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mc:AlternateContent xmlns:mc="http://schemas.openxmlformats.org/markup-compatibility/2006">
    <mc:Choice Requires="x15">
      <x15ac:absPath xmlns:x15ac="http://schemas.microsoft.com/office/spreadsheetml/2010/11/ac" url="U:\BPN-iepirkumi\025 Cigoriņu iela\10_CIGORINU_2 BUVDARBI\LABOJUMI_05.08.2024\"/>
    </mc:Choice>
  </mc:AlternateContent>
  <xr:revisionPtr revIDLastSave="0" documentId="13_ncr:1_{814ECE21-2401-4894-A963-E42C5B653D92}" xr6:coauthVersionLast="36" xr6:coauthVersionMax="36" xr10:uidLastSave="{00000000-0000-0000-0000-000000000000}"/>
  <bookViews>
    <workbookView xWindow="0" yWindow="0" windowWidth="21570" windowHeight="7980" tabRatio="856" firstSheet="2" activeTab="11" xr2:uid="{00000000-000D-0000-FFFF-FFFF00000000}"/>
  </bookViews>
  <sheets>
    <sheet name="Finanšu piedāvājums" sheetId="143" r:id="rId1"/>
    <sheet name="Kops. Nr.1" sheetId="141" r:id="rId2"/>
    <sheet name="Kops. Nr.2" sheetId="142" r:id="rId3"/>
    <sheet name="1_1_BK_pam_groz" sheetId="101" r:id="rId4"/>
    <sheet name="1_2_BK_karkasa kont_groz" sheetId="103" r:id="rId5"/>
    <sheet name="1_3_BK_Pārsedzes_groz" sheetId="104" r:id="rId6"/>
    <sheet name="1_4_BK_Ara pergola" sheetId="107" r:id="rId7"/>
    <sheet name="1_5_Demont_groz" sheetId="31" r:id="rId8"/>
    <sheet name="1_6_Fasade Arsienas__groz" sheetId="91" r:id="rId9"/>
    <sheet name="1_7_Starpsienas_groz" sheetId="94" r:id="rId10"/>
    <sheet name="1_8_Gridas_groz" sheetId="92" r:id="rId11"/>
    <sheet name="1_9_Jumts_groz" sheetId="93" r:id="rId12"/>
    <sheet name="1_10_1Apdare_groz" sheetId="95" r:id="rId13"/>
    <sheet name="1_10_2_Apdare_DE" sheetId="113" r:id="rId14"/>
    <sheet name="1_11_Stikl konstr_groz" sheetId="96" r:id="rId15"/>
    <sheet name="1_12_Stikl starpsienas" sheetId="100" r:id="rId16"/>
    <sheet name="1_13_Durvis" sheetId="97" r:id="rId17"/>
    <sheet name="1_14_Būvdarbi_esosa eka_groz" sheetId="98" r:id="rId18"/>
    <sheet name="1_15_dazadi_groz" sheetId="99" r:id="rId19"/>
    <sheet name="1_16_TS_Labiek_groz" sheetId="32" r:id="rId20"/>
    <sheet name="1_17_TS_CD" sheetId="59" r:id="rId21"/>
    <sheet name="1_18_zogs" sheetId="120" r:id="rId22"/>
    <sheet name="1_19_AVK-A" sheetId="33" r:id="rId23"/>
    <sheet name="1_20_AVK-V" sheetId="34" r:id="rId24"/>
    <sheet name="1_21_AVK-K" sheetId="80" r:id="rId25"/>
    <sheet name="1_22_DN" sheetId="79" r:id="rId26"/>
    <sheet name="1_23_SM" sheetId="35" r:id="rId27"/>
    <sheet name="1_24_1_UK" sheetId="50" r:id="rId28"/>
    <sheet name="1_24_2_UK_SA" sheetId="131" r:id="rId29"/>
    <sheet name="1_25_EL" sheetId="51" r:id="rId30"/>
    <sheet name="1_26_ESS_AS" sheetId="64" r:id="rId31"/>
    <sheet name="1_27_ESS-CI" sheetId="65" r:id="rId32"/>
    <sheet name="1_28_ESS_PK" sheetId="66" r:id="rId33"/>
    <sheet name="1_29_ESS_VAS_groz" sheetId="67" r:id="rId34"/>
    <sheet name="1_30_ESS_VN" sheetId="68" r:id="rId35"/>
    <sheet name="1_31_UATS" sheetId="63" r:id="rId36"/>
    <sheet name="1_32_UAS" sheetId="69" r:id="rId37"/>
    <sheet name="1_33_GA" sheetId="36" r:id="rId38"/>
    <sheet name="1_34_ESS_DA" sheetId="76" r:id="rId39"/>
    <sheet name="1_35_1_ESS TK" sheetId="109" r:id="rId40"/>
    <sheet name="1_36_UKT_groz" sheetId="41" r:id="rId41"/>
    <sheet name="1_37_LKT" sheetId="61" r:id="rId42"/>
    <sheet name="1_38_TS_AS" sheetId="57" r:id="rId43"/>
    <sheet name="1_39_1_ELT_LT" sheetId="45" r:id="rId44"/>
    <sheet name="1_40_GAT" sheetId="37" r:id="rId45"/>
    <sheet name="1_41_EST" sheetId="62" r:id="rId46"/>
    <sheet name="3_1_1_IN_SI" sheetId="112" r:id="rId47"/>
  </sheets>
  <externalReferences>
    <externalReference r:id="rId48"/>
  </externalReferences>
  <definedNames>
    <definedName name="_xlnm._FilterDatabase" localSheetId="23" hidden="1">'1_20_AVK-V'!$A$14:$ALQ$1011</definedName>
    <definedName name="Excel_BuiltIn_Print_Area_1_1">#REF!</definedName>
    <definedName name="_xlnm.Print_Area" localSheetId="23">'1_20_AVK-V'!$A$1:$D$1023</definedName>
    <definedName name="_xlnm.Print_Area" localSheetId="24">'1_21_AVK-K'!$A$1:$D$124</definedName>
    <definedName name="_xlnm.Print_Area" localSheetId="26">'1_23_SM'!$A$1:$G$181</definedName>
    <definedName name="_xlnm.Print_Area" localSheetId="40">'1_36_UKT_groz'!$A$1:$D$88</definedName>
    <definedName name="_xlnm.Print_Area" localSheetId="43">'1_39_1_ELT_LT'!$A$1:$F$113</definedName>
    <definedName name="_xlnm.Print_Area" localSheetId="7">'1_5_Demont_groz'!$A$9:$D$34</definedName>
    <definedName name="_xlnm.Print_Titles" localSheetId="19">'1_16_TS_Labiek_groz'!$12:$14</definedName>
    <definedName name="_xlnm.Print_Titles" localSheetId="22">'1_19_AVK-A'!$11:$13</definedName>
    <definedName name="_xlnm.Print_Titles" localSheetId="23">'1_20_AVK-V'!$11:$13</definedName>
    <definedName name="_xlnm.Print_Titles" localSheetId="24">'1_21_AVK-K'!$11:$13</definedName>
    <definedName name="_xlnm.Print_Titles" localSheetId="26">'1_23_SM'!$11:$13</definedName>
    <definedName name="_xlnm.Print_Titles" localSheetId="27">'1_24_1_UK'!$12:$14</definedName>
    <definedName name="_xlnm.Print_Titles" localSheetId="29">'1_25_EL'!$12:$14</definedName>
    <definedName name="_xlnm.Print_Titles" localSheetId="37">'1_33_GA'!$11:$13</definedName>
    <definedName name="_xlnm.Print_Titles" localSheetId="40">'1_36_UKT_groz'!$12:$14</definedName>
    <definedName name="_xlnm.Print_Titles" localSheetId="43">'1_39_1_ELT_LT'!$11:$13</definedName>
    <definedName name="_xlnm.Print_Titles" localSheetId="44">'1_40_GAT'!$12:$14</definedName>
    <definedName name="_xlnm.Print_Titles" localSheetId="7">'1_5_Demont_groz'!$10:$12</definedName>
  </definedNames>
  <calcPr calcId="191029"/>
</workbook>
</file>

<file path=xl/calcChain.xml><?xml version="1.0" encoding="utf-8"?>
<calcChain xmlns="http://schemas.openxmlformats.org/spreadsheetml/2006/main">
  <c r="D55" i="95" l="1"/>
  <c r="D60" i="94"/>
  <c r="D59" i="94"/>
  <c r="D24" i="31"/>
  <c r="D19" i="103"/>
  <c r="B4" i="141" l="1"/>
  <c r="D93" i="103" l="1"/>
  <c r="E35" i="32" l="1"/>
  <c r="E26" i="32"/>
  <c r="F35" i="45" l="1"/>
  <c r="E92" i="51"/>
  <c r="E56" i="51"/>
  <c r="E55" i="51"/>
  <c r="E54" i="51"/>
  <c r="E53" i="51"/>
  <c r="E52" i="51"/>
  <c r="E51" i="51"/>
  <c r="E50" i="51"/>
  <c r="D38" i="99" l="1"/>
  <c r="D37" i="99"/>
  <c r="D36" i="99"/>
  <c r="T34" i="79" l="1"/>
  <c r="E34" i="32" l="1"/>
  <c r="E25" i="32"/>
  <c r="E24" i="32"/>
  <c r="E217" i="32" l="1"/>
  <c r="E211" i="32"/>
  <c r="E210" i="32"/>
  <c r="E206" i="32"/>
  <c r="E201" i="32"/>
  <c r="E200" i="32"/>
  <c r="E245" i="32"/>
  <c r="E241" i="32"/>
  <c r="E237" i="32"/>
  <c r="E233" i="32"/>
  <c r="D95" i="120" l="1"/>
  <c r="D82" i="120"/>
  <c r="D79" i="120"/>
  <c r="D75" i="120"/>
  <c r="D73" i="120"/>
  <c r="D71" i="120"/>
  <c r="D69" i="120"/>
  <c r="D68" i="120"/>
  <c r="D65" i="120"/>
  <c r="D61" i="120"/>
  <c r="D51" i="120"/>
  <c r="D46" i="120"/>
  <c r="D23" i="120"/>
  <c r="D31" i="94" l="1"/>
  <c r="D32" i="94" l="1"/>
  <c r="E39" i="36" l="1"/>
  <c r="D27" i="107"/>
  <c r="D24" i="107"/>
  <c r="D23" i="107"/>
  <c r="D22" i="107"/>
  <c r="D21" i="107"/>
  <c r="D18" i="107"/>
  <c r="D36" i="104"/>
  <c r="D29" i="104"/>
  <c r="D19" i="104"/>
  <c r="D17" i="104"/>
  <c r="D86" i="103"/>
  <c r="D85" i="103"/>
  <c r="D84" i="103"/>
  <c r="D83" i="103"/>
  <c r="D82" i="103"/>
  <c r="D81" i="103"/>
  <c r="D80" i="103"/>
  <c r="D79" i="103"/>
  <c r="D78" i="103"/>
  <c r="D77" i="103"/>
  <c r="D76" i="103"/>
  <c r="D75" i="103"/>
  <c r="D74" i="103"/>
  <c r="D73" i="103"/>
  <c r="D72" i="103"/>
  <c r="D121" i="103"/>
  <c r="D132" i="103"/>
  <c r="D66" i="103"/>
  <c r="D65" i="103"/>
  <c r="D62" i="103"/>
  <c r="D61" i="103"/>
  <c r="E228" i="32" l="1"/>
  <c r="E191" i="32"/>
  <c r="D65" i="101"/>
  <c r="D63" i="101"/>
  <c r="D62" i="101"/>
  <c r="D61" i="101"/>
  <c r="D60" i="101"/>
  <c r="D37" i="96" l="1"/>
  <c r="D19" i="95"/>
  <c r="D20" i="95" l="1"/>
  <c r="D16" i="95"/>
  <c r="D25" i="91"/>
  <c r="D17" i="95" l="1"/>
  <c r="E56" i="32" l="1"/>
  <c r="E50" i="32"/>
  <c r="E49" i="32"/>
  <c r="E42" i="32"/>
  <c r="E41" i="32"/>
  <c r="E33" i="32"/>
  <c r="F60" i="45" l="1"/>
  <c r="F59" i="45"/>
  <c r="F57" i="45"/>
  <c r="E55" i="32" l="1"/>
  <c r="E54" i="32"/>
  <c r="E57" i="32" l="1"/>
  <c r="E58" i="32"/>
</calcChain>
</file>

<file path=xl/sharedStrings.xml><?xml version="1.0" encoding="utf-8"?>
<sst xmlns="http://schemas.openxmlformats.org/spreadsheetml/2006/main" count="14891" uniqueCount="4012">
  <si>
    <t>Objekta nosaukums:</t>
  </si>
  <si>
    <t>Būves nosaukums:</t>
  </si>
  <si>
    <t>Objekta adrese:</t>
  </si>
  <si>
    <t>Mērvienība</t>
  </si>
  <si>
    <t>Daudzums</t>
  </si>
  <si>
    <t>gb</t>
  </si>
  <si>
    <t>Tiešās izmaksas kopā, t.sk. Darba devēja sociālais nodoklis  23,59%</t>
  </si>
  <si>
    <t>m</t>
  </si>
  <si>
    <t>Nr. p.k.</t>
  </si>
  <si>
    <t>kpl</t>
  </si>
  <si>
    <t>__________________</t>
  </si>
  <si>
    <t>paraksts</t>
  </si>
  <si>
    <t>m2</t>
  </si>
  <si>
    <t>m3</t>
  </si>
  <si>
    <t>Apkure</t>
  </si>
  <si>
    <t>Ventilācija</t>
  </si>
  <si>
    <t>Gāzes apgāde</t>
  </si>
  <si>
    <t>Gāzes apgāde ārējie tīkli</t>
  </si>
  <si>
    <t>vieta</t>
  </si>
  <si>
    <t>Labiekārtojuma elementi</t>
  </si>
  <si>
    <t>16</t>
  </si>
  <si>
    <t>Ūdensapgāde, kanalizācija</t>
  </si>
  <si>
    <t>1</t>
  </si>
  <si>
    <t>2</t>
  </si>
  <si>
    <t>3</t>
  </si>
  <si>
    <t>4</t>
  </si>
  <si>
    <t>5</t>
  </si>
  <si>
    <t>6</t>
  </si>
  <si>
    <t>7</t>
  </si>
  <si>
    <t>gb.</t>
  </si>
  <si>
    <t>8</t>
  </si>
  <si>
    <t>9</t>
  </si>
  <si>
    <t>10</t>
  </si>
  <si>
    <t>11</t>
  </si>
  <si>
    <t>12</t>
  </si>
  <si>
    <t>13</t>
  </si>
  <si>
    <t>14</t>
  </si>
  <si>
    <t>15</t>
  </si>
  <si>
    <t>17</t>
  </si>
  <si>
    <t>18</t>
  </si>
  <si>
    <t>19</t>
  </si>
  <si>
    <t>20</t>
  </si>
  <si>
    <t>21</t>
  </si>
  <si>
    <t>Elektromontāžas darbi</t>
  </si>
  <si>
    <t>Laistīšana</t>
  </si>
  <si>
    <t>Sprauslas</t>
  </si>
  <si>
    <t>1.</t>
  </si>
  <si>
    <t>Sprausla MP800SR</t>
  </si>
  <si>
    <t>Hunter vai ekvivalents</t>
  </si>
  <si>
    <t>2.</t>
  </si>
  <si>
    <t>Sprausla MP815</t>
  </si>
  <si>
    <t>Aprīkojums sprauslām</t>
  </si>
  <si>
    <t>3.</t>
  </si>
  <si>
    <t>Statiskais laistītājs PROS-04CV 1/2"</t>
  </si>
  <si>
    <t>Pieslēgs laistītājam  Swing Joint 1/2x3/4" 30cm</t>
  </si>
  <si>
    <t>Pievadcaurules un aprīkojums</t>
  </si>
  <si>
    <t>PE caurule 32x3,0 PN16</t>
  </si>
  <si>
    <t>PE caurule 25x2,3 PN16</t>
  </si>
  <si>
    <t>PP Kompresijas pārejas trejgabals 32x25</t>
  </si>
  <si>
    <t>PP Kompresijas trejgabals 32</t>
  </si>
  <si>
    <t>PP kompresijas līkums 25</t>
  </si>
  <si>
    <t>Remontuzmava 32</t>
  </si>
  <si>
    <t>2.LĪNIJA</t>
  </si>
  <si>
    <t>Sprausla MP1000</t>
  </si>
  <si>
    <t>PP kompresijas līkums 32</t>
  </si>
  <si>
    <t>3.LĪNIJA</t>
  </si>
  <si>
    <t>Aprīkojums pilienšļūtenei</t>
  </si>
  <si>
    <t>PP kompresijas pārejas trejgabals 32x25x32</t>
  </si>
  <si>
    <t>PP kompresijas līkums  32</t>
  </si>
  <si>
    <t>PP kompresijas līkums  25</t>
  </si>
  <si>
    <t>PP kompresijas trejgabals 25</t>
  </si>
  <si>
    <t>PP Kompresijas pāreja 32x25</t>
  </si>
  <si>
    <t>PP Kompresijas trejgabals 32x3/4" (ie)</t>
  </si>
  <si>
    <t>Vītņu pāreja 3/4"-1/2"(ā-ie)</t>
  </si>
  <si>
    <t>4.LĪNIJA</t>
  </si>
  <si>
    <t>Pilienlaistīšana</t>
  </si>
  <si>
    <t>Pilienšļūtene 4l/h 16mm PN16</t>
  </si>
  <si>
    <t>Korķis 1/2"</t>
  </si>
  <si>
    <t>Caurules stiprinājums 1/2"</t>
  </si>
  <si>
    <t>Trejgabals 1/2" ar vītni 1/2"</t>
  </si>
  <si>
    <t>PP kompresijas trejgabals 25x3/4"</t>
  </si>
  <si>
    <t>PP kompresijas līkums 25x3/4"</t>
  </si>
  <si>
    <t>Remontuzmava 25</t>
  </si>
  <si>
    <t>5.LĪNIJA</t>
  </si>
  <si>
    <t xml:space="preserve">Pilienšļūtene 4l/h 16mm </t>
  </si>
  <si>
    <t>Savienojuma līkums 1/2"</t>
  </si>
  <si>
    <t>Savienojuma trejgabals 1/2"</t>
  </si>
  <si>
    <t>PP kompresijas likums 25x3/4"</t>
  </si>
  <si>
    <t>6.LĪNIJA</t>
  </si>
  <si>
    <t>PP kompresijas  trejgabals 25</t>
  </si>
  <si>
    <t xml:space="preserve">EM vārsti un aprīkojums </t>
  </si>
  <si>
    <t>EM vārsti 24V 1" (ie) PGV</t>
  </si>
  <si>
    <t>HUNTER vai ekvivalents</t>
  </si>
  <si>
    <t>Plusmas mērītājs HC Flow Meter</t>
  </si>
  <si>
    <t>PP kompresijas trejgabals 32</t>
  </si>
  <si>
    <t>PP Kompresijas pāreja 32x1" (ie)</t>
  </si>
  <si>
    <t>PP Kompresijas pāreja 32x1" (ā)</t>
  </si>
  <si>
    <t>PP kompresijas lodveida ventilis 32</t>
  </si>
  <si>
    <t>Aka EM vārstu savienojuma  vietām lielā</t>
  </si>
  <si>
    <t>CLABER vai ekvivalents</t>
  </si>
  <si>
    <t>Aka lodveida ventiļiem lielā</t>
  </si>
  <si>
    <t>Vadība</t>
  </si>
  <si>
    <t>Vadības bloks Hunter Hydrawise PRO-HC-601E 6 līnijām(ārtelpām)</t>
  </si>
  <si>
    <t>Lietus sensors Rein Click (ar Wi-Fi)</t>
  </si>
  <si>
    <t>Elektrības kabelis 3-dzīslu(vadības bloka un EM vārstu savienošanai)</t>
  </si>
  <si>
    <t>Papildaprīkojums</t>
  </si>
  <si>
    <t>Gofrveida aizsargčaula (sistēmas šķērsojumiem zem segumiem)</t>
  </si>
  <si>
    <t>1.līnija</t>
  </si>
  <si>
    <t>Tērauda caurule DN80</t>
  </si>
  <si>
    <t>Tērauda caurule DN25</t>
  </si>
  <si>
    <t>Tērauda līkums DN80</t>
  </si>
  <si>
    <t>Tērauda līkums DN25</t>
  </si>
  <si>
    <t>Diametru pāreja DN80/50</t>
  </si>
  <si>
    <t>Gāzes vada stiprinājumi</t>
  </si>
  <si>
    <t>Tērauda apvalkcaurule ∅114; l=0.5m</t>
  </si>
  <si>
    <t>Tērauda apvalkcaurule ∅57; l=0.5m</t>
  </si>
  <si>
    <t>Montāžas palīgmateriāli</t>
  </si>
  <si>
    <t>Piesl. pie SGRP uz ēkas fasādes</t>
  </si>
  <si>
    <t>Gāzes vada pārbaude</t>
  </si>
  <si>
    <t>Gāzes vada krāsošana</t>
  </si>
  <si>
    <t>Gāzes vada sanullēšana</t>
  </si>
  <si>
    <r>
      <t>Gāzes skaitītājs (Q</t>
    </r>
    <r>
      <rPr>
        <vertAlign val="subscript"/>
        <sz val="10"/>
        <rFont val="Arial"/>
        <family val="2"/>
      </rPr>
      <t>max</t>
    </r>
    <r>
      <rPr>
        <sz val="10"/>
        <rFont val="Arial"/>
        <family val="2"/>
      </rPr>
      <t>=40.0m</t>
    </r>
    <r>
      <rPr>
        <vertAlign val="superscript"/>
        <sz val="10"/>
        <rFont val="Arial"/>
        <family val="2"/>
      </rPr>
      <t>3</t>
    </r>
    <r>
      <rPr>
        <sz val="10"/>
        <rFont val="Arial"/>
        <family val="2"/>
      </rPr>
      <t>/h; Q</t>
    </r>
    <r>
      <rPr>
        <vertAlign val="subscript"/>
        <sz val="10"/>
        <rFont val="Arial"/>
        <family val="2"/>
      </rPr>
      <t>min</t>
    </r>
    <r>
      <rPr>
        <sz val="10"/>
        <rFont val="Arial"/>
        <family val="2"/>
      </rPr>
      <t>=0.25m</t>
    </r>
    <r>
      <rPr>
        <vertAlign val="superscript"/>
        <sz val="10"/>
        <rFont val="Arial"/>
        <family val="2"/>
      </rPr>
      <t>3</t>
    </r>
    <r>
      <rPr>
        <sz val="10"/>
        <rFont val="Arial"/>
        <family val="2"/>
      </rPr>
      <t>/h) ar korektoru
(ar attālinātu patēriņa informācijas
nolasīšanas iespēju)</t>
    </r>
  </si>
  <si>
    <r>
      <t>m</t>
    </r>
    <r>
      <rPr>
        <vertAlign val="superscript"/>
        <sz val="10"/>
        <rFont val="Arial"/>
        <family val="2"/>
      </rPr>
      <t>2</t>
    </r>
  </si>
  <si>
    <t>LVS EN10208-1</t>
  </si>
  <si>
    <t>Grants šķembu izsijas 2/5, 3cm</t>
  </si>
  <si>
    <t>Izlīdzināta blietēta pamata grunts</t>
  </si>
  <si>
    <t>Nesaistītu minerālmateriālu maisījums 0/56, 25 cm</t>
  </si>
  <si>
    <t>Nesaistītu minerālmateriālu maisījums 0/45, 15 cm</t>
  </si>
  <si>
    <t>Alumīnija apmale AluExell (Rigid) vai ekvivalents h=150mm, l=2000mm, fiksācijas naglas (kompl.)</t>
  </si>
  <si>
    <t>Alumīnija apmale AluExell (Flexible) vai ekvivalents h=150mm, l=2000mm, fiksācijas naglas (kompl.)</t>
  </si>
  <si>
    <t>Nesaistītu minerālmateriālu maisījums 8-16, 5 cm</t>
  </si>
  <si>
    <t>Nesaistītu minerālmateriālu maisījums 20-40, 15 cm</t>
  </si>
  <si>
    <t>Izlīdzināta grunts pamatne</t>
  </si>
  <si>
    <t>m²</t>
  </si>
  <si>
    <t>m³</t>
  </si>
  <si>
    <t>Zāliens</t>
  </si>
  <si>
    <t>Grunts norakšana zem plānotajiem segumiem</t>
  </si>
  <si>
    <t>Grunts kārta</t>
  </si>
  <si>
    <t>Porainā asfaltbetona kārta PA11 -50mm</t>
  </si>
  <si>
    <t>Nesaistītu minerālmateriālu maisījums (16/32), virskārta noķīlēta ar skalotām škembām (2/8) - 200mm</t>
  </si>
  <si>
    <t>Vidējas frakcijas priežu mizu mulča 7cm</t>
  </si>
  <si>
    <t>Demontējami asfaltbetona segumi sporta zonā</t>
  </si>
  <si>
    <t>Atjaunojamie asfaltbetona segumi ārpus zemesgabala robežām.</t>
  </si>
  <si>
    <t>Lapu koki</t>
  </si>
  <si>
    <t>Vīteņaugi</t>
  </si>
  <si>
    <t>Lapu krūmi</t>
  </si>
  <si>
    <t>Ziemcietes</t>
  </si>
  <si>
    <t>Dobe A</t>
  </si>
  <si>
    <r>
      <t>m</t>
    </r>
    <r>
      <rPr>
        <sz val="10"/>
        <rFont val="Calibri"/>
        <family val="2"/>
        <charset val="186"/>
      </rPr>
      <t>²</t>
    </r>
  </si>
  <si>
    <t>Dobe B</t>
  </si>
  <si>
    <t>Dobe D</t>
  </si>
  <si>
    <t>Dobe E</t>
  </si>
  <si>
    <t>Dobe F</t>
  </si>
  <si>
    <t>Pavasara sīpolpuķes</t>
  </si>
  <si>
    <t>Dobe G</t>
  </si>
  <si>
    <t>Dobe H</t>
  </si>
  <si>
    <t>Dobe I</t>
  </si>
  <si>
    <t>Vācijas vīteņsausserdis C5</t>
  </si>
  <si>
    <t>Vasaras puķes</t>
  </si>
  <si>
    <t>Dobe J</t>
  </si>
  <si>
    <t>SEGUMI</t>
  </si>
  <si>
    <t>APSTĀDĪJUMI</t>
  </si>
  <si>
    <t>Grunts norakšana dobēm,izvešana</t>
  </si>
  <si>
    <t>Grunts norakšana zālienam,izvešana</t>
  </si>
  <si>
    <t>Auglīgā augsne kokiem 70cm</t>
  </si>
  <si>
    <t>Auglīgā augsne dobēm 45cm</t>
  </si>
  <si>
    <t>Esošo koku sakopšana,koka vainaga paaugstināšana, nokaltušo zaru izzāģēšana (pieaicinot arboristu)</t>
  </si>
  <si>
    <t>Pretsakņu nodalošais ģeotekstils,Dobei J augsnes nodalīšanai no atbalstsienas posmu salaidumu vietām</t>
  </si>
  <si>
    <t>Sēdvirsma 1900x500mm,Stiprinās ar skrūvēm atbalstsienas</t>
  </si>
  <si>
    <t>Sēdvirsma 1130x500mm,Stiprinās ar skrūvēm atbalstsienas</t>
  </si>
  <si>
    <t>Betona atbalstsiena 2900x400x400mm,Brīvi stāvoša uz sagatavotas virsmas</t>
  </si>
  <si>
    <t>Betona atbalstsienas liekts, noapaļots stūris 400x400mm,Brīvi stāvoša uz sagatavotas virsmas</t>
  </si>
  <si>
    <t>PP Kompresijas pareja 25x3/4" (ie)</t>
  </si>
  <si>
    <t>Caurules stiprinājums Fix Ring 16mm</t>
  </si>
  <si>
    <t>PP kompresijas savienojums ar vītni 25x3/4(ie)</t>
  </si>
  <si>
    <t xml:space="preserve">PP kompresijas trejgabals </t>
  </si>
  <si>
    <t>Savienojuma trejgabals FIX Ring 16mm -3/4"</t>
  </si>
  <si>
    <t>Savienojuma līkums Fix Ring 16mm-3/4"</t>
  </si>
  <si>
    <t>Savienojuma trejgabals Fix Ring 16mm-3/4"</t>
  </si>
  <si>
    <t>Aka lielā (plūsmas mērītajam)</t>
  </si>
  <si>
    <t>Ārsienas</t>
  </si>
  <si>
    <t>kg</t>
  </si>
  <si>
    <t>Knauf metāla profils CW 100 x 50 x 0.6</t>
  </si>
  <si>
    <t>Knauf dubultā metāla profilu karkass CW 50 x 50 x 0.6</t>
  </si>
  <si>
    <t>Knauf metāla profils CW 100 x 50 x 0.6 100mm</t>
  </si>
  <si>
    <t xml:space="preserve"> Hidroizolācija, PVC plēve (200mikroni)</t>
  </si>
  <si>
    <t>Siltumizolācija, putupolistirols EPS 200 2x50 mm</t>
  </si>
  <si>
    <t>Hidroizolācija, PVC plēve (200mikroni)</t>
  </si>
  <si>
    <t xml:space="preserve"> PVC plēve (200mikroni)</t>
  </si>
  <si>
    <t>Apmetums Baumit MPI 25 5mm</t>
  </si>
  <si>
    <t>AS-6 (virsgaismas malas)</t>
  </si>
  <si>
    <t>Virsma špaktelēta, slīpēta, gruntēta, krāsota 2x12.5mm</t>
  </si>
  <si>
    <t>AS-8 (bēniņu stāvs) (REI-30)</t>
  </si>
  <si>
    <t>Metāla leņķis ar stiprības ribu 90x105mm, t=3mm</t>
  </si>
  <si>
    <t>Minimālā Ugunsizturības klase: REI-30.Minimālā ugunsreakcijas klase: A2-s1,d0.- Siltumcaurlaidības Ui vertība = 0.13 W/(m2K)</t>
  </si>
  <si>
    <t>Mašīnapmetums Baumit Klima White 10mm</t>
  </si>
  <si>
    <t xml:space="preserve"> Skaņas izolācija Knauf Insulation TP115 100mm</t>
  </si>
  <si>
    <t xml:space="preserve"> Neaustais audums - blīvums 60g/m2</t>
  </si>
  <si>
    <t>Neaustais audums - blīvums 60g/m2</t>
  </si>
  <si>
    <t>Knauf metāla profils CW 50 x 50 x 0.6 50mm</t>
  </si>
  <si>
    <t>Knauf plākšņu strēmele, 300 mm augsta, ik pēc 900mm</t>
  </si>
  <si>
    <t>G-8 (REI-30)</t>
  </si>
  <si>
    <t xml:space="preserve"> Siltumizolācija, putupolistirols EPS 200 50+50 mm</t>
  </si>
  <si>
    <t>Siltumizolācija, putupolistirols EPS 100 20mm</t>
  </si>
  <si>
    <t xml:space="preserve"> Siltumizolācija, putupolistirols EPS 100 20mm</t>
  </si>
  <si>
    <t>EL grīdas lūka, minimālais iebūves dziļums 95mm skat. EL un IN</t>
  </si>
  <si>
    <t>Soļu skaņas izolācija Paroc SSB 1 peldošās grīdas sistēmai 50mm</t>
  </si>
  <si>
    <t>Siltumizolācija, putupolistirols EPS 200 100mm</t>
  </si>
  <si>
    <t>J-4 (ieejas nojume)</t>
  </si>
  <si>
    <t>J-8-2 (esošās sporta zāles pārbūves jumts)</t>
  </si>
  <si>
    <t>AG-1 (Ieejas nojumes griesti)</t>
  </si>
  <si>
    <t>Laminēts (mitrumizturīgs) finieris 18mm</t>
  </si>
  <si>
    <t>Karsti cinkots metāla leņķis ar stiprības ribu 90x105mm, t=3mm</t>
  </si>
  <si>
    <t xml:space="preserve"> Ģipškartona loksnes 2 kārtās Knauf GKB vai GKBI.Virsma špaktelēta, slīpēta, gruntēta, krāsota 25mm</t>
  </si>
  <si>
    <t>T-6 Gumijas izsmidzināšanas sistēma Melos vai ekvivalents (strītbola laukumiem).EPDM krāsaino gumijas granulu (RAL3016) izsmidzinošā kārta (fr.1-3,5) - 8mm. SBR melnās gumijas granulu kārta  (fr.1-4) -8mm</t>
  </si>
  <si>
    <t>T-7 Gumijas izsmidzināšanas sistēma Melos vai ekvivalents (skrejceliņiem).EPDM krāsaino gumijas granulu (RAL3016) izsmidzinošā kārta (fr.1-3,5) - 8mm. SBR melnās gumijas granulu kārta  (fr.1-4) -8mm</t>
  </si>
  <si>
    <t>T-8 Priežu mizu mulča ( dobes, apdobes )</t>
  </si>
  <si>
    <r>
      <rPr>
        <b/>
        <sz val="10"/>
        <rFont val="Arial"/>
        <family val="2"/>
        <charset val="186"/>
      </rPr>
      <t>T-9</t>
    </r>
    <r>
      <rPr>
        <sz val="10"/>
        <rFont val="Arial"/>
        <family val="2"/>
        <charset val="186"/>
      </rPr>
      <t xml:space="preserve"> Auglīgā augsne, kas apsēta ar 
zāliena sēklām, (sarkanā auzene 50%, ganību airene 25%, pļavas skarene 25%). Izsējas norma 40g/m2.</t>
    </r>
  </si>
  <si>
    <t>Izlīdzināta esošā  grunts</t>
  </si>
  <si>
    <t>DAŽĀDI DARBI</t>
  </si>
  <si>
    <t>N/A</t>
  </si>
  <si>
    <t>Uzmērīšana un nospraušana (izmantojot digitālo failu LKS92 koordināšu sistēmā)</t>
  </si>
  <si>
    <t>objekts</t>
  </si>
  <si>
    <t xml:space="preserve">Esošo automātisko barjeru (2 gab), karšu lasītāja, magnētiskās cilpas un sensora saudzīga demontāža ar uzglabāšanu vēlākai sistēmas atkārtotai uzstādīšanai </t>
  </si>
  <si>
    <t>Esošo betona elementu demontāža ceļu darbu izbūves robežās un aizvešana</t>
  </si>
  <si>
    <t>Betona apmaļu demontāža ceļu darbu izbūves robežās un aizvešana</t>
  </si>
  <si>
    <t>Betona bruģa seguma demontāža ceļu darbu izbūves robežās un aizvešana</t>
  </si>
  <si>
    <t>Asfaltbetona seguma demontāža ceļu darbu izbūves robežās (vidēji 10cm biezumā) un aizvešana</t>
  </si>
  <si>
    <t>Asfaltbetona remontzonas izlīdzinošā frēzēšana (līdz 4cm dziļumam) un aizvešana</t>
  </si>
  <si>
    <t>ZEMES KLĀTNE</t>
  </si>
  <si>
    <t>Zemes klātnes ierakuma izbūve ceļu darbu izbūves robežās (gultnes rakšana, tai skaitā būvgruži, sadēdējis asfalts, utt.), ar grunts aizvešanu uz uzņēmēja atbērtni.</t>
  </si>
  <si>
    <t>Uzbēruma grunts un izbūve</t>
  </si>
  <si>
    <t>KONSTRUKCIJAS</t>
  </si>
  <si>
    <t xml:space="preserve">Betona apmale 100.30.15 (izcelta +10cm) uz minerālmateriāla maisījuma un betona C30/37 pamata un izbūve atbilstoši TS-CD-3 </t>
  </si>
  <si>
    <t xml:space="preserve">Betona apmale 100.30.15 (izcelta +0cm) uz minerālmateriāla maisījuma un betona C30/37 pamata un izbūve atbilstoši TS-CD-3 </t>
  </si>
  <si>
    <t xml:space="preserve">Betona apmale 100.30.15 (slīpā, piezāģēta) uz minerālmateriāla maisījuma un betona C30/37 pamata un izbūve atbilstoši TS-CD-3 </t>
  </si>
  <si>
    <t xml:space="preserve">Betona apmale 100.20.08 uz minerālmateriāla maisījuma un betona C30/37 pamata un izbūve atbilstoši TS-CD-3 </t>
  </si>
  <si>
    <t>AR SAISTVIELĀM NESAISTĪTAS KONSTRUKTĪVĀS KĀRTAS</t>
  </si>
  <si>
    <t>Nesaistītu minerālmateriālu maisījuma pamats un izbūve, h=15cm</t>
  </si>
  <si>
    <t>Nesaistītu minerālmateriālu pamats un izbūve, h=25cm</t>
  </si>
  <si>
    <t>Grants šķembu izsijas (fr.2-5mm) un izbūve zem bruģa seguma h=3cm</t>
  </si>
  <si>
    <t>Betona bruģis (200x100x80, pelēks, spec. skatīt TS-L-2) h=8cm un izbūve</t>
  </si>
  <si>
    <t>Betona bruģis (200x100x80, sarkans, spec. skatīt TS-L-2) h=8cm un izbūve</t>
  </si>
  <si>
    <t>Betona bruģis (200x100x80, gaiši pelēks, spec. skatīt TS-L-2) h=8cm vieglo automašīnu stāvvietu marķējumam un izbūve bruģa segumā</t>
  </si>
  <si>
    <t>Betona bruģis (160x160x80, 30% pelēks, 20% gaiši pelēks, 50% melns, spec. skatīt TS-L-2) h=6cm un izbūve</t>
  </si>
  <si>
    <t>AR SAISTVIELĀM SAISTĪTAS KONSTRUKTĪVĀS KĀRTAS</t>
  </si>
  <si>
    <t>Karstais asfalts (AC11 surf) un izbūve, h=4cm</t>
  </si>
  <si>
    <t>Karstais asfalts (AC16 base) un izbūve, h=6cm</t>
  </si>
  <si>
    <t>Karstais asfalts (AC11 surf) un izbūve, h=4cm (remonta zonās)</t>
  </si>
  <si>
    <t>APRĪKOJUMS UN LABIEKĀRTOŠANA</t>
  </si>
  <si>
    <t>Saudzīgi demontēto automātisko barjeru (2 gab), karšu lasītāja, magnētiskās cilpas un sensora (iebraukšanas / izbraukšanas sistēmas) uzstādīšana uz projektētās drošības saliņas un brauktuvē</t>
  </si>
  <si>
    <t>CITI DARBI</t>
  </si>
  <si>
    <t>Saglabājamā koka aizsardzības pasākumi, veicot konstrukciju izbūvi atbilstoši TS-CD-3</t>
  </si>
  <si>
    <t>Satiksmes organizācija būvdarbu laikā (c/z, materiāli, ceļu uzturēšana, pagaidu ceļi u.c.)</t>
  </si>
  <si>
    <t>Ģeodēziskā uzmērīšana ar dokumentu noformēšanu (izpildtopogrāfija)</t>
  </si>
  <si>
    <t xml:space="preserve">T-5 Gumijas granulu segums trenažieru iekārtu zonā EPDM gumijas granulu slānis (fr.1-4)-10mm,SBR melnās gumijas granulu kārta (fr.12) -30mm </t>
  </si>
  <si>
    <t>Līniju krāsošana sporta laukumiem</t>
  </si>
  <si>
    <t>Alumīnija durvis D-15 1050*2300H Slēdzamas no iekšpuses ar iebūvētu slēdzi
- Kustīgais rokturis no abām pusēm
- Slēdzamas
- Furnitūra ABLOY:
Rokturis ONCUT 5 nerūsējošā tērauda pretējā pusē
Serdene CY323T ar kustīgo slēdzi no iekšpuses
Slēdzenes nosegprofils LH042 PZ
- Aprīkotas ar spraugu gaisa pieplūdei</t>
  </si>
  <si>
    <t>Margas</t>
  </si>
  <si>
    <t>Ūdensvads Ū1</t>
  </si>
  <si>
    <t>Komercuzskaites mēraparāts DN15 uzstāda SIA "Rīgas ūdens"</t>
  </si>
  <si>
    <t>Komercuzskaites mēraparāts DN25 uzstāda SIA "Rīgas ūdens"</t>
  </si>
  <si>
    <t>Uzmavu pāreja no tērauda uz PE ,DN16</t>
  </si>
  <si>
    <t>Uzmavu pāreja no tērauda uz PE ,DN32</t>
  </si>
  <si>
    <t>Uzmavu pāreja no tērauda uz PE ,DN63</t>
  </si>
  <si>
    <t>Atloku trejgabals Dn50</t>
  </si>
  <si>
    <t>Atloks ar iekšējo vītni DN50*25</t>
  </si>
  <si>
    <t>Elektroaizbīdnis DN50</t>
  </si>
  <si>
    <t>Pretvārsts DN50</t>
  </si>
  <si>
    <t>Tērauda pāreja 3/4”x 1/2”,20*15</t>
  </si>
  <si>
    <t>Caurule posma garums 5Ø ārējās vītnes ½”,15</t>
  </si>
  <si>
    <t>Caurule posma garums 3Ø ārējās vītnes ½”,15</t>
  </si>
  <si>
    <t>Līkums iekšējās vītnes 1”x½” 90°</t>
  </si>
  <si>
    <t>Betona balsts</t>
  </si>
  <si>
    <t>Pieslēgums esošiem tīkliem</t>
  </si>
  <si>
    <t>Seglu uzmava 150x50 ar iekšējo vītnes atzaru</t>
  </si>
  <si>
    <t>Pazemes tipa aizbīdnis Dn50 ar ārējo vītni un uzmavu PE caurules pievienojumam</t>
  </si>
  <si>
    <t>Šķērsojums ar esošajām komunikācijām</t>
  </si>
  <si>
    <t>Apgaismojuma kabeļu aizsardzība</t>
  </si>
  <si>
    <t>Sakaru kabeļu aizsardzība</t>
  </si>
  <si>
    <t>Grunts nomaiņa (smilts apbērums/ smilts pabērums)</t>
  </si>
  <si>
    <t>Caurule posma garums 5Ø ārējās vītnes 3/4”,25</t>
  </si>
  <si>
    <t>Caurule posma garums 3Ø ārējās vītnes 3/4”,25</t>
  </si>
  <si>
    <t>Līkums iekšējās vītnes ½” 90°,15</t>
  </si>
  <si>
    <t>Noslēgventilis DN15</t>
  </si>
  <si>
    <t>Trejgabals iekšējās vītnes ½”,15</t>
  </si>
  <si>
    <t>Līkums iekšējās vītnes 1” 90°,25</t>
  </si>
  <si>
    <t>Trejgabals iekšējās vītnes 1”x 1/2”,25*15</t>
  </si>
  <si>
    <t>Trejgabals iekšējās vītnes 1”,25</t>
  </si>
  <si>
    <t>Tukšošanas krāns DN15</t>
  </si>
  <si>
    <t>Atloks dN50</t>
  </si>
  <si>
    <t>Tērauda īscaurule ārējās vītnes 3/4”,25</t>
  </si>
  <si>
    <t>Elektrometināms līkums 45° DN32</t>
  </si>
  <si>
    <t>Elektrometināms līkums 90° Dn32</t>
  </si>
  <si>
    <t>Elektrometināms līkums 45° DN63</t>
  </si>
  <si>
    <t>Elektrometināms līkums 90° DN63</t>
  </si>
  <si>
    <t>Attāļinātās nolasīšanas modulis M-Bus tipa</t>
  </si>
  <si>
    <t xml:space="preserve">vieta </t>
  </si>
  <si>
    <t>Tranšeju aizpildīšana ar esošu grunti</t>
  </si>
  <si>
    <t>Ūdensvada dezinfekcija un spiediena pārbaude</t>
  </si>
  <si>
    <t>Kanalizācija K1</t>
  </si>
  <si>
    <t>Elektrības kabeļu aizsardzība</t>
  </si>
  <si>
    <t>Sakaru kanalizācijas aizsardzība</t>
  </si>
  <si>
    <t>Ūdensvada aizsardzība</t>
  </si>
  <si>
    <t>Pieslēgums esošiem tīkliem esošā akā</t>
  </si>
  <si>
    <t>Aizsarguzmava ar smilts klājumu Dn110</t>
  </si>
  <si>
    <t>Aizsarguzmava ar smilts klājumu DN160</t>
  </si>
  <si>
    <t>Aizsarguzmava ar smilts klājumu DN200</t>
  </si>
  <si>
    <t>Demontāža</t>
  </si>
  <si>
    <t>Esoša ūdensvada demontāža DN25</t>
  </si>
  <si>
    <t>Esošas kanalizācijas demontāža DN200</t>
  </si>
  <si>
    <t>Lietus ūdens kanalizācija</t>
  </si>
  <si>
    <t>Kanalizācija K2</t>
  </si>
  <si>
    <t>Kanalizācijas aizsardzība</t>
  </si>
  <si>
    <t>Plastmasas revīzija ar skrūvējamu vāku,DN160</t>
  </si>
  <si>
    <t>Kanalizācija no plastmasas kanalizācijas caurulēm PP SN8,DN160, iebūves dziļums 1,5m</t>
  </si>
  <si>
    <t>Plastmasas  kanalizācijas aka ar ķeta vākuDN400,vāka nestspēja 250kN,iebūves dziļums 1,5m</t>
  </si>
  <si>
    <t>Plastmasas  kanalizācijas aka ar ķeta vāku,DN400,vāka nestspēja 400kN,iebūves dziļums 1,5m</t>
  </si>
  <si>
    <t>Plastmasas  kanalizācijas aka ar vieglā tipa vāku bez pamatnes (infiltrācijas aka),DN400,vāka nestspēja 250kN,iebūves dziļums 2,0m</t>
  </si>
  <si>
    <t>Plastmasas  kanalizācijas aka ar vieglā tipa vāku bez pamatnes (infiltrācijas aka),DN560,vāka nestspēja 250kN,iebūves dziļums 2,0m</t>
  </si>
  <si>
    <t>Plastmasas  kanalizācijas aka ar ķeta vāku, regulējošo tilpumu un noslēgvārstu ar līmeņa devēju DN2000, vāka nestspēja 400kN,iebūves dziļums 6,5m</t>
  </si>
  <si>
    <t>Kanalizācija SPK</t>
  </si>
  <si>
    <t>Rūpnieciski izgatavota un nokomplektēta kanalizācijas sūkņu stacija ar 2 sūkņiem un automātiku. (Nepieciešamā ražība Q=1.0l/s, nepiecie-šamais spiediens H=43m, P=2x1,5 kW).</t>
  </si>
  <si>
    <t>Grunts nomaiņa,smilts apbērums/smilts piebērums</t>
  </si>
  <si>
    <t>Armētas lokanās pievadcaurules roku, trauku mazgātnēm</t>
  </si>
  <si>
    <t>Sistēmas hidrauliskā pārbaude</t>
  </si>
  <si>
    <t>Karstais un cirkulācijas ūdensvads S3; S4</t>
  </si>
  <si>
    <t>Ūdensvads Ū1L</t>
  </si>
  <si>
    <t>Ūdensvads Ū2</t>
  </si>
  <si>
    <t>Cauruļvadu marķēšanai atbilstoši LVS 446 prasībām</t>
  </si>
  <si>
    <t>Elektroaizbīdņu vadības automātikas releju bloks</t>
  </si>
  <si>
    <t>Veļas mašīnas pieslēgums</t>
  </si>
  <si>
    <t>Ugunsdrošības putas</t>
  </si>
  <si>
    <t>Kanalizācija KO</t>
  </si>
  <si>
    <t>Laistīšanas krāns, iekšējā/ ārējā vītne ¾”,DN20</t>
  </si>
  <si>
    <t>Pretvārsts DN32</t>
  </si>
  <si>
    <t>Aizbīdnis DN50</t>
  </si>
  <si>
    <t>Čaula DN50</t>
  </si>
  <si>
    <t>Čaula DN100</t>
  </si>
  <si>
    <t>Balansējošais ventilis,DN15</t>
  </si>
  <si>
    <t>Balansējošais ventilis,DN20</t>
  </si>
  <si>
    <t>Balansējošais ventilis,DN25</t>
  </si>
  <si>
    <t>Čaula,DN50</t>
  </si>
  <si>
    <t>Cinkota tērauda ūdensvada caurules PN10,DN32</t>
  </si>
  <si>
    <t>Elektroaizbīdnis atloku DN50</t>
  </si>
  <si>
    <t>Čaula DN200</t>
  </si>
  <si>
    <t>Ugunsdrošības manžete DN50</t>
  </si>
  <si>
    <t>Ugunsdrošības manžete DN110</t>
  </si>
  <si>
    <t>Tips</t>
  </si>
  <si>
    <t>Sadalnes, elektroenērģijas avoti, iekārtas</t>
  </si>
  <si>
    <t>Sadalne ar EL/ESS pieslēgumiem TV translaciju nodrošināšanai ar  kontaktligzdām 400/230V 3P+N+PE 32A 1gab., 400/230V 3P+N+PE 16A 1gab., 230V 1P+N+PE 16A 3gab., ārā uzstādīšanai, IP44, izmēri ~1000x800x300mm, ar cokolu kabeļu ievadīšanai sadalnē, sadalni stiprināt pie sienas (dāļēji iebūvēt sienā)</t>
  </si>
  <si>
    <t>SS-TS sadalne (materiāli paredzēti EL daļā)</t>
  </si>
  <si>
    <t>Āra ģerbtuves EL sadalne, ārā uzstādīšanai, IP65, 12 mod., Ievada slēdzis 3f.25A, 1C16A - 3 gab., 1B10A - 3 gab.</t>
  </si>
  <si>
    <t>ELCOS vai ekvivalents</t>
  </si>
  <si>
    <t>Uzlādes stacija EVlink Pro AC, 22kW, rozete T2S, RDC-DD 6mA + RCD Asi, MNx, karšu lasītājam jāatbalsta 13.56 MHz frekvenci un Wiegand 26 bit protokolu</t>
  </si>
  <si>
    <t>EVB3S22N4A</t>
  </si>
  <si>
    <t>Metāliskais korpuss grīdas montāžai divām AC uzlādes stacijām</t>
  </si>
  <si>
    <t>EVA1RFKS2</t>
  </si>
  <si>
    <t>Pamatne uzstādīšanai uz zemes</t>
  </si>
  <si>
    <t>Sadalne mini Kaedra 1x12M IP65 PE+N spailes</t>
  </si>
  <si>
    <t>Sadalne Thalassa IP66 1x35mm²</t>
  </si>
  <si>
    <t>EVA1RFKES</t>
  </si>
  <si>
    <t>Automātslēdzis Acti9 iC60N 3C40A 10/7.5kA</t>
  </si>
  <si>
    <t>A9F74340</t>
  </si>
  <si>
    <t>Pārsprieguma novadītājs iPRD1 12.5r, tips 1+2, 3+1</t>
  </si>
  <si>
    <t>A9L16482</t>
  </si>
  <si>
    <t>Palīgmateriāli saskaņā ar montāžas darbu raksturojumu un apjomu</t>
  </si>
  <si>
    <t>Spēka elektrokabeļi</t>
  </si>
  <si>
    <t>Spēka kabelis, kas atbilst HD603 vai IEC60502 standarta prasībām, Eca uzliesmošanas klase atbilstoši EN50575, nominālais spriegums 0.6/1kV, nominālā frekvence 50Hz, iekštelpu / āra montažai:</t>
  </si>
  <si>
    <t>MCMK-4x185/95</t>
  </si>
  <si>
    <t>Draka vai ekvivalents</t>
  </si>
  <si>
    <t>AXPK-5x35</t>
  </si>
  <si>
    <t>NYY-7G2.5</t>
  </si>
  <si>
    <t>NKT vai ekvivalents</t>
  </si>
  <si>
    <t>NYY-J 3G4</t>
  </si>
  <si>
    <t>NYY-J 3G2,5</t>
  </si>
  <si>
    <t>NYY-J 3G1,5</t>
  </si>
  <si>
    <t>Kabeļu produkcija</t>
  </si>
  <si>
    <t>Kabeļa gala apdare kabelim 4x185/95mm2</t>
  </si>
  <si>
    <t>Kabeļa gala apdare kabelim 5x35mm2</t>
  </si>
  <si>
    <t>Zemējums</t>
  </si>
  <si>
    <t>Plakandzelzs 40x4mm 5052 DIN</t>
  </si>
  <si>
    <t>Obo Bettermann vai ekvivalents</t>
  </si>
  <si>
    <t>5052 DIN</t>
  </si>
  <si>
    <t>Elektrods zemējuma 219 20 ST FT Ø20mm 1500mm</t>
  </si>
  <si>
    <t>219 20 ST FT</t>
  </si>
  <si>
    <t>Savienošanas apskava zemējuma stieņiem, universāla (elektrods/plakandzelzs)</t>
  </si>
  <si>
    <t>2760 20 FT</t>
  </si>
  <si>
    <t>Krustveida savienotājs apaļvadiem un plakanvadiem 252 8-10 V4A</t>
  </si>
  <si>
    <t>252 8-10 V4A</t>
  </si>
  <si>
    <t>Elektroda uzgalis</t>
  </si>
  <si>
    <t>1819 20BP</t>
  </si>
  <si>
    <t>Pretkorozijas lenta 100mm x 10m</t>
  </si>
  <si>
    <t>Apaļvads PVC izolācijā RD 10-PVC, karsti cinkots tērauds FT</t>
  </si>
  <si>
    <t>RD 10-PVC</t>
  </si>
  <si>
    <t>DIN krustveida savienotājs plakanvadiem</t>
  </si>
  <si>
    <t>256 A-DIN 30 FT</t>
  </si>
  <si>
    <t>Tranšejas rakšana un aizbēršana</t>
  </si>
  <si>
    <t>Trases līnijas nospraušana</t>
  </si>
  <si>
    <t>Elektropārvades līnijas (zemējuma) digitālā uzmērīšana</t>
  </si>
  <si>
    <t>Aizsargcaurules</t>
  </si>
  <si>
    <t>Caurule p.c. ∅110mm, 1250N</t>
  </si>
  <si>
    <t>Evopipes vai ekvivalents</t>
  </si>
  <si>
    <t>Caurule p.c. ∅75mm, 750N</t>
  </si>
  <si>
    <t>Caurule p.c. ∅110mm, 450N</t>
  </si>
  <si>
    <t>Caurule p.c. ∅75mm, 450N</t>
  </si>
  <si>
    <t>Caurule, instalācijas, UV noturīga, gofrētā, 320N, d=25</t>
  </si>
  <si>
    <t>Caurule, instalācijas, UV noturīga, gofrētā, 320N, d=32</t>
  </si>
  <si>
    <t>Kabeļu kanāls D100mm ar resti (iebūvēts ietvē)</t>
  </si>
  <si>
    <t>Signāllentas ieguldīšana</t>
  </si>
  <si>
    <t>Elektropārvades līnijas digitālā uzmērīšana</t>
  </si>
  <si>
    <t>Instalācijas materiāli</t>
  </si>
  <si>
    <t>Kontaktligzda 1-vietīga, 1P+N+PE, 230V, 16A, IP65, v/a</t>
  </si>
  <si>
    <t>ABB vai ekvivalents</t>
  </si>
  <si>
    <t>Kontaktligzda 1-vietīga, 1P+N+PE, 230V, 16A, IP44, v/a (sadalnē)</t>
  </si>
  <si>
    <t>Kontaktligzda, 3P+N+PE, 400/230V, 16A, IP44, v/a (sadalnē)</t>
  </si>
  <si>
    <t>Kontaktligzda, 3P+N+PE, 400/230V, 32A, IP44, v/a (sadalnē)</t>
  </si>
  <si>
    <t>Infrasarkanais kustības sensors, virsapmetuma, IP54</t>
  </si>
  <si>
    <t>Steinel vai ekvivalents</t>
  </si>
  <si>
    <t>Gaismas ķermeņi</t>
  </si>
  <si>
    <t>Apgaismojuma staba pamats</t>
  </si>
  <si>
    <t>Apgaismojuma stabs 8m</t>
  </si>
  <si>
    <t>Apgaismojuma staba konsole 1m</t>
  </si>
  <si>
    <t>Gaismekļa A1 sienas kronšteins</t>
  </si>
  <si>
    <t>Gaismeklis A2 Niteko ICONA-XS 40W, 4000K, IP66, IK09</t>
  </si>
  <si>
    <t>Apgaismojuma stabs 4m</t>
  </si>
  <si>
    <t>Gaismekļa A2 sienas kronšteins</t>
  </si>
  <si>
    <t>Gaismeklis A3 prožektors  Performance in Lighting WIN PRO 30
130W, 19626lm, 4000K, CRI70, IP66, IK08</t>
  </si>
  <si>
    <t>Performance in Lighting</t>
  </si>
  <si>
    <t>Apgaismojuma staba traversa</t>
  </si>
  <si>
    <t>Prožektors Performance in Lighting FOCUS+ ZERO S/EW 9,5W, 1106lm, 3000K, CRI80, IP65, IK06</t>
  </si>
  <si>
    <t>Ledvance prožektors COMPACT SENSOR 10W, 3000K, IP65, IK06, SYM 100 BK</t>
  </si>
  <si>
    <t>Prožektors Performance IN Lighting SPIDER+ Multijaudas 37/51W, 4695/5921lm, 3000K, CRI80, IP67, IK05</t>
  </si>
  <si>
    <t>Līnijveida gaismeklis Linea Light Archiline W, 61,5W, 5861lm, 3000K, CRI 80, IP67, IK10, DALI, neto svars 4,2kg, L=1520mm</t>
  </si>
  <si>
    <t>Līnijveida gaismeklis Linea Light Archiline W, 13,5W, 1349lm, 3000K, CRI 80, IP67, IK10, DALI, neto svars 1,1kg, L=320mm</t>
  </si>
  <si>
    <t>Līnijveida gaismeklis Linea Light Archiline W, 25W, 2472lm, 3000K, CRI 80, IP67, IK10, DALI, neto svars 2kg, L=620mm</t>
  </si>
  <si>
    <t>Līnijveida gaismeklis Linea Light aksesuāri, barosanas kabeļu pagarinājumi 1m</t>
  </si>
  <si>
    <t>Līnijveida gaismeklis Linea Light Xenia W, 32,5W, 4005lm, 3000K, CRI80, IP66, IK10, neto svars 1,6kg, L=1530mm, komplektā ar barošanas bloku un stiprinājumiem</t>
  </si>
  <si>
    <t>P.U.K. Hydroflex side, 10W, 3000K, IP68</t>
  </si>
  <si>
    <t>P.U.K. Hydroflex side aksesuāri un barošanas bloki (atbilstoši projektā iekļautajam izvietojumam un plānam (skaits 1 vienība par visu aksesuāru un barošanas bloku kopumu)</t>
  </si>
  <si>
    <t>Āra ģerbtuves LED gaismeklis, IP68</t>
  </si>
  <si>
    <t>Ugunsdrošības pasākumi</t>
  </si>
  <si>
    <t>Elastīgas ugunsdrošās putas CFS-F FX</t>
  </si>
  <si>
    <t>Hilti ugunsdrošā vadu paplāksne CFS-D 25</t>
  </si>
  <si>
    <t>Dokumentācija</t>
  </si>
  <si>
    <t>Izpilddokumentācija</t>
  </si>
  <si>
    <t>PE uzmava D40</t>
  </si>
  <si>
    <t>Pāreja tēr./PE 42.4/40.0mm</t>
  </si>
  <si>
    <t xml:space="preserve">Polietilēna brīdinājuma lenta </t>
  </si>
  <si>
    <t>Vara indikācijas kabelis (2.5mm²)</t>
  </si>
  <si>
    <t>Mitrumizturīga līmlenta</t>
  </si>
  <si>
    <t>Smilts</t>
  </si>
  <si>
    <t>Pieslēgšanās pie v.sp.g/vada PE D40</t>
  </si>
  <si>
    <t>Grunts seguma atjaunošana</t>
  </si>
  <si>
    <t>Šķersošanās ar projektējamo elektrokabeli</t>
  </si>
  <si>
    <t>Šķersošanās ar projektējamo zemējumu</t>
  </si>
  <si>
    <t>Tranšejas rakšana</t>
  </si>
  <si>
    <t>Esošā gāzes vada PE D40 demontāža</t>
  </si>
  <si>
    <t>Esošā SGRP skapja ar regulatoru demontāža</t>
  </si>
  <si>
    <t>Digitālo uzmērījumu nodošana</t>
  </si>
  <si>
    <t>DIN 1626</t>
  </si>
  <si>
    <t>l</t>
  </si>
  <si>
    <t>obj.</t>
  </si>
  <si>
    <t>Ārējo elektronisko sakaru sistēma</t>
  </si>
  <si>
    <t>BŪVDARBI</t>
  </si>
  <si>
    <t>Rakšanas darbu atļaujas saņemšana no būvvaldes</t>
  </si>
  <si>
    <t>Trases nospraušana</t>
  </si>
  <si>
    <t>Tranšejas rakšana un aizbēršana platumā līdz 0.5m apdzīvotā vietā</t>
  </si>
  <si>
    <t>Kabeļu kanalizācijas cauruļu ieguldīšana tranšejā</t>
  </si>
  <si>
    <t>Sakaru kabeļu akas KP-PEH tipa uzstādīšana</t>
  </si>
  <si>
    <t>Sakaru kabeļu akas KKS2 tipa uzstādīšana</t>
  </si>
  <si>
    <t>Kabeļu kanalizācijas caurules ievada izbūve esošajā kabeļu akā</t>
  </si>
  <si>
    <t>Kabeļu kanalizācijas caurules ievada izbūve jaunizbūvētajā kabeļu akā</t>
  </si>
  <si>
    <t>Kabeļu kanalizācijas caurules ievada izbūve ēkā</t>
  </si>
  <si>
    <t>Kabeļu kanalizācijas cauruļu caurejamības pārbaude ar buksieri</t>
  </si>
  <si>
    <t>Asfalta seguma uzlaušana</t>
  </si>
  <si>
    <t>Asfalta seguma atjaunošana</t>
  </si>
  <si>
    <t>Digitālās trases piesaiste dabā</t>
  </si>
  <si>
    <t>Objekta nodošana ekspluatācijā, izpilddokumentācijas noformēšana</t>
  </si>
  <si>
    <t>Citi ar celtniecību un organizēšanu saistītie izdevumi</t>
  </si>
  <si>
    <t>MATERIĀLI</t>
  </si>
  <si>
    <t>PVC kabeļu aizsargcaurule ar uzmavu</t>
  </si>
  <si>
    <t>PVC kabeļu aizsargcaurules līkums</t>
  </si>
  <si>
    <t>Caurules noslēdzošais gals</t>
  </si>
  <si>
    <t>D=100mm</t>
  </si>
  <si>
    <t>D=50mm</t>
  </si>
  <si>
    <t>PE dubultsienu lokana kabeļu aizsargcaurule ar buksieri</t>
  </si>
  <si>
    <t>D=50mm, 450N</t>
  </si>
  <si>
    <t>Kabeļu aka KKS2 tipa</t>
  </si>
  <si>
    <t>Gumijas blīve kabeļu caurules (100mm) ievadam KKS2 tipa akā</t>
  </si>
  <si>
    <t>Gumijas blīve kabeļu caurules (50mm) ievadam KKS2 tipa akā</t>
  </si>
  <si>
    <t>Peldošā tipa akas lūka (slodze līdz 40t) KKS2 tipa akai</t>
  </si>
  <si>
    <t>Teleskopiskā caurule KKS2 akas lūkai</t>
  </si>
  <si>
    <t>Kabeļu aka komplektā ar kvadrātveida pamatni</t>
  </si>
  <si>
    <t>Akas lūka/vāks (slodze līdz 12.5t) bez uzraksta</t>
  </si>
  <si>
    <t>12.5t</t>
  </si>
  <si>
    <t>Dzelzsbetona gredzens kabeļu akai</t>
  </si>
  <si>
    <t>900x600x100mm</t>
  </si>
  <si>
    <t>Atloks dzelzsbetona gredzena stiprināšanai</t>
  </si>
  <si>
    <t>Silikons N, neitrāls hermētiķis</t>
  </si>
  <si>
    <t xml:space="preserve">Kabeļu brīdinājuma lenta, plīstošā </t>
  </si>
  <si>
    <t>40mm</t>
  </si>
  <si>
    <t>Hidroizolācijas materiāls</t>
  </si>
  <si>
    <t>Cementa java</t>
  </si>
  <si>
    <t>25kg</t>
  </si>
  <si>
    <t>Smiltis</t>
  </si>
  <si>
    <t>10,5</t>
  </si>
  <si>
    <t>Dolomīta šķembas</t>
  </si>
  <si>
    <t>frakcija 8-32 mm</t>
  </si>
  <si>
    <t>Neparedzētie un tāmē neiekļautie saistošie palīgmateriāli</t>
  </si>
  <si>
    <r>
      <t>m</t>
    </r>
    <r>
      <rPr>
        <vertAlign val="superscript"/>
        <sz val="10"/>
        <rFont val="Arial"/>
        <family val="2"/>
        <charset val="186"/>
      </rPr>
      <t>2</t>
    </r>
  </si>
  <si>
    <r>
      <t>D=100mm, 8kN/m</t>
    </r>
    <r>
      <rPr>
        <vertAlign val="superscript"/>
        <sz val="10"/>
        <rFont val="Arial"/>
        <family val="2"/>
        <charset val="186"/>
      </rPr>
      <t>2</t>
    </r>
    <r>
      <rPr>
        <sz val="10"/>
        <rFont val="Arial"/>
        <family val="2"/>
        <charset val="186"/>
      </rPr>
      <t>, L=6m</t>
    </r>
  </si>
  <si>
    <r>
      <t>D=100mm, 90</t>
    </r>
    <r>
      <rPr>
        <vertAlign val="superscript"/>
        <sz val="10"/>
        <rFont val="Arial"/>
        <family val="2"/>
        <charset val="186"/>
      </rPr>
      <t>o</t>
    </r>
  </si>
  <si>
    <r>
      <t>D=100mm, 45</t>
    </r>
    <r>
      <rPr>
        <vertAlign val="superscript"/>
        <sz val="10"/>
        <rFont val="Arial"/>
        <family val="2"/>
        <charset val="186"/>
      </rPr>
      <t>o</t>
    </r>
  </si>
  <si>
    <r>
      <t>m</t>
    </r>
    <r>
      <rPr>
        <vertAlign val="superscript"/>
        <sz val="10"/>
        <rFont val="Arial"/>
        <family val="2"/>
        <charset val="186"/>
      </rPr>
      <t>3</t>
    </r>
  </si>
  <si>
    <t>Ugunsgrēka atklāšanas un trauksmes signalizācija</t>
  </si>
  <si>
    <t>Kontroles panelis un aksesuāri</t>
  </si>
  <si>
    <t>Kontroles panelis komplektā ar kontroliera plati, lietotāja interfeisa plati un elektrobarošanas avota kontroles plati</t>
  </si>
  <si>
    <t>Adrešu cilpas kontrolieris, 2 adrešu cilpām, 126 adreses cilpā, 2x24V DC 500mA kontrolējamās izejas</t>
  </si>
  <si>
    <t>Akumulatoru bateriju montāžas korpuss</t>
  </si>
  <si>
    <t>Akumulatora baterija</t>
  </si>
  <si>
    <t>12V, 17Ah</t>
  </si>
  <si>
    <t>Devēji un aksesuāri</t>
  </si>
  <si>
    <t>Detektoru pamatne ar izolātoru</t>
  </si>
  <si>
    <t>Detektoru pamatne bez izolātora</t>
  </si>
  <si>
    <t>Optiskais dūmu detektors, adrešu, 5 detektēšanas līmeņi, sertificēts saskaņā ar EN54-7</t>
  </si>
  <si>
    <t>Ugunsgrēka temperatūras detektors, adrešu, 5 detektēšanas līmeņi, sertificēts saskaņā ar EN54-5</t>
  </si>
  <si>
    <t>Kombinētais ugunsgrēka detektors (dūmu - temperatūras), adrešu, 5 detektēšanas līmeņi, sertificēts saskaņā ar EN54-7 un EN54-5</t>
  </si>
  <si>
    <t>Manuālā trauksmes izsaukuma poga ar izolātoru iekštelpu, sertificēta saskaņā ar EN54-11 un EN54-17</t>
  </si>
  <si>
    <t>Uzlīme ugunsgrēka trauksmes pogai</t>
  </si>
  <si>
    <t>Lineārais dūmu detektors, adrešu</t>
  </si>
  <si>
    <t>Lineārā dūmu detektora galva</t>
  </si>
  <si>
    <t>Reflektors</t>
  </si>
  <si>
    <t>100x100x10mm</t>
  </si>
  <si>
    <t>Universālais detektora stiprinājums</t>
  </si>
  <si>
    <t>Reflektoru stiprināšanas plāksne</t>
  </si>
  <si>
    <t>Trauksmes sirēna ar strobu, adrešu, sertificēta pēc EN54-3 un EN54-23, IP65</t>
  </si>
  <si>
    <t>1 Ieejas / 1 izejas releju modulis (230V AC), ar izolātoru</t>
  </si>
  <si>
    <t>1 Ieejas / 1 izejas releju modulis (24V DC) modulis, ar izolātoru</t>
  </si>
  <si>
    <t>2 Ieeju releju modulis (24V DC) modulis, ar izolātoru</t>
  </si>
  <si>
    <t>Iznesamais gaismas indikātors</t>
  </si>
  <si>
    <t>Kabeļi un stiprinājumi</t>
  </si>
  <si>
    <t>Ugunsizturīgs signalizācijas kabelis, ekranēts</t>
  </si>
  <si>
    <t>Kabeļu plastmasas aizsargcaurule ar savienojumu un pagriezienu elementiem</t>
  </si>
  <si>
    <t>glūdā,  d=20 mm</t>
  </si>
  <si>
    <t>Plastmasas aisargcaurules stiprinājums, ugunsizturīgs, caurulei d=20mm</t>
  </si>
  <si>
    <t>Kabeļu stiprinājuma skava, ugunsizturīga, kabelim d=8mm, E90</t>
  </si>
  <si>
    <t>Ugunsizturīgas skrūves betonam (100gab./kompl.)</t>
  </si>
  <si>
    <t>Saistošie materiāli un darbi</t>
  </si>
  <si>
    <t>Ugunsdrošais blīvēšanas materiāls</t>
  </si>
  <si>
    <t>Sistēmas konfigurēšanas darbi</t>
  </si>
  <si>
    <t>Sistēmas integrācija esošajā vizualizācijas programmatūrā, ieskaitot nepieciešamās licences</t>
  </si>
  <si>
    <t>Marķēšanas piederumi</t>
  </si>
  <si>
    <t>Izpilddokumentācijas izstrāde</t>
  </si>
  <si>
    <t>Palīgmateriāli (skrūves, skavas, un citi montāžai nepieciešamie izstrādājumi)</t>
  </si>
  <si>
    <t>Apsardzes signalizācija</t>
  </si>
  <si>
    <t>Kontroles iekārtas un aksesuāri</t>
  </si>
  <si>
    <t>Vidēja izmēra apsardzes signalizācijas iekārtu montāžas kaste, (HxWxD) 460x358x85, komplektā ar 3A barošanas bloku un transformatoru</t>
  </si>
  <si>
    <t>Apsardzes signalizācijas sistēmas KONTROLIERA plate</t>
  </si>
  <si>
    <t>Apsardzes signalizācijas sistēmas tīkla paplašināšanas plate (LAN, RS-485)</t>
  </si>
  <si>
    <t>8 zonu sistēmas paplašināšanas plate komplektā ar sistēmas kopnes (UniBus) kabeli</t>
  </si>
  <si>
    <t>Apsardzes signalizācijas sistēmas vadības tastatūra</t>
  </si>
  <si>
    <t>12V, 9Ah</t>
  </si>
  <si>
    <t>Programmatūra un licences</t>
  </si>
  <si>
    <t>Piekļuves kontroles un apsardzes signalizācijas sistēmas programmatūra, 2 servera klienta vietām, grafiskas kartes, trauksmes menedžments, ziņojumu nosūtīšana caur SMS un epastu, 16 piekļuves durvju kontrole, atbalsta līdz 250 durvīm, 100000 lietotājiem</t>
  </si>
  <si>
    <t>Apsardzes detektori un aksesuāri</t>
  </si>
  <si>
    <t>Apsardzes signalizācijas infrasarkano staru kustības detektors (PIR), darbības attālums 5m-15m, 90°, imunitāte pret dzīvniekiem līdz 25kg</t>
  </si>
  <si>
    <t>Kronšteins apsardzes signalizācijas PIR detektoram</t>
  </si>
  <si>
    <t>Tērauda aizsargreste kustības detektoram</t>
  </si>
  <si>
    <t>(HxWxD) 178 mm x 146 mm x 114 mm</t>
  </si>
  <si>
    <t>Invalīdu tualešu trauksmes sistēma</t>
  </si>
  <si>
    <t>Desmit zonu sistēmas indikācijas panelis-kontrolieris, komplektēts ar 300mA barošanas bloku</t>
  </si>
  <si>
    <t>Indikācijas lampa ar skaņas signālu</t>
  </si>
  <si>
    <t>Izsaukuma poga ar auklu</t>
  </si>
  <si>
    <t>Izsaukuma atcelšanas poga</t>
  </si>
  <si>
    <t>Signalizācijas kabelis</t>
  </si>
  <si>
    <t>Signalizācijas kabelis, ekranēts</t>
  </si>
  <si>
    <t>Kabeļu plastmasas aizsargcaurule ar savienojumu un pagriezienu elementiem, ieskaitot cauruļu stiprinājumus</t>
  </si>
  <si>
    <t>d=20mm</t>
  </si>
  <si>
    <t>Ugunsdrošais blīvēšanas materiāls, ugunsdrošas putas, sarkanas, atsevišķiem vadiem, vadu saišķiem, renēm un profiliem, kā arī jauktiem šķērsojumiem (metāla un plastmasas caurulēm)</t>
  </si>
  <si>
    <t>Esošās apsardzes signalizācijas iekārtu demontāža</t>
  </si>
  <si>
    <t>Apsardzes signalizācijas sistēmas konfigurēšanas darbi</t>
  </si>
  <si>
    <t>Apsardzes signalizācijas sistēmas integrēšanas darbi</t>
  </si>
  <si>
    <t>Izziņošanas sistēma</t>
  </si>
  <si>
    <t>Aktīvās iekārtas</t>
  </si>
  <si>
    <t>Izziņošanas sistēmas kontrolieris, 4 audio kanālu kontrole un maršrutēšana, 12 skaļruņu līnijas, paplašināma līdz 492 zonām, sertificēts saskaņā ar EN54-16</t>
  </si>
  <si>
    <t>Izziņošanas sistēmas paplašinātājs, 24 skaļruņu līnijas, 20 kontroles ieejas, 24 kontroles izejas, sertificēts saskaņā ar EN54-16</t>
  </si>
  <si>
    <t>Izziņošanas sistēmas jaudas pastiprinātājs, 100V un 70V izejas, 2 kanāli x500W, sertificēts saskaņā ar EN54-16</t>
  </si>
  <si>
    <t>Izsaukuma stacija ar mikrofonu, 15 brīvi programmējamas izsaukumu pogas, sertificēta saskaņā ar EN54-16</t>
  </si>
  <si>
    <t>Rezerves elektroapgādes iekārta, bateriju uzlādes strāva - 12A, 6 izejas x 40A, sertificēta saskaņā ar EN54-4</t>
  </si>
  <si>
    <t>Sadales skapji</t>
  </si>
  <si>
    <t>Sadales skapis, grīdas montāžas, ar stikla durvīm, ar noņēmamām sānu un aizmugures plāksnēm, slēdzams.</t>
  </si>
  <si>
    <t>42U, 600x800</t>
  </si>
  <si>
    <t>Četru ventilātoru bloks sadales skapim, ar 4 ventilātoriem</t>
  </si>
  <si>
    <t>Termostats sadales skapim</t>
  </si>
  <si>
    <t>Zemējuma komplekts sadales skapim, ar stiprinājumiem</t>
  </si>
  <si>
    <t>Rozešu bloks skapim</t>
  </si>
  <si>
    <t>6 ligzdas</t>
  </si>
  <si>
    <t>Plaukts 19''skapim, četru punktu stiprināšana</t>
  </si>
  <si>
    <t>80 kg</t>
  </si>
  <si>
    <t>Akumulatoru baterijas</t>
  </si>
  <si>
    <t xml:space="preserve"> 100Ah, 12V</t>
  </si>
  <si>
    <t>Savienošanas vadi akumulatoriem</t>
  </si>
  <si>
    <t>Skaļruņi un aksesuāri</t>
  </si>
  <si>
    <t>Iedziļinātās montāžas akustiskais skaļrunis, aprīkots ar 100V transformātoru, 6/3/1.5/0,75W; SPL 98dB (pie 6W, 1kHz/1m), sertificēts saskaņā ar EN54-24</t>
  </si>
  <si>
    <t>Metāliskais montāžas kupols iedziļinātās montāžas skaļrunim</t>
  </si>
  <si>
    <t>Iedziļinātās montāžas akustiskais skaļrunis, aprīkots ar 100V transformātoru, 6/3/1.5/0,75W; SPL 90dB (pie 6W, 1kHz/1m), aizsardzības klase - IP44, sertificēts saskaņā ar EN54-24</t>
  </si>
  <si>
    <t>Montāžas kārba (pamatne) iedziļinātās montāžas skaļrunim</t>
  </si>
  <si>
    <t>Virsapmetuma montāžas akustiskais skaļrunis, aprīkots ar 100V transformātoru, 6/3/1.5/0,75W; SPL 102dB (pie 6W, 1kHz/1m), sertificēts saskaņā ar EN54-24</t>
  </si>
  <si>
    <t>Prožektora tipa akustiskais skaļrunis, aprīkots ar 100V transformātoru, 10/5/2.5W; SPL 96dB (pie 10W, 1kHz/1m), aizsardzības klase - IP65, sertificēts saskaņā ar EN54-24</t>
  </si>
  <si>
    <t>Skaļruņu līnijas kontroles plate, sertificēta saskaņā ar EN54-16</t>
  </si>
  <si>
    <t>1x2x1.0, (E30)</t>
  </si>
  <si>
    <t>Vītā pāra sakaru kabelis, ekranets, ugunsizturīgs, nokomplektēts ar spraudni 8P8C (RJ-45) tipa</t>
  </si>
  <si>
    <t>Spēka kabelis, ugunsizturīgs</t>
  </si>
  <si>
    <t>Aparatūras savienošanas kabeļi</t>
  </si>
  <si>
    <t>Plastmasas aisargcaurules stiprinājums, ugunsizturīgs</t>
  </si>
  <si>
    <t>d=20mm, (E30)</t>
  </si>
  <si>
    <r>
      <t>Dzīslas šķērsgriezums vismaz 6mm</t>
    </r>
    <r>
      <rPr>
        <vertAlign val="superscript"/>
        <sz val="10"/>
        <rFont val="Arial"/>
        <family val="2"/>
        <charset val="186"/>
      </rPr>
      <t>2</t>
    </r>
  </si>
  <si>
    <t>Piekļuves kontroles sistēma</t>
  </si>
  <si>
    <t xml:space="preserve">Vidēja izmēra piekļuves kontroles iekārtu montāžas kaste (HxWxD) 460x358x85, komplektā ar 3A barošanas bloku un transformatoru </t>
  </si>
  <si>
    <t xml:space="preserve">Maza izmēra piekļuves kontroles iekārtu montāžas kaste (HxWxD) 252x358x85, komplektā ar 3A barošanas bloku un transformatoru </t>
  </si>
  <si>
    <t>Piekļuves kontroles sistēmas tīkla paplašināšanas plate (LAN, RS-485) ar iespēju tieši pieslēgt 2 piekļuves durvis, nodrošina 8 piekļuves durvju kontroli</t>
  </si>
  <si>
    <t>2 durvju kontroles plate komplektā ar sistēmas kopnes (UniBus) kabeli</t>
  </si>
  <si>
    <t xml:space="preserve">Liftu vadības plate komplektā ar sistēmas kopnes (UniBus) kabeli. Nodrošina vadību līdz 16 stāviem </t>
  </si>
  <si>
    <t>Serveris / darba stacija piekļuves kontroles un apsardzes signalizācijas sistēmai, komplektā ar HDD 2TB, pieslēgšanas vadiem un programmnodrošinajumu</t>
  </si>
  <si>
    <t>precizēt un saskaņot ar Pasūtītāju</t>
  </si>
  <si>
    <t>Klienta darba stacija komplektā ar klaviatūru, peli un barošanas vadu, ar programnodrošinājumu</t>
  </si>
  <si>
    <t>Klienta darba stacijas monitors komplektā ar barošanas vadu, 24" 1920x1080 IPS</t>
  </si>
  <si>
    <t>Durvju aprīkojums</t>
  </si>
  <si>
    <t>Elektriskais durvju sprūds, 12VDC, komplektā ar slēptās montāžas plāksni</t>
  </si>
  <si>
    <t>Elektriskais durvju sprūds, 12VDC, komplektā ar slēptās montāžas plāksni, ar pastiprinātu mehānisko izturību (5000N)</t>
  </si>
  <si>
    <t>Elektriskais durvju sprūds, evakuācijas izeju durvīm komplektā ar stiprinājuma plāksni un fiksatoru no nerūsējošā tērauda NO, 24VDC</t>
  </si>
  <si>
    <t>Teritorijas vārtiņu mitrumizturīgs elektriskais sprūds IP65 komplektā ar stiprinājumu plāksni</t>
  </si>
  <si>
    <t>Slēptā tipa kabeļu pāreja no nerusējošā tērauda</t>
  </si>
  <si>
    <t>400x20 mm</t>
  </si>
  <si>
    <t>Durvju stāvokļa magnētiskais kontakts</t>
  </si>
  <si>
    <t>Montāžas kārba ar savienojumu spailēm</t>
  </si>
  <si>
    <t>Bezkontakta karšu nolasītājs, 26 bitu datu kodēšanas formāts, MIFARE karšu atbalsts, aizsardzības klase - IP65</t>
  </si>
  <si>
    <t>Karšu reģistrēšanas iekārta</t>
  </si>
  <si>
    <t>Lietotāja programmējams piekļuves kontroles sistēmas kartes, Mifare DESFire EV1 4K formāts</t>
  </si>
  <si>
    <t>Durvju noturējošais magnēts komplektā ar pretplāksni, montāžai uz grīdas (24V DC)</t>
  </si>
  <si>
    <t>Sarunu iekārtas</t>
  </si>
  <si>
    <t>IP sarunu iekārtu izsaukuma panelis, virsapmetuma montāžas metāla korpuss ar skaļruni un mikrofonu, izsaukšanas pogu, 2MP HD 'fisheye' videokameru, aizsardzības klase - IP65</t>
  </si>
  <si>
    <t>Virsapmetuma montāžas kārba izsaukuma panelim</t>
  </si>
  <si>
    <t>Metāliskais aizsargvāks izsaukuma panelim</t>
  </si>
  <si>
    <t>IP sarunu iekārtu izsaukuma stacija, metāla korpuss, ar skaļruni un mikrofonu, izsaukšanas pogu, HD videokameru, IR distance - 5m, aizsardzības klases - IK9, IP66</t>
  </si>
  <si>
    <t>IP sarunu iekārtu atbildes monitors ar 7 collu skārienjūtīgu TFT ekrānu</t>
  </si>
  <si>
    <t>Bezvadu slēdzeņu sistēma</t>
  </si>
  <si>
    <t>Sistēmas programmatūra, pamata komplektācija, enkoderis, portatīvais programmators</t>
  </si>
  <si>
    <t>Bezvadu slēdzeņu sistēmas signāla atkārtotājs</t>
  </si>
  <si>
    <t>Bezvadu slēdzene ģērbtuvju skapīšiem ar integrētu BLE funkcionalitāti, atbalsta sagatavota darbam ar mobilo telefonu</t>
  </si>
  <si>
    <t>Evakuācijas kontroles sistēma</t>
  </si>
  <si>
    <t>Evakuācijas kontroles sistēmas uzraudzības monitors, līdz 8 durvīm komplektā ar elektrobarošanas avotu</t>
  </si>
  <si>
    <t>Evakuācijas durvju terminālis  no nerūsējoša tērauda atbilstoši EN-13637, komplektā ar metāla montāžas kārbu un evakuācijas zīmi</t>
  </si>
  <si>
    <t>Evakuācijas termināla aizsargs</t>
  </si>
  <si>
    <t xml:space="preserve">Profila puscilindrs evakuācijas termināla - vienādi slēdzams </t>
  </si>
  <si>
    <t>Elektriskās barošanas bloks ar akumulatoru baterijām (2x4Ah), metāla korpusā (195x265x75mm)</t>
  </si>
  <si>
    <t>24V DC, 2.5A</t>
  </si>
  <si>
    <t>Signalizācijas kabelis, neekranēts</t>
  </si>
  <si>
    <t>4x0.22mm</t>
  </si>
  <si>
    <t>Sakaru kabelis, vītais pāris</t>
  </si>
  <si>
    <t>F/UTP CAT.6 (4x2x0.5mm)</t>
  </si>
  <si>
    <t>Sakaru kabelis, vītais pāris, ārtelpu instalācijai</t>
  </si>
  <si>
    <t>Spēka kabelis</t>
  </si>
  <si>
    <t>Vītā pāra savienojošais vads (RJ-45 / RJ-45)</t>
  </si>
  <si>
    <t>S/FTP CAT.6, 1m</t>
  </si>
  <si>
    <t>d=25mm</t>
  </si>
  <si>
    <t>Esošās piekļuves kontroles iekārtu demontāža</t>
  </si>
  <si>
    <t>Piekļuves kontroles sistēmas konfigurēšanas darbi</t>
  </si>
  <si>
    <t>Piekļuves kontroles sistēmas integrēšanas darbi</t>
  </si>
  <si>
    <t>Bezvadu slēdzeņu sistēmas konfigurēšanas darbi</t>
  </si>
  <si>
    <r>
      <t>2x1,5mm</t>
    </r>
    <r>
      <rPr>
        <vertAlign val="superscript"/>
        <sz val="10"/>
        <rFont val="Arial"/>
        <family val="2"/>
        <charset val="186"/>
      </rPr>
      <t>2</t>
    </r>
  </si>
  <si>
    <t>Vadības automātika</t>
  </si>
  <si>
    <t>Vadības sadale VAS-1</t>
  </si>
  <si>
    <t>Vadības sadalne</t>
  </si>
  <si>
    <t>Sadalne [800x2050x400], metāla, IP55, komplektā - spēka ievada līnijas aizsardzības slēdzis, vadības ķēžu līniju automātslēdži, spailes, vadi, vadu kanāli, vadu marķēšana, montāžas plāksne, sadalnes apgaismojums, rozete 230VAC</t>
  </si>
  <si>
    <t>Vadības un automatizācijas sistēmas procesu kontrolieris, 4xEthernet porti un 1xI/O moduļu ligzdas, 1xHMI ports, 4xRS485 porti, komplektā ar ligzdu vākiem un gala vāku</t>
  </si>
  <si>
    <t>Universālo I/O signālu modulis</t>
  </si>
  <si>
    <t>Digitālo izeju signālu modulis</t>
  </si>
  <si>
    <t>Savienojuma adapteris (komplektā - 2gab.)</t>
  </si>
  <si>
    <t>Barošanas bloks 230VAC/24VDC, 10A</t>
  </si>
  <si>
    <t>Kontroliera programmēšanas darbi</t>
  </si>
  <si>
    <t>Mainīgās gaisa plūsmas (VAV) vārsta integrācija, Modbus</t>
  </si>
  <si>
    <t>Ugunsdrošā vārsta pieslēgšana</t>
  </si>
  <si>
    <t>Telpas dzesētāja pieslēgšana</t>
  </si>
  <si>
    <t>2-ceļu vārsta izpildmehānisma pieslēgšana</t>
  </si>
  <si>
    <t>Gaisa apstrādes iekārtas integrācija, Modbus</t>
  </si>
  <si>
    <t>Split tipa kondicioniera ārēja bloka integrācija, Modbus</t>
  </si>
  <si>
    <t>Tvaika mitrinātāja integrācija, Modbus</t>
  </si>
  <si>
    <t>Dīzeļģeneratora integrācija, Modbus</t>
  </si>
  <si>
    <t>Enerģijas skaitītāju integrācija, Modbus</t>
  </si>
  <si>
    <t>Elektriskā tīkla analizatora integrācija, Modbus</t>
  </si>
  <si>
    <t>Siltumsūkņa vadības bloka integrācija, Modbus</t>
  </si>
  <si>
    <t>Gāzes katla vadības bloka integrācija, Modbus</t>
  </si>
  <si>
    <t>ARI bloka integrācija, Modbus</t>
  </si>
  <si>
    <t>Sūkņu stacijas integrācija, Modbus</t>
  </si>
  <si>
    <t>E-auto uzlādes stacijas integrācija, Ethernet</t>
  </si>
  <si>
    <t>Ūdens laistīšanas sistēmas integrācija, Ethernet</t>
  </si>
  <si>
    <t>Saules inventoru integrācija, Ethernet</t>
  </si>
  <si>
    <t>Ūdenskaitītāju integrācija, Mbus</t>
  </si>
  <si>
    <t>Silto grīdu kolektora termogalvas pieslēgšana</t>
  </si>
  <si>
    <t>Apkures radiatora izpildmehānisma pieslēgšana</t>
  </si>
  <si>
    <t>Pieslēgšana pie jumta apsildes iekārtas</t>
  </si>
  <si>
    <t>Mbus pārveidotājs</t>
  </si>
  <si>
    <t>Zemējuma komplekts sadalnei</t>
  </si>
  <si>
    <t>Lauka iekārtas</t>
  </si>
  <si>
    <t>Telpas temperatūras sensors, NTC20k, 6.. 40°C, IP30</t>
  </si>
  <si>
    <t>Telpas temperatūras sensors, ūdensdrošs, NTC20k, 6.. 40°C, IP65</t>
  </si>
  <si>
    <t>Temperatūras un CO2 sensors</t>
  </si>
  <si>
    <t>Noplūdes detektors</t>
  </si>
  <si>
    <t>Noplūdes detektora sienas montāžas kaste</t>
  </si>
  <si>
    <t>Noplūdes detektora sensora lente, 1 metrs</t>
  </si>
  <si>
    <t>Montāžas līme sensora lentei</t>
  </si>
  <si>
    <t>Apgaismojuma vadība</t>
  </si>
  <si>
    <t>KNX-DALI gateway</t>
  </si>
  <si>
    <t>KNX barošanas bloks</t>
  </si>
  <si>
    <t>V/A slēdzis baltā krāsā ar 8 taustiņiem</t>
  </si>
  <si>
    <t>KNX serveris</t>
  </si>
  <si>
    <t>Apgaismojuma vadības sistēmas programmēšanas darbi</t>
  </si>
  <si>
    <t>Pamata licence 5000 globāliem punktiem, 255 paneļa kopnes punktiem un 18 mēnešu SMA licence+ I/O</t>
  </si>
  <si>
    <t>Kabeļi un kabeļu nesošās sistēmas</t>
  </si>
  <si>
    <t>Vītā pāra sakaru kabelis</t>
  </si>
  <si>
    <t>Kontrolkabelis</t>
  </si>
  <si>
    <t>Signāla kabelis</t>
  </si>
  <si>
    <t>Savienojošais vads vītā pāra kabeļiem (RJ-45 / RJ-45)</t>
  </si>
  <si>
    <t>Datu kabeļa spraudnis</t>
  </si>
  <si>
    <t>Plastmasas caurule ar savienojumiem, pagriezienu elementiem un stiprinājumiem</t>
  </si>
  <si>
    <t>gludā, d=25mm</t>
  </si>
  <si>
    <t>Sistēmas ieregulēšana un palaišana</t>
  </si>
  <si>
    <t>Personāla apmācība</t>
  </si>
  <si>
    <t>Palīgmateriāli (skrūves, skavas, savilces, saites un citi montāžai nepieciešamie izstrādājumi)</t>
  </si>
  <si>
    <t>Videonovērošana</t>
  </si>
  <si>
    <t>Ieraksta, glabāšanas un attēlošanas iekārtas</t>
  </si>
  <si>
    <t>16 kanālu videonovērošanas sistēmas IP ieraksta iekārta,videoformāti -  H.265+/H.265/H.264+/H.264; HDMI izšķirtspēja - 4K, sinhronā attēlošana - 16 kanāli @1080p</t>
  </si>
  <si>
    <t>Atmiņas diski videonovērošanas sistēmas ieraksta arhīvam</t>
  </si>
  <si>
    <t>Pārvaldāms datu tīkla komutators ar PoE+ funkciju (IEEE802.3at/af), 24x10/100/Mbps ports, 2xGigabit Combo ports</t>
  </si>
  <si>
    <t>Videonovērošanas sistēmas darba stacija</t>
  </si>
  <si>
    <t>Videonovērošanas sistēmas monitors, 32 collas</t>
  </si>
  <si>
    <t>Videonovērošanas kameras un aksesuāri</t>
  </si>
  <si>
    <t>Bullet tipa ārtelpu videonovērošanas kamera ar  objektīvu (2.8mm), izšķirtspēja - 4 Mpix,  ColoVu, SD kartes slots, saspiešanas formāti - H.264, H.264+, H.265, H.265+, PoE atbalsts, aizsardzības klase - IP67</t>
  </si>
  <si>
    <t>Turret tipa videonovērošanas kamera ar  objektīvu (2.8mm), izšķirtspēja - 4 Mpix, ColoVu, SD kartes slots, saspiešanas formāti - H.264, H.264+, H.265, H.265+, PoE atbalsts, aizsardzības klase - IP67</t>
  </si>
  <si>
    <t>Cilvēku plūsmas skaitīšanas kamera ar diviem objektīviem (2.0mm), izšķirtspēja - 2 Mpix, IR diapazons - 6m, saspiešanas formāts - H.265, PoE atbalsts</t>
  </si>
  <si>
    <t>Bullet tipa kameras montāžas kārba</t>
  </si>
  <si>
    <t>Bullet tipa kameras staba montāžas stiprinājums</t>
  </si>
  <si>
    <t>Turret tipa kameras montāžas kārba</t>
  </si>
  <si>
    <t>Tērauda aizsargreste turret-tipa kamerai</t>
  </si>
  <si>
    <t>(HxWxD) 197 mm x 152 mm x 152 mm</t>
  </si>
  <si>
    <t>Sakaru kabeļa spraudnis</t>
  </si>
  <si>
    <t>Papildus aprīkojums</t>
  </si>
  <si>
    <t>19 collu skapja plaukts</t>
  </si>
  <si>
    <t>1U, dziļums līdz 500mm, 40kg</t>
  </si>
  <si>
    <t>Komutācijas panelis, komplektā ar ligzdām</t>
  </si>
  <si>
    <t>24 porti, FTP CAT.6</t>
  </si>
  <si>
    <t>Horizontālais kabeļu organizators</t>
  </si>
  <si>
    <t>19'', 1U</t>
  </si>
  <si>
    <t>DIN sliede perforētā</t>
  </si>
  <si>
    <t>TS35, 1m</t>
  </si>
  <si>
    <t>Pārsprieguma aizsardzības ierīce montāžai uz DIN sliedes</t>
  </si>
  <si>
    <t>PoE, CAT.6</t>
  </si>
  <si>
    <t>Sistēmas integrācijas darbi esošajā iVMS 4200 programmatūrā</t>
  </si>
  <si>
    <t>Ugunsdzēsības automātikas sistēma</t>
  </si>
  <si>
    <t>Skapji, sadalnes</t>
  </si>
  <si>
    <t>Metāla skapis V/A, IP66, komplektā ar montāžas plati</t>
  </si>
  <si>
    <t>600x800x300mm</t>
  </si>
  <si>
    <t>Kontrolieris, 16DI, 16DO, RS-485, Ethernet, 24V DC</t>
  </si>
  <si>
    <t>Kontroliera paplašinātājs, 8DI, 8DO, RS-485, Ethernet, 24V DC</t>
  </si>
  <si>
    <t>Kontroliera programma ar nepieciešamo licenci</t>
  </si>
  <si>
    <t>Barošanas bloks, 24V DC, 5A, montāžai uz DIN sliedes</t>
  </si>
  <si>
    <t>Bateriju uzlādes modulis</t>
  </si>
  <si>
    <t>Automātslēdzis</t>
  </si>
  <si>
    <t>1C1A</t>
  </si>
  <si>
    <t>1C6A</t>
  </si>
  <si>
    <t>Relejs, DPDT, 8A, 230V AC</t>
  </si>
  <si>
    <t>Relejs, SPDT, 6A, 24V DC</t>
  </si>
  <si>
    <t>35x7.5mm, 1m</t>
  </si>
  <si>
    <t>LED lampa zaļa, 230V AC</t>
  </si>
  <si>
    <t>LED lampa zaļa, 24V DC</t>
  </si>
  <si>
    <t>LED lampa dzeltena, 24V DC</t>
  </si>
  <si>
    <t>LED lampa sarkana, 24V DC</t>
  </si>
  <si>
    <t>Slēdzis, 3 pozīciju</t>
  </si>
  <si>
    <t>Spiedpoga, zaļa</t>
  </si>
  <si>
    <t>Spiedpoga, sarkana</t>
  </si>
  <si>
    <t>Spiedpoga, melna</t>
  </si>
  <si>
    <t>Rindu spailes</t>
  </si>
  <si>
    <t>Kabeļu kanāls, perforēts</t>
  </si>
  <si>
    <t>40x60mm, 2m</t>
  </si>
  <si>
    <t>Rezistori</t>
  </si>
  <si>
    <t>Periferijas iekārtas</t>
  </si>
  <si>
    <t>Ugunsdrošības poga, 30V DC, NO/NC</t>
  </si>
  <si>
    <t>Ugunsizturīgs spēka kabelis</t>
  </si>
  <si>
    <t>Plastmasas aisargcaurules (d=25mm) stiprinājums, ugunsizturīgs, E90</t>
  </si>
  <si>
    <t>Kabeļu stiprinājuma skava, kabelim (d=8mm), ugunsizturīga, E90</t>
  </si>
  <si>
    <t>Sistēmas konfigurēšanas un regulēšanas darbi</t>
  </si>
  <si>
    <t>stiprinājumi, hermētiķi, apdares elementi un palīgmateriāli</t>
  </si>
  <si>
    <t>Reģipša lokšņu virsmas nobeiguma  špaktelēšana, slīpēšana</t>
  </si>
  <si>
    <t>Ģipškartona loksnes no abām pusēm 2 kārtās,Knauf Blue un Knauf Silentboard.</t>
  </si>
  <si>
    <t xml:space="preserve">Ģipškartona loksnes no vienas puses 2 kārtās Knauf White GKB vai Knauf Green GKBI. </t>
  </si>
  <si>
    <t>Knauf metāla profilu karkass CW 50 x 50 x 0.6 50mm</t>
  </si>
  <si>
    <t>Apdares darbi</t>
  </si>
  <si>
    <t>Griesti</t>
  </si>
  <si>
    <t>22</t>
  </si>
  <si>
    <t>24</t>
  </si>
  <si>
    <t>26</t>
  </si>
  <si>
    <t>28</t>
  </si>
  <si>
    <t>30</t>
  </si>
  <si>
    <t>33</t>
  </si>
  <si>
    <t>40</t>
  </si>
  <si>
    <t>42</t>
  </si>
  <si>
    <t>44</t>
  </si>
  <si>
    <t>46</t>
  </si>
  <si>
    <t>48</t>
  </si>
  <si>
    <t>50</t>
  </si>
  <si>
    <t>52</t>
  </si>
  <si>
    <t>54</t>
  </si>
  <si>
    <t>56</t>
  </si>
  <si>
    <t>58</t>
  </si>
  <si>
    <t>60</t>
  </si>
  <si>
    <t>62</t>
  </si>
  <si>
    <t>64</t>
  </si>
  <si>
    <t>66</t>
  </si>
  <si>
    <t>68</t>
  </si>
  <si>
    <t>70</t>
  </si>
  <si>
    <t>72</t>
  </si>
  <si>
    <t>Ģipškartona loksne Knauf GKB vai GKBI.</t>
  </si>
  <si>
    <t>Zemes darbi</t>
  </si>
  <si>
    <t>Esošā ēka</t>
  </si>
  <si>
    <t>Tranšeju un būvbedru rakšana, mehanizēti zem lentveida  pamatiem un pamatu plātnes</t>
  </si>
  <si>
    <t>Būvbedres aizpildīšana ar vidēji rupju drenējošu smilti (dziļums mainīgs)</t>
  </si>
  <si>
    <t>Vidēji rupja drenējoša smilts</t>
  </si>
  <si>
    <t>tm</t>
  </si>
  <si>
    <t>Esošo pamatu atsegšana</t>
  </si>
  <si>
    <t>Blietētu šķembu slānis 20-40mm  200mm</t>
  </si>
  <si>
    <t>t</t>
  </si>
  <si>
    <t>Līmētas koksnes GL24h 150mm*150mm montāža</t>
  </si>
  <si>
    <t>Līmētas koksnes GL24h 200mm*200mm montāža</t>
  </si>
  <si>
    <t xml:space="preserve">m2 </t>
  </si>
  <si>
    <t>Metālakonstrukciju attīrīšana ar strūklas metodi līdz Sa 21
2 pakāpei pēc ISO 8501-1 standarta</t>
  </si>
  <si>
    <t>HEA 140 ,tērauds S355  montāža</t>
  </si>
  <si>
    <t>RHS400*200*8,tērauds S355  montāža</t>
  </si>
  <si>
    <t>SHS100*5 , tērauds S355   montāža</t>
  </si>
  <si>
    <t>SHS120*6,3 , tērauds S355  montāža</t>
  </si>
  <si>
    <t>SHS150*6,3 , tērauds S355  montāža</t>
  </si>
  <si>
    <t>UPE200, tērauds S355  montāža</t>
  </si>
  <si>
    <t>UPE400, tērauds S355  montāža</t>
  </si>
  <si>
    <t>Noraktās/neizstrādātās grunts izvešana</t>
  </si>
  <si>
    <t>Pārsedzes</t>
  </si>
  <si>
    <t>1450mm</t>
  </si>
  <si>
    <t>2600mm</t>
  </si>
  <si>
    <t>3400mm</t>
  </si>
  <si>
    <t>Kāpnes</t>
  </si>
  <si>
    <t>Jumta elementi</t>
  </si>
  <si>
    <t>Parapeti</t>
  </si>
  <si>
    <r>
      <rPr>
        <b/>
        <sz val="10"/>
        <rFont val="Arial"/>
        <family val="2"/>
        <charset val="186"/>
      </rPr>
      <t xml:space="preserve">LK-1 </t>
    </r>
    <r>
      <rPr>
        <sz val="10"/>
        <rFont val="Arial"/>
        <family val="2"/>
        <charset val="186"/>
      </rPr>
      <t>Ārējā lietus ūdens notekcaurule, taisnsūra formas
(120x80mm), alumīnija, komplektā paredzēt
stiprinājuma elementus. Tonis RAL 7016nH=8,90m</t>
    </r>
  </si>
  <si>
    <r>
      <rPr>
        <b/>
        <sz val="10"/>
        <rFont val="Arial"/>
        <family val="2"/>
        <charset val="186"/>
      </rPr>
      <t xml:space="preserve">LK-2 </t>
    </r>
    <r>
      <rPr>
        <sz val="10"/>
        <rFont val="Arial"/>
        <family val="2"/>
        <charset val="186"/>
      </rPr>
      <t>Ārējā lietus ūdens notekcaurule, taisnsūra formas
(120x80mm), alumīnija, komplektā paredzēt
stiprinājuma elementus. Tonis RAL 7035 H=10,3m</t>
    </r>
  </si>
  <si>
    <r>
      <rPr>
        <b/>
        <sz val="10"/>
        <rFont val="Arial"/>
        <family val="2"/>
        <charset val="186"/>
      </rPr>
      <t xml:space="preserve">LK-3 </t>
    </r>
    <r>
      <rPr>
        <sz val="10"/>
        <rFont val="Arial"/>
        <family val="2"/>
        <charset val="186"/>
      </rPr>
      <t>Ārējā lietus ūdens notekcaurule, taisnsūra formas
(120x80mm), alumīnija, komplektā paredzēt
stiprinājuma elementus. Tonis RAL 7016 H=8,5m</t>
    </r>
  </si>
  <si>
    <r>
      <t xml:space="preserve">LK-4 </t>
    </r>
    <r>
      <rPr>
        <sz val="10"/>
        <rFont val="Arial"/>
        <family val="2"/>
        <charset val="186"/>
      </rPr>
      <t>Ārējā lietus ūdens notekcaurule, taisnsūra formas
(120x80mm), alumīnija, komplektā paredzēt
stiprinājuma elementus. Pieslēgums pie
savākšanas trapa 8,8m augstumā un pie teknes
10,5m augstumā. Tonis RAL 7016 H=10,5</t>
    </r>
  </si>
  <si>
    <r>
      <rPr>
        <b/>
        <sz val="10"/>
        <rFont val="Arial"/>
        <family val="2"/>
        <charset val="186"/>
      </rPr>
      <t xml:space="preserve">LK-5 </t>
    </r>
    <r>
      <rPr>
        <sz val="10"/>
        <rFont val="Arial"/>
        <family val="2"/>
        <charset val="186"/>
      </rPr>
      <t>Ārējā lietus ūdens notekcaurule, taisnsūra formas
(120x80mm), alumīnija, komplektā paredzēt
stiprinājuma elementus. Paredzēts integrēt 25mm
dziļumā no fasādes apdares. Tonis RAL 7016 H=10,5</t>
    </r>
  </si>
  <si>
    <r>
      <rPr>
        <b/>
        <sz val="10"/>
        <rFont val="Arial"/>
        <family val="2"/>
        <charset val="186"/>
      </rPr>
      <t xml:space="preserve">LK-6 </t>
    </r>
    <r>
      <rPr>
        <sz val="10"/>
        <rFont val="Arial"/>
        <family val="2"/>
        <charset val="186"/>
      </rPr>
      <t>Ārējā lietus ūdens notekcaurule, taisnsūra formas
(120x80mm), alumīnija, komplektā paredzēt
stiprinājuma elementus. Tonis RAL 7016nH=4,5m</t>
    </r>
  </si>
  <si>
    <r>
      <rPr>
        <b/>
        <sz val="10"/>
        <rFont val="Arial"/>
        <family val="2"/>
        <charset val="186"/>
      </rPr>
      <t>LK-7</t>
    </r>
    <r>
      <rPr>
        <sz val="10"/>
        <rFont val="Arial"/>
        <family val="2"/>
        <charset val="186"/>
      </rPr>
      <t xml:space="preserve"> Ārējā lietus ūdens notekcaurule, taisnsūra formas 
(120x120mm), alumīnija, komplektā paredzēt
stiprinājuma elementus. Paredzēts integrēt 25mm,H=10,5m
dziļumā no fasādes apdares. Papildus paredzēts
veidot caurejošus savienojuma mezglu jumtā
(Protan Pipe Flashing Detail Continous sistēmas
risinājums) un ūdens savākšanas trapa pieslēgumu
(Traps - Protan Drainage Syphonic Outlet sistēmas
risinājums) Skatīt kopā ar mezglu GM-3
Tonis RAL 7016 H=10,5m</t>
    </r>
  </si>
  <si>
    <r>
      <rPr>
        <b/>
        <sz val="10"/>
        <rFont val="Arial"/>
        <family val="2"/>
        <charset val="186"/>
      </rPr>
      <t>LK-8</t>
    </r>
    <r>
      <rPr>
        <sz val="10"/>
        <rFont val="Arial"/>
        <family val="2"/>
        <charset val="186"/>
      </rPr>
      <t xml:space="preserve">  Ārējā lietus ūdens notekcaurule, taisnsūra formas
(120x80mm), alumīnija, komplektā paredzēt
stiprinājuma elementus. Paredzēts integrēt 25mm
dziļumā no fasādes apdares. Papildus paredzēts
veidot caurejošus savienojuma mezglu jumtā
(Protan Pipe Flashing Detail Continous sistēmas
risinājums), Skatīt kopā ar mezglu GM-3
Tonis RAL 7016 H=10,5m</t>
    </r>
  </si>
  <si>
    <r>
      <rPr>
        <b/>
        <sz val="10"/>
        <rFont val="Arial"/>
        <family val="2"/>
        <charset val="186"/>
      </rPr>
      <t xml:space="preserve">LK-9 </t>
    </r>
    <r>
      <rPr>
        <sz val="10"/>
        <rFont val="Arial"/>
        <family val="2"/>
        <charset val="186"/>
      </rPr>
      <t>Ārējā lietus ūdens notekcaurule, taisnsūra formas
(120x80mm), alumīnija, komplektā paredzēt
stiprinājuma elementus. Tonis RAL 7016 H=2,7m</t>
    </r>
  </si>
  <si>
    <t>Notekcaurules un teknes</t>
  </si>
  <si>
    <t>Esošās fasādes virsmas mazgāšana ar augstspiediena mazgāšanas iekārtu</t>
  </si>
  <si>
    <t>Bojātā apmetuma nokalšana</t>
  </si>
  <si>
    <t>Stiklotās starpsienas</t>
  </si>
  <si>
    <r>
      <rPr>
        <b/>
        <sz val="10"/>
        <rFont val="Arial"/>
        <family val="2"/>
        <charset val="186"/>
      </rPr>
      <t>SS-9</t>
    </r>
    <r>
      <rPr>
        <sz val="10"/>
        <rFont val="Arial"/>
        <family val="2"/>
        <charset val="186"/>
      </rPr>
      <t xml:space="preserve"> 2700*1000  EI-30</t>
    </r>
  </si>
  <si>
    <r>
      <rPr>
        <b/>
        <sz val="10"/>
        <rFont val="Arial"/>
        <family val="2"/>
        <charset val="186"/>
      </rPr>
      <t>SS-10</t>
    </r>
    <r>
      <rPr>
        <sz val="10"/>
        <rFont val="Arial"/>
        <family val="2"/>
        <charset val="186"/>
      </rPr>
      <t xml:space="preserve"> 2700*1000  EI-30</t>
    </r>
  </si>
  <si>
    <r>
      <rPr>
        <b/>
        <sz val="10"/>
        <rFont val="Arial"/>
        <family val="2"/>
        <charset val="186"/>
      </rPr>
      <t>SS-11</t>
    </r>
    <r>
      <rPr>
        <sz val="10"/>
        <rFont val="Arial"/>
        <family val="2"/>
        <charset val="186"/>
      </rPr>
      <t xml:space="preserve"> 2700*1000  EI-30</t>
    </r>
  </si>
  <si>
    <r>
      <rPr>
        <b/>
        <sz val="10"/>
        <rFont val="Arial"/>
        <family val="2"/>
        <charset val="186"/>
      </rPr>
      <t>SS-12</t>
    </r>
    <r>
      <rPr>
        <sz val="10"/>
        <rFont val="Arial"/>
        <family val="2"/>
        <charset val="186"/>
      </rPr>
      <t xml:space="preserve"> 2700*1000  EI-30</t>
    </r>
  </si>
  <si>
    <r>
      <rPr>
        <b/>
        <sz val="10"/>
        <rFont val="Arial"/>
        <family val="2"/>
        <charset val="186"/>
      </rPr>
      <t>SS-13</t>
    </r>
    <r>
      <rPr>
        <sz val="10"/>
        <rFont val="Arial"/>
        <family val="2"/>
        <charset val="186"/>
      </rPr>
      <t xml:space="preserve"> 2700*2000  EI-30</t>
    </r>
  </si>
  <si>
    <r>
      <rPr>
        <b/>
        <sz val="10"/>
        <rFont val="Arial"/>
        <family val="2"/>
        <charset val="186"/>
      </rPr>
      <t>SS-15</t>
    </r>
    <r>
      <rPr>
        <sz val="10"/>
        <rFont val="Arial"/>
        <family val="2"/>
        <charset val="186"/>
      </rPr>
      <t xml:space="preserve"> 2100*2700 </t>
    </r>
  </si>
  <si>
    <t>Tāme sastādīta 2024. gada tirgus cenās, pamatojoties  uz AVK  daļas rasējumem.</t>
  </si>
  <si>
    <t>Ūdens mērītāja aka no saliekamiem dzelzsbetona grodiem ar vieglā tipa ķeta vāku siltināta  un hidroizolēta pilnā apjomā.1500mm.Iebūves dziļums 2m.</t>
  </si>
  <si>
    <t>Atloks ar iekšējo vītni DN50x15</t>
  </si>
  <si>
    <t>Noslēgventilis DN20</t>
  </si>
  <si>
    <t>Kanalizācija no plastmasas kanalizācijas caurulēm PP SN8,DN200, iebūves dziļums 3,0m</t>
  </si>
  <si>
    <t>Kanalizācijas aka no saliekamiem dzelzsbetona grodiem ar ķeta vāku,1000,vāka nestspēja 250kN, iebūves dziļums 2,0m.</t>
  </si>
  <si>
    <t>Kanalizācijas aka no saliekamiem dzelzsbetona grodiem ar ķeta vāku ,1000,vāka nestspēja 400kN, iebūves dziļums 3,0m</t>
  </si>
  <si>
    <t>Dažādi darbi</t>
  </si>
  <si>
    <t>Dūmu aizsardzības automātika</t>
  </si>
  <si>
    <t>Sistēmas vadības iekārtas un aksesuāri</t>
  </si>
  <si>
    <t>Sistēmas vadības panelis, paredzēts darbībai 2 zonās, nokomplektēts ar 2 gab. akumulatoru baterijām (7Ah), maksimālā slodzes strāva 24A</t>
  </si>
  <si>
    <t>Sistēmas vadības panelis, paredzēts darbībai 2 zonās, nokomplektēts ar 2 gab. akumulatoru baterijām (7Ah), maksimālā slodzes strāva 8A</t>
  </si>
  <si>
    <t>Sistēmas manuālā iedarbināšanas poga, aizsardzības klase IP40, oranža</t>
  </si>
  <si>
    <t>Poga vedināšanas (komforta) režīma vadībai, 50x50x40mm</t>
  </si>
  <si>
    <t>Ugunsizturīgs signālkabelis ar ekrānu</t>
  </si>
  <si>
    <t xml:space="preserve"> 2x2x0.8mm</t>
  </si>
  <si>
    <t>Plastmasas caurule ar savienojumiem un pagriezienu elementiem</t>
  </si>
  <si>
    <t>Plastmasas aisargcaurules stiprinājums, ugunsizturīgs, caurulei d=25mm</t>
  </si>
  <si>
    <t>Kabeļu ugunsdrošais stiprinājums, skava, 12mm kabelim</t>
  </si>
  <si>
    <t>Ugunsdroša kārba ar 5x6mm² spailēm (101x101x62mm), E90</t>
  </si>
  <si>
    <t>gluda,  d=25mm</t>
  </si>
  <si>
    <t>gluda,  d=25 mm</t>
  </si>
  <si>
    <t>Kāpņu pamatojums, betons C30/37</t>
  </si>
  <si>
    <t>Bezrukuma java</t>
  </si>
  <si>
    <t>Bultskrūve, uzgrieznis, paplāksne M10</t>
  </si>
  <si>
    <t>Bultskrūve, uzgrieznis, paplāksne M12</t>
  </si>
  <si>
    <t>Vītņstienos, uzgrieznis, paplāksne m16</t>
  </si>
  <si>
    <t>Bultskrūve, uzgrieznis, paplāksne M20</t>
  </si>
  <si>
    <t>Apakšējā sija150*150mm montāža</t>
  </si>
  <si>
    <t>Pārseguma siju montāža 200*100mm</t>
  </si>
  <si>
    <t>Sadalnes, elektroenērģijas avoti</t>
  </si>
  <si>
    <t xml:space="preserve">ARI ar visam nepieciešamāma opcijām saskaņā ar EL-12 </t>
  </si>
  <si>
    <t>Ugunsizturīgs kabelis ar vara dzīslām, kas atbilst EN50200 vai EN50362, ugunsgrēka gadījumā darbojas vismaz 90 minūtes, nominālais spriegums 0.6/1.0kV, nominālā frekvence 50Hz, iekštelpu uzstādīšanai:</t>
  </si>
  <si>
    <t>(N)HXH FE180/E90 5x2.5</t>
  </si>
  <si>
    <t>(N)HXH FE180/E90 3x2.5</t>
  </si>
  <si>
    <t>Instalācijas kabeļi</t>
  </si>
  <si>
    <t>Instalācijas kabelis ar vara dzīslām, kas atbilst LVS 1055:2019, Eca uzliesmošanas klase atbilstoši EN50575, nominālais spriegums 300/500V, nominālā frekvence 50Hz, iekštelpu uzstādīšanai:</t>
  </si>
  <si>
    <t>N2XH 3G1.5</t>
  </si>
  <si>
    <t>N2XH 3G2.5</t>
  </si>
  <si>
    <t>N2XH 5G1.5</t>
  </si>
  <si>
    <t>N2XH 5G2.5</t>
  </si>
  <si>
    <t>N2XH 7G2.5</t>
  </si>
  <si>
    <t>N2XH 5G6</t>
  </si>
  <si>
    <t>Spēka kabelis, kas atbilst HD603 vai IEC60502 standarta prasībām, Eca uzliesmošanas klase atbilstoši EN50575, nominālais spriegums 0.6/1kV, nominālā frekvence 50Hz,  āra montažai:</t>
  </si>
  <si>
    <t>NYY 3G2.5</t>
  </si>
  <si>
    <t>NYY 3G4</t>
  </si>
  <si>
    <t>NYY 3G6</t>
  </si>
  <si>
    <t>NYY 3G10</t>
  </si>
  <si>
    <t>NYY 5G2.5</t>
  </si>
  <si>
    <t>NYY 5G4</t>
  </si>
  <si>
    <t>NYY 5G6</t>
  </si>
  <si>
    <t>NYY 5G10</t>
  </si>
  <si>
    <t>NYY 5G16</t>
  </si>
  <si>
    <t>Instalācijas kabelis ar vara dzīslām, kas atbilst LVS 1055:2019, Eca uzliesmošanas klase atbilstoši EN50575, nominālais spriegums 450/750V, nominālā frekvence 50Hz, iekštelpu uzstādīšanai:</t>
  </si>
  <si>
    <t>Kabelis ar vara dzīslu zemēšanai 1x50mm2</t>
  </si>
  <si>
    <t>Kabelis ar vara dzīslu zemēšanai 1x25mm2</t>
  </si>
  <si>
    <t>Kabelis ar vara dzīslu zemēšanai 1x16mm2</t>
  </si>
  <si>
    <t>Kabelis ar vara dzīslu zemēšanai 1x10mm2</t>
  </si>
  <si>
    <t>Kabelis ar vara dzīslu zemēšanai 1x6mm2</t>
  </si>
  <si>
    <t>Kabelis ar vara dzīslu zemēšanai 1x4mm2</t>
  </si>
  <si>
    <t>Kabeļa gala apdare kabelim 4x120/70mm2</t>
  </si>
  <si>
    <t>Kabeļa gala apdare kabelim 4x50/25mm2</t>
  </si>
  <si>
    <t>Kabeļa gala apdare kabelim  4x35/16mm2</t>
  </si>
  <si>
    <t>Kabeļa gala apdare kabelim  4x25/16mm2</t>
  </si>
  <si>
    <t>Kabeļa gala apdare kabelim 16-10mm2</t>
  </si>
  <si>
    <t>Signāllenta kabeļlīnijai, platums 125 mm</t>
  </si>
  <si>
    <t>Potenciālu izlīdzināšana</t>
  </si>
  <si>
    <t>Kontaktu kopne 1801 VDE</t>
  </si>
  <si>
    <t>Kopņu kronšteini 1801 VDE</t>
  </si>
  <si>
    <t>Plakanvadu spaile FL30</t>
  </si>
  <si>
    <t>Apaļvadu spaile līdz 25mm2</t>
  </si>
  <si>
    <t>Apaļvadu spaile no 25 mm2</t>
  </si>
  <si>
    <t>Potenciālu izlīdzināšanas kopne 1801 VDE</t>
  </si>
  <si>
    <t>Zibensaizsardzība</t>
  </si>
  <si>
    <t>Alumīnija  apaļvads RD 8-ALU</t>
  </si>
  <si>
    <t>Vario ātrais savienotājs 249 8-10 ST</t>
  </si>
  <si>
    <t>Stiepes deformācijas detaļa/ kompensators 172 Ar</t>
  </si>
  <si>
    <t>Numura plāksne Rd8-10mm 311 N-ALU 8-10</t>
  </si>
  <si>
    <t>Mērījumu klemme Rd8-10mm</t>
  </si>
  <si>
    <t>Karsti cinkots tērauds apaļvads PVC apvalka RD 10-PVC</t>
  </si>
  <si>
    <t>Montāžas izstrādājumu palīgmateriālu komplekts (kārbas, klemmes, kronšteini, ķēdes un citi stiprināšanas elementi)</t>
  </si>
  <si>
    <t>Kabeļu konstrukcijas</t>
  </si>
  <si>
    <t>Caurule, gofrēta 450N, d=110</t>
  </si>
  <si>
    <t>Grīdas kārbas ar rozetiem(4EL+2ESS), montāžai grīdās ar mitro uzkopšanu un vāka padziļinājumu 5mm (uzstādīšanai sporta zāles grīdās) 8 rozešu vietas (45x45mm) + 2 rezerves vietas vstr. (45x22,5mm), IP66, Izmēri: 250x250mm</t>
  </si>
  <si>
    <t>1.stāvs</t>
  </si>
  <si>
    <t>Intra-Lighting Gyon C/S DPR 8900 lm 76 W 840 L3096 mm FO IP43 black</t>
  </si>
  <si>
    <t>Intra-Lighting Narro RV SOP 9W, 4000K, CRI80, IP20/44 room side, 240x240x110mm, 1.6kg, black/black + barošanas bloks</t>
  </si>
  <si>
    <t>Trevos FUTURA 37W 4000K L=1172mm 2.9kg IP66, IK10</t>
  </si>
  <si>
    <t>RZB TOLEDO FLAT round 17W, 4000K, IP20/54 room side, IK06, 617g, 255mm diametrs</t>
  </si>
  <si>
    <t>RZB TOLEDO LEVIDO round 7.5W, 4000K, IP20/44 room side, IK06, 334g, 91mm diametrs</t>
  </si>
  <si>
    <t>RZB TOLEDO FLAT round 22W, 4000K, IP20/54 room side, IK06, 1.26kg, 317mm diametrs</t>
  </si>
  <si>
    <t>Intra-Lighting Gyon C/S DPR 6200 lm 52 W 840 L2163 mm FO IP43 black</t>
  </si>
  <si>
    <t>Intra-Lighting Kalis 55 C SOP 2150 lm 20 W 840 L1779 mm FO IP43 black</t>
  </si>
  <si>
    <t>Intra-Lighting Kalis 65 C/S SOP 4600 lm 43 W 840 L1779 mm FO IP43 matte black</t>
  </si>
  <si>
    <t>Intra-Lighting Kalis 65 C/S SOP 3200 lm 30 W 840 L1779 mm FO IP43 matte black</t>
  </si>
  <si>
    <t>Intra-Lighting Kalis 65 C/S SOP 3200 lm 30 W 840 L1779 mm FO IP43 black</t>
  </si>
  <si>
    <t>Intra-Lighting gaismekļu sistēma Kalis 65 line C/S H90 SOP 1350 lm 13 W 840 L585x585 mm FO IP20 black</t>
  </si>
  <si>
    <t>Intra-Lighting Kalis 55 C SOP 1950 lm 18 W 840 L1592 mm FO IP43 black</t>
  </si>
  <si>
    <t>Intra-Lighting Kalis 55 C SOP 3800 lm 33 W 840 L3085 mm FO IP43 black</t>
  </si>
  <si>
    <t>Intra-Lighting Kalis 55 C SOP 2750 lm 25 W 840 L2245 mm FO IP43 black</t>
  </si>
  <si>
    <t>Intra-Lighting Kalis 65 line C/S LIN SOP 1950 lm 17 W 840 L1589 mm DALI IP20 black</t>
  </si>
  <si>
    <t>Intra-Lighting gaismekļu sistēma Kalis 65 line C/S H90 DPR 1500 lm 13 W 840 L585x585 mm DALI IP20 black</t>
  </si>
  <si>
    <t xml:space="preserve"> Intra-Lighting Kalis 65 C/S DPR 4100 lm 33 W 840 L3085 mm DALI IP43 black</t>
  </si>
  <si>
    <t>Intra-Lighting Kalis 65 C/S DPR 2250 lm 18 W 840 L1685 mm DALI IP43 black</t>
  </si>
  <si>
    <t>Intra-Lighting Kalis 65 C/S DPR 1100 lm 10 W 840 L845 mm DALI IP43 black</t>
  </si>
  <si>
    <t>Intra-Lighting Kalis 55 S SOP 1250 lm 12 W 840 L1032 mm DALI IP20 matte black</t>
  </si>
  <si>
    <t>Intra-Lighting Kalis 55 S SOP 1600 lm 15 W 840 L1312 mm DALI IP20 matte black</t>
  </si>
  <si>
    <t>Intra-Lighting Kalis 65 C/S SOP 2500 lm 22 W 840 L2059 mm DALI IP43 black</t>
  </si>
  <si>
    <t>Intra-Lighting gaismekļu sistēma Kalis 65 88W SOP 840 DALI IP20 black (special order)</t>
  </si>
  <si>
    <t>Intra-Lighting gaismekļu sistēma Kalis 65 54W SOP 840 DALI IP20 black (special order)</t>
  </si>
  <si>
    <t>Intra-Lighting gaismekļu sistēma Kalis 65 132W SOP 840 DALI IP20 black (special order)</t>
  </si>
  <si>
    <t>Intra-Lighting gaismekļu sistēma Kalis 65 81W SOP 840 DALI IP20 black (special order)</t>
  </si>
  <si>
    <t>Intra-Lighting gaismekļu sistēma Kalis 65 39W SOP 840 DALI IP20 black (special order)</t>
  </si>
  <si>
    <t>Intra-Lighting gaismekļu sistēma Kalis 65 193W SOP 840 DALI IP20 black (special order)</t>
  </si>
  <si>
    <t>Intra-Lighting gaismekļu iekares komplekts 1.stāva gaismekļiem</t>
  </si>
  <si>
    <t>Intra-Lighting gaismekļu barošanas kabelis komplekts 1.stāva gaismekļiem</t>
  </si>
  <si>
    <t>Intra-Lighting gaismekļu gala nosegvāciņu komplekts 1.stāva gaismekļiem</t>
  </si>
  <si>
    <t>2.stāvs</t>
  </si>
  <si>
    <t>Intra-Lighting Kalis 65 C/S SOP 2900 lm 27 W 840 L1592 mm FO IP43 black</t>
  </si>
  <si>
    <t>Intra-Lighting Kalis 65 C/S SOP 3700 lm 34 W 840 L2059 mm FO IP43 black</t>
  </si>
  <si>
    <t>Intra-Lighting Kalis C/S 65 SOP 2550 lm 23 W 840 L1405 mm DALI IP43 black</t>
  </si>
  <si>
    <t>Intra-Lighting Kalis 65 C/S SOP 2750 lm 24 W 840 L2245 mm DALI IP43 black</t>
  </si>
  <si>
    <t>Intra-Lighting Kalis 55 RI SOP 3200 lm 28 W 840 L2619 mm DALI IP44 white</t>
  </si>
  <si>
    <t>Intra-Lighting Kalis 55 C SOP 1350 lm 13 W 840 L1125 mm FO IP43 black</t>
  </si>
  <si>
    <t>Intra-Lighting Kalis 65 C/S SOP 2150 lm 21 W 840 L845 mm FO IP43 black</t>
  </si>
  <si>
    <t>Intra-Lighting Kalis 65 C/S DPR 1100 lm 10 W 840 L845 mm FO IP43 black</t>
  </si>
  <si>
    <t>Intra-Lighting Gyon C/S DPR 2650 lm 22 W 840 L1323 mm FO IP43 black</t>
  </si>
  <si>
    <t>Intra-Lighting Kalis 65 C/S DPR 1600 lm 14 W 840 L1219 mm FO IP43 black</t>
  </si>
  <si>
    <t>Intra-Lighting Kalis 65 C/S DPR 3400 lm 30 W 840 L1219 mm FO IP43 black</t>
  </si>
  <si>
    <t>Intra-Lighting gaismekļu sistēma Gyon line C/S H90 DPR 3200 lm 27 W 840 L602x602 mm DALI IP20 black</t>
  </si>
  <si>
    <t>Intra-Lighting gaismekļu sistēma Gyon line C/S L DPR 5100 lm 43 W 840 L1776 mm DALI IP20 black</t>
  </si>
  <si>
    <t>Intra-Lighting gaismekļu sistēma Kalis 65 line C/S LIN DPR 2500 lm 20 W 840 L1869 mm DALI IP20 black</t>
  </si>
  <si>
    <t>Intra-Lighting gaismekļu sistēma Kalis 65 line C/S LIN DPR 4000 lm 32 W 840 L2989 mm DALI IP20 black</t>
  </si>
  <si>
    <t>Intra-Lighting gaismekļu sistēma Kalis 65 line C/S H90 DPR 3200 lm 27 W 840 L585x585 mm DALI IP20 black</t>
  </si>
  <si>
    <t>Intra-Lighting gaismekļu sistēma Kalis 65 line C/S LIN DPR 5000 lm 41 W 840 L1776 mm DALI IP20 black</t>
  </si>
  <si>
    <t>Intra-Lighting gaismekļu sistēma Kalis 65 line C/S LIN DPR 5300 lm 43 W 840 L1869 mm DALI IP20 black</t>
  </si>
  <si>
    <t>Intra-Lighting gaismekļu sistēma Kalis 65 line C/S LIN DPR 3400 lm 29 W 840 L1216 mm DALI IP20 black</t>
  </si>
  <si>
    <t>Intra-Lighting Kalis 65 C/S DPR 4000 lm 33 W 840 L1405 mm DALI IP43 white</t>
  </si>
  <si>
    <t>Intra-Lighting Kalis 65 C/S DPR 6100 lm 50 W 840 L2152 mm DALI IP43 white</t>
  </si>
  <si>
    <t>Intra-Lighting Kalis 65 C/S DPR 2200 lm 19 W 840 L1125 mm DALI IP43 white</t>
  </si>
  <si>
    <t>Intra-Lighting Kalis 65 C/S SOP 2050 lm 19 W 840 L1125 mm FO IP43 white</t>
  </si>
  <si>
    <t>Intra-Lighting Kalis 65 C/S SOP 1050 lm 10 W 840 L845 mm DALI IP43 black</t>
  </si>
  <si>
    <t>Intra-Lighting Kalis 65 C/S SOP 1700 lm 16 W 840 L1405 mm DALI IP43 black</t>
  </si>
  <si>
    <t>Intra-Lighting Kalis 65 C/S SOP 800 lm 8 W 840 L659 mm DALI IP43 black</t>
  </si>
  <si>
    <t>Intra-Lighting Kalis 65 C/S SOP 1250 lm 12 W 840 L1032 mm DALI IP43 black</t>
  </si>
  <si>
    <t>Intra-Lighting Kalis 65 C/S SOP 680 lm 8 W 840 L565 mm DALI IP43 black</t>
  </si>
  <si>
    <t>Intra-Lighting gaismekļu sistēma Kalis 65 79W SOP 840 DALI IP20 black (special order)</t>
  </si>
  <si>
    <t>Intra-Lighting gaismekļu iekares komplekts 2.stāva gaismekļiem</t>
  </si>
  <si>
    <t>Intra-Lighting gaismekļu barošanas kabelis komplekts 2.stāva gaismekļiem</t>
  </si>
  <si>
    <t>Intra-Lighting gaismekļu gala nosegvāciņu komplekts 2.stāva gaismekļiem</t>
  </si>
  <si>
    <t>Iebūvējama LED līnijas koplekts (kāpņu telpas apgaismojums)</t>
  </si>
  <si>
    <t>Sporta zāle</t>
  </si>
  <si>
    <t xml:space="preserve">TRILUX MIRONA FIT-Sport 4L BS TB 480-840 ED_RAL9006 + ACC 3D kronšteins, 48000Lm, 292W, 164lm/W, 4000K, IP65, 7.6kg </t>
  </si>
  <si>
    <r>
      <t xml:space="preserve">RZB </t>
    </r>
    <r>
      <rPr>
        <sz val="10"/>
        <color rgb="FF222222"/>
        <rFont val="Arial"/>
        <family val="2"/>
        <charset val="186"/>
      </rPr>
      <t>Light Case</t>
    </r>
    <r>
      <rPr>
        <sz val="11"/>
        <color rgb="FF000000"/>
        <rFont val="Calibri"/>
        <family val="2"/>
        <charset val="186"/>
      </rPr>
      <t>_35600-840_RAL9006 (921688.004.76) + ACC iekares stiprinājumi, 35600Lm, 225W, 158lm/W, 4000K, IP65, 11.2kg</t>
    </r>
  </si>
  <si>
    <r>
      <t xml:space="preserve">RZB </t>
    </r>
    <r>
      <rPr>
        <sz val="10"/>
        <color rgb="FF222222"/>
        <rFont val="Arial"/>
        <family val="2"/>
        <charset val="186"/>
      </rPr>
      <t>Light Case</t>
    </r>
    <r>
      <rPr>
        <sz val="11"/>
        <color rgb="FF000000"/>
        <rFont val="Calibri"/>
        <family val="2"/>
        <charset val="186"/>
      </rPr>
      <t xml:space="preserve">_26700-840_RAL9006 (921685.004.76) + ACC iekares stiprinājumi, 26700Lm, 168W, 159lm/W, 4000K, IP65, 10.1kg </t>
    </r>
  </si>
  <si>
    <r>
      <t xml:space="preserve">RZB </t>
    </r>
    <r>
      <rPr>
        <sz val="10"/>
        <color rgb="FF222222"/>
        <rFont val="Arial"/>
        <family val="2"/>
        <charset val="186"/>
      </rPr>
      <t>Light Case</t>
    </r>
    <r>
      <rPr>
        <sz val="11"/>
        <color rgb="FF000000"/>
        <rFont val="Calibri"/>
        <family val="2"/>
        <charset val="186"/>
      </rPr>
      <t xml:space="preserve">_17800-840_RAL9006 (921682.004.76) + ACC iekares stiprinājumi, 17800Lm, 117W, 152lm/W, 4000K, IP65, 8.44kg </t>
    </r>
  </si>
  <si>
    <t>Apsildes sistēma</t>
  </si>
  <si>
    <t>Jumta sensors</t>
  </si>
  <si>
    <t xml:space="preserve">Norādītais kabeļu un stiprinājumu skaits ir aptuvens. Precīza summa tiks noteikta būvniecības laikā, pēc faktisko kabeļu trašu un būvniecības apstākļu noteikšanas un kad būs zināms ražotājs un piegādātājs.    </t>
  </si>
  <si>
    <t>Saules paneļi 425W, 25kg, 1800x1115x36mm, IP68</t>
  </si>
  <si>
    <t>Saules PV sistēmu invertors SUN2000-50KTL-M3, 50kw, 400V, IP66</t>
  </si>
  <si>
    <t xml:space="preserve">Stiprinājumu sistēma </t>
  </si>
  <si>
    <r>
      <t>Kabelis  ar vara dzīslām  H1Z2Z2-K 1x6 mm</t>
    </r>
    <r>
      <rPr>
        <sz val="10"/>
        <rFont val="Calibri"/>
        <family val="2"/>
        <charset val="204"/>
      </rPr>
      <t>²</t>
    </r>
    <r>
      <rPr>
        <sz val="10"/>
        <rFont val="Arial"/>
        <family val="2"/>
        <charset val="204"/>
      </rPr>
      <t>, 1kV</t>
    </r>
  </si>
  <si>
    <t>Palīgmateriāli. Saskaņā ar montāžu darbu raksturojumu un apjomu</t>
  </si>
  <si>
    <t>Akmens minerālvate ,140kg/m3</t>
  </si>
  <si>
    <t>Ugunsdrošais pārklājums CFS-CT 6 kg balts</t>
  </si>
  <si>
    <t>Akrila ugunsdroša masa CFS-S ACR CW</t>
  </si>
  <si>
    <t>Putas CF-I 750</t>
  </si>
  <si>
    <t>Hermētiskais blīvējums</t>
  </si>
  <si>
    <t>Ugunsdrošais vadu pārklājums CP 678 20kG</t>
  </si>
  <si>
    <t>Savilcējskavas  GRIP M15, E90</t>
  </si>
  <si>
    <t>Ugunsdroša uzmava (Firestop Sleeve CFS-SL-M)</t>
  </si>
  <si>
    <r>
      <rPr>
        <b/>
        <sz val="10"/>
        <rFont val="Arial"/>
        <family val="2"/>
        <charset val="186"/>
      </rPr>
      <t>GS1</t>
    </r>
    <r>
      <rPr>
        <sz val="10"/>
        <rFont val="Arial"/>
        <family val="2"/>
      </rPr>
      <t>(sk. EL-12 lapa). Galvienais sadales panelis, IP41, v/a; 30% brīvvietu perspektīvām slodzēm; metāliskais sadalnes panelis; zemēšanas (PE) un neitrāles (N) kopnes visā tās platumā; aizsardzības klase II; durvis ar atslēgu. Sadalnei jāatbilst standarta IEC61439-1 un 2 prasībām; IEC61921; IEC60831.</t>
    </r>
  </si>
  <si>
    <r>
      <rPr>
        <b/>
        <sz val="10"/>
        <rFont val="Arial"/>
        <family val="2"/>
        <charset val="186"/>
      </rPr>
      <t>GS2</t>
    </r>
    <r>
      <rPr>
        <sz val="10"/>
        <rFont val="Arial"/>
        <family val="2"/>
      </rPr>
      <t>(sk. EL-12 lapa). Galvienais sadales panelis, IP41, v/a; 30% brīvvietu perspektīvām slodzēm; metāliskais sadalnes panelis; zemēšanas (PE) un neitrāles (N) kopnes visā tās platumā; aizsardzības klase II; durvis ar atslēgu. Sadalnei jāatbilst standarta IEC61439-1 un 2 prasībām; IEC61921; IEC60831.</t>
    </r>
  </si>
  <si>
    <r>
      <t>Sadales panelis</t>
    </r>
    <r>
      <rPr>
        <b/>
        <sz val="10"/>
        <rFont val="Arial"/>
        <family val="2"/>
        <charset val="186"/>
      </rPr>
      <t xml:space="preserve"> SS-2.1.  </t>
    </r>
    <r>
      <rPr>
        <sz val="10"/>
        <rFont val="Arial"/>
        <family val="2"/>
      </rPr>
      <t xml:space="preserve">Metāla sadales panelis  - v/a.; IP 44. Standarti: EN 61439-1/-3. 20% brīvvietu perspektīvām slodzēm, vieta rindspailēm.  </t>
    </r>
  </si>
  <si>
    <r>
      <t xml:space="preserve">Sadales panelis </t>
    </r>
    <r>
      <rPr>
        <b/>
        <sz val="10"/>
        <rFont val="Arial"/>
        <family val="2"/>
        <charset val="186"/>
      </rPr>
      <t>SS-2.2</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</si>
  <si>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SS-1.1.</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</si>
  <si>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SS-1.2.</t>
    </r>
    <r>
      <rPr>
        <sz val="10"/>
        <rFont val="Arial"/>
        <family val="2"/>
      </rPr>
      <t xml:space="preserve">  Metāla sadales panelis  - v/a.; IP 44. Standarti: EN 61439-1/-3. 20% brīvvietu perspektīvām slodzēm, vieta rindspailēm.  </t>
    </r>
  </si>
  <si>
    <r>
      <t xml:space="preserve">Sadales panelis </t>
    </r>
    <r>
      <rPr>
        <b/>
        <sz val="10"/>
        <rFont val="Arial"/>
        <family val="2"/>
        <charset val="186"/>
      </rPr>
      <t xml:space="preserve">SS-1.3. </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</si>
  <si>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VSS3.1</t>
    </r>
    <r>
      <rPr>
        <sz val="10"/>
        <rFont val="Arial"/>
        <family val="2"/>
      </rPr>
      <t>.  Metāla sadales panelis  - v/a.; IP 65. Standarti: EN 61439-1/-3. 20% brīvvietu perspektīvām slodzēm, vieta rindspailēm, ārā uzstadīšanai</t>
    </r>
  </si>
  <si>
    <r>
      <t xml:space="preserve">Sadales panelis </t>
    </r>
    <r>
      <rPr>
        <b/>
        <sz val="10"/>
        <rFont val="Arial"/>
        <family val="2"/>
        <charset val="186"/>
      </rPr>
      <t xml:space="preserve">VSS3.2. </t>
    </r>
    <r>
      <rPr>
        <sz val="10"/>
        <rFont val="Arial"/>
        <family val="2"/>
      </rPr>
      <t xml:space="preserve"> Metāla sadales panelis  - v/a.; IP 65. Standarti: EN 61439-1/-3. 20% brīvvietu perspektīvām slodzēm, vieta rindspailēm, ārā uzstadīšanai</t>
    </r>
  </si>
  <si>
    <r>
      <t>Sadales panelis</t>
    </r>
    <r>
      <rPr>
        <b/>
        <sz val="10"/>
        <rFont val="Arial"/>
        <family val="2"/>
        <charset val="186"/>
      </rPr>
      <t xml:space="preserve"> SS-A</t>
    </r>
    <r>
      <rPr>
        <sz val="10"/>
        <rFont val="Arial"/>
        <family val="2"/>
      </rPr>
      <t xml:space="preserve">  Metāla sadales panelis  - v/a.; IP 65. Standarti: EN 61439-1/-3. 20% brīvvietu perspektīvām slodzēm, vieta rindspailēm, ārā uzstadīšanai</t>
    </r>
  </si>
  <si>
    <r>
      <t>Sadales panelis</t>
    </r>
    <r>
      <rPr>
        <b/>
        <sz val="10"/>
        <rFont val="Arial"/>
        <family val="2"/>
        <charset val="186"/>
      </rPr>
      <t xml:space="preserve"> SS-SM</t>
    </r>
    <r>
      <rPr>
        <sz val="10"/>
        <rFont val="Arial"/>
        <family val="2"/>
      </rPr>
      <t xml:space="preserve">.  Metāla sadales panelis  - v/a.; IP 65. Standarti: EN 61439-1/-3. 20% brīvvietu perspektīvām slodzēm, vieta rindspailēm.  </t>
    </r>
  </si>
  <si>
    <t>iep</t>
  </si>
  <si>
    <t xml:space="preserve">gb </t>
  </si>
  <si>
    <t>Ekstrudētā polistirola XPS     50mm  siltinājums</t>
  </si>
  <si>
    <t>Ekstrudētā polistirola XPS     80mm  siltinājums</t>
  </si>
  <si>
    <t>Ekstrudētā polistirola XPS   150mm  siltinājums</t>
  </si>
  <si>
    <t>Ekstrudētā polistirola XPS   300mm  siltinājums</t>
  </si>
  <si>
    <t>Ekstrudētā polistirola XPS 400mm  siltinājums</t>
  </si>
  <si>
    <t>Augšējās sijas 200*150 mm montāža</t>
  </si>
  <si>
    <t xml:space="preserve">Augšējās sijas 350*150 mm montāža līmēta </t>
  </si>
  <si>
    <t>Bedru rakšana kolonnu pamatu iebetonēšanai</t>
  </si>
  <si>
    <t>Horizontālā satvere 50*150mm montāža</t>
  </si>
  <si>
    <t>Peikko Besista M20 atsaites</t>
  </si>
  <si>
    <t>Tērauda profila uzstādīšana UPE 160, S355, L=1620</t>
  </si>
  <si>
    <t>Aizpildījums ar montāžas javu Weber JB 600/3</t>
  </si>
  <si>
    <t>Spirālē savīts D8mm B500B stiegrojums, attālums starp vijumiem 100mm</t>
  </si>
  <si>
    <t>Atvēruma izkalšana ar rokas instrumentiem</t>
  </si>
  <si>
    <t>Iekšējās metāla čaulas novietošana uz distanceriem</t>
  </si>
  <si>
    <t xml:space="preserve">Smalkgraudains pašblīvējošs betons (SCC) F6C,30/37 XC1 </t>
  </si>
  <si>
    <t xml:space="preserve">DESOI D8mm spirālveida enkurs </t>
  </si>
  <si>
    <t xml:space="preserve">UPE 400 S355 montāža </t>
  </si>
  <si>
    <t xml:space="preserve">Lokšņu tērauds 10*100 S355 </t>
  </si>
  <si>
    <t>D10 B500B metināt pie loksnēm</t>
  </si>
  <si>
    <t>M16,8 8kl S=500mm montāža</t>
  </si>
  <si>
    <t>20mm lokšņtērauds 100*100</t>
  </si>
  <si>
    <t>Pēc uzķīlēšanas aizpildīt ar montāžas javu Weber JB 600/3 vai ekvivalentu</t>
  </si>
  <si>
    <t>Smalkgraudaina bezrukuma java C30/37 CC1</t>
  </si>
  <si>
    <t>Uzķīlēt ar metāla ķīļiem s=500mm</t>
  </si>
  <si>
    <t>Profila ieķīlēšana,izmantojot tērauda ķīļus ik pa 500mm.</t>
  </si>
  <si>
    <t>Aptīšana ar stikšķiedras apmetuma sietu, apmešana</t>
  </si>
  <si>
    <t>Lokšņtērauds abās pusēs 10*100,S355. D10 B500B metināt pie  loksnēm.</t>
  </si>
  <si>
    <t>Dūmu nosūce</t>
  </si>
  <si>
    <t>Darbu apraksts</t>
  </si>
  <si>
    <t>Marka     apzīmējums</t>
  </si>
  <si>
    <t>Marka          apzīmējums</t>
  </si>
  <si>
    <t>Marka                             apzīmējums</t>
  </si>
  <si>
    <t>Marka              apzīmējums</t>
  </si>
  <si>
    <t>Ceļu darbi</t>
  </si>
  <si>
    <r>
      <rPr>
        <b/>
        <sz val="10"/>
        <rFont val="Arial"/>
        <family val="2"/>
        <charset val="186"/>
      </rPr>
      <t xml:space="preserve">LK-10 </t>
    </r>
    <r>
      <rPr>
        <sz val="10"/>
        <rFont val="Arial"/>
        <family val="2"/>
        <charset val="186"/>
      </rPr>
      <t>Ārējā lietus ūdens notekcaurule, taisnsūra formas
(120x80mm), alumīnija, komplektā paredzēt
stiprinājuma elementus. Tonis RAL 7016 H=7,5m</t>
    </r>
  </si>
  <si>
    <r>
      <t xml:space="preserve">T-1 </t>
    </r>
    <r>
      <rPr>
        <sz val="10"/>
        <rFont val="Arial"/>
        <family val="2"/>
        <charset val="186"/>
      </rPr>
      <t>Horizontāla kvadrātformasKJG Alumīnija tekne,krāsota ar stiprinājuma kronšteiniem, solis 600mm,tonis RAL 7016</t>
    </r>
  </si>
  <si>
    <r>
      <t xml:space="preserve">T-2 </t>
    </r>
    <r>
      <rPr>
        <sz val="10"/>
        <rFont val="Arial"/>
        <family val="2"/>
        <charset val="186"/>
      </rPr>
      <t>Horizontāla kvadrātformasKJG Alumīnija tekne,krāsota ar stiprinājuma kronšteiniem, solis 600mm,tonis RAL 7016</t>
    </r>
  </si>
  <si>
    <t>Kopā  tiešās izmaksas , t.sk. Darba devēja sociālais nodoklis  23,59%</t>
  </si>
  <si>
    <t>Klimata kontrole</t>
  </si>
  <si>
    <t>Zemes līmenī esošas auto bedres atrakšana, demontāža ar sekojošu aizbēršanu</t>
  </si>
  <si>
    <t>kompl.</t>
  </si>
  <si>
    <t>gab.</t>
  </si>
  <si>
    <t>Pieslēgumi pie saistošajām ēkas inženiersistēmām, inženiertīkliem , konstrukcijām, apdares u.c. būvelementiem (skatīt TS)</t>
  </si>
  <si>
    <t>Marka</t>
  </si>
  <si>
    <t>SA-01</t>
  </si>
  <si>
    <t>SA-02</t>
  </si>
  <si>
    <t>SA-03</t>
  </si>
  <si>
    <t>SA-04</t>
  </si>
  <si>
    <t>SA-05</t>
  </si>
  <si>
    <t>SA-06</t>
  </si>
  <si>
    <t>SA-08</t>
  </si>
  <si>
    <t>SA-09</t>
  </si>
  <si>
    <t>SA-10</t>
  </si>
  <si>
    <t>SA-11</t>
  </si>
  <si>
    <t>SA-12</t>
  </si>
  <si>
    <t>SA-13</t>
  </si>
  <si>
    <t>SA-15</t>
  </si>
  <si>
    <t>SA-16</t>
  </si>
  <si>
    <t>SA-19</t>
  </si>
  <si>
    <t>SA-20</t>
  </si>
  <si>
    <t>SA-22</t>
  </si>
  <si>
    <t>SA-23</t>
  </si>
  <si>
    <t>SA-24</t>
  </si>
  <si>
    <t>SA-25</t>
  </si>
  <si>
    <t>SA-26</t>
  </si>
  <si>
    <t>SA-27</t>
  </si>
  <si>
    <t>SA-28</t>
  </si>
  <si>
    <t>SA-29</t>
  </si>
  <si>
    <t>SA-30</t>
  </si>
  <si>
    <t>vai ekvivalents</t>
  </si>
  <si>
    <t>Mehānisks noplombējams filtrs d-15</t>
  </si>
  <si>
    <t>Mehānisks noplombējams filtrs d-16</t>
  </si>
  <si>
    <t>Esoša ūdensvada akas demontāža</t>
  </si>
  <si>
    <t>Pieslēguma kanalizācijas atzara CCTV inspekcija</t>
  </si>
  <si>
    <t>Starpsienas</t>
  </si>
  <si>
    <t>Jumts</t>
  </si>
  <si>
    <r>
      <t xml:space="preserve">AS-1-1 (sporta zāle, ēkas 2. stāvs) </t>
    </r>
    <r>
      <rPr>
        <b/>
        <sz val="8"/>
        <rFont val="Arial"/>
        <family val="2"/>
        <charset val="186"/>
      </rPr>
      <t xml:space="preserve">(Siltumcaurlaidības Ui vertība = 0.20 W/(m2K); EQUITONE ventilējamā fasādes sistēma </t>
    </r>
  </si>
  <si>
    <r>
      <t xml:space="preserve">AS-1-2 (ēkas 2. stāvs) </t>
    </r>
    <r>
      <rPr>
        <b/>
        <sz val="8"/>
        <rFont val="Arial"/>
        <family val="2"/>
        <charset val="186"/>
      </rPr>
      <t>(Siltumcaurlaidības Ui vertība = 0.20 W/(m2K); EQUITONE ventilējamā fasādes sistēma)</t>
    </r>
  </si>
  <si>
    <r>
      <t xml:space="preserve">AS-1-3 (ēkas 2. stāvs) (EI-30) </t>
    </r>
    <r>
      <rPr>
        <b/>
        <sz val="8"/>
        <rFont val="Arial"/>
        <family val="2"/>
        <charset val="186"/>
      </rPr>
      <t>(Minimālā Ugunsizturības klase: REI-30.Minimālā ugunsreakcijas klase: B-s1,d0- Siltumcaurlaidības Ui vertība = 0.20 W/(m2K); EQUITONE ventilējamā fasādes sistēma</t>
    </r>
  </si>
  <si>
    <r>
      <t xml:space="preserve">AS-3 (sporta zāles 3. stāva gala siena) (REI-60)  </t>
    </r>
    <r>
      <rPr>
        <b/>
        <sz val="8"/>
        <rFont val="Arial"/>
        <family val="2"/>
        <charset val="186"/>
      </rPr>
      <t>REI-60.Minimālā ugunsreakcijas klase: A2-s1,d0.- Siltumcaurlaidības Ui vertība = 0.13 W/(m2K)</t>
    </r>
  </si>
  <si>
    <r>
      <t>AS-5 (cokols) (</t>
    </r>
    <r>
      <rPr>
        <b/>
        <sz val="8"/>
        <rFont val="Arial"/>
        <family val="2"/>
        <charset val="186"/>
      </rPr>
      <t>Siltumcaurlaidības Ui vertība = 0.23 W/(m2K); Dz/b konstrukcijas siena, skat. BK -02; Hidroizolācija skat. BK-0.2)</t>
    </r>
  </si>
  <si>
    <r>
      <t xml:space="preserve">AS-7 (esošās ēkas ailu aizpildījums) </t>
    </r>
    <r>
      <rPr>
        <b/>
        <sz val="8"/>
        <rFont val="Arial"/>
        <family val="2"/>
        <charset val="186"/>
      </rPr>
      <t>(REI-30) Minimālā Ugunsizturības klase: REI-30.Minimālā ugunsreakcijas klase: A2-s1,d0.- Siltumcaurlaidības Ui vertība = 0.81 W/(m2K)</t>
    </r>
    <r>
      <rPr>
        <b/>
        <sz val="10"/>
        <rFont val="Arial"/>
        <family val="2"/>
        <charset val="186"/>
      </rPr>
      <t xml:space="preserve">; </t>
    </r>
    <r>
      <rPr>
        <b/>
        <sz val="8"/>
        <rFont val="Arial"/>
        <family val="2"/>
        <charset val="186"/>
      </rPr>
      <t>Baumit siltumizolācijas sistēma (ETICS) StarSystems:EPS</t>
    </r>
    <r>
      <rPr>
        <b/>
        <sz val="10"/>
        <rFont val="Arial"/>
        <family val="2"/>
        <charset val="186"/>
      </rPr>
      <t xml:space="preserve"> </t>
    </r>
    <r>
      <rPr>
        <b/>
        <sz val="8"/>
        <rFont val="Arial"/>
        <family val="2"/>
        <charset val="186"/>
      </rPr>
      <t>vai ekvivalenta</t>
    </r>
    <r>
      <rPr>
        <b/>
        <sz val="10"/>
        <rFont val="Arial"/>
        <family val="2"/>
        <charset val="186"/>
      </rPr>
      <t xml:space="preserve"> </t>
    </r>
    <r>
      <rPr>
        <b/>
        <sz val="8"/>
        <rFont val="Arial"/>
        <family val="2"/>
        <charset val="186"/>
      </rPr>
      <t xml:space="preserve"> vai ekvivalenta</t>
    </r>
  </si>
  <si>
    <t>Stiprinājumi, palīgmateriāli</t>
  </si>
  <si>
    <r>
      <t>IS-3-1 (</t>
    </r>
    <r>
      <rPr>
        <b/>
        <sz val="8"/>
        <rFont val="Arial"/>
        <family val="2"/>
        <charset val="186"/>
      </rPr>
      <t>Baumit iekštelpu apmetuma sistēma porainai virsmai</t>
    </r>
    <r>
      <rPr>
        <b/>
        <sz val="10"/>
        <rFont val="Arial"/>
        <family val="2"/>
        <charset val="186"/>
      </rPr>
      <t>)</t>
    </r>
  </si>
  <si>
    <r>
      <t xml:space="preserve">G-1-2 </t>
    </r>
    <r>
      <rPr>
        <b/>
        <sz val="8"/>
        <color theme="1"/>
        <rFont val="Arial"/>
        <family val="2"/>
        <charset val="186"/>
      </rPr>
      <t>(Grīdas apdare, līme, vinila segums, skat. IN daļu 2mm-apdares darbi)</t>
    </r>
  </si>
  <si>
    <r>
      <t>G-1-1 (</t>
    </r>
    <r>
      <rPr>
        <b/>
        <sz val="8"/>
        <color theme="1"/>
        <rFont val="Arial"/>
        <family val="2"/>
        <charset val="186"/>
      </rPr>
      <t>Grīdas apdare, līme, vinila segums, skat. IN daļu 2mm-apdares darbi)</t>
    </r>
  </si>
  <si>
    <r>
      <t xml:space="preserve">G-2-1 </t>
    </r>
    <r>
      <rPr>
        <b/>
        <sz val="8"/>
        <color theme="1"/>
        <rFont val="Arial"/>
        <family val="2"/>
        <charset val="186"/>
      </rPr>
      <t>Flīžu apdare, skat. IN daļu-apdares darbi</t>
    </r>
  </si>
  <si>
    <r>
      <t xml:space="preserve">G-2-2 </t>
    </r>
    <r>
      <rPr>
        <b/>
        <sz val="8"/>
        <color theme="1"/>
        <rFont val="Arial"/>
        <family val="2"/>
        <charset val="186"/>
      </rPr>
      <t>Flīžu apdare, skat. IN daļu-apdares darbi</t>
    </r>
  </si>
  <si>
    <r>
      <t>G-3  (</t>
    </r>
    <r>
      <rPr>
        <b/>
        <sz val="8"/>
        <color theme="1"/>
        <rFont val="Arial"/>
        <family val="2"/>
        <charset val="186"/>
      </rPr>
      <t>Sporta zāles grīdas segums, skat. IN daļu 63mm-apdares darbi)</t>
    </r>
  </si>
  <si>
    <r>
      <t xml:space="preserve">G-4 </t>
    </r>
    <r>
      <rPr>
        <b/>
        <sz val="8"/>
        <color theme="1"/>
        <rFont val="Arial"/>
        <family val="2"/>
        <charset val="186"/>
      </rPr>
      <t>(Trenežieru zāles grīdas segums, skat. IN daļu 30mm-apdares darbi)</t>
    </r>
  </si>
  <si>
    <r>
      <t>G-5-1 (REI-30) (</t>
    </r>
    <r>
      <rPr>
        <b/>
        <sz val="8"/>
        <color theme="1"/>
        <rFont val="Arial"/>
        <family val="2"/>
        <charset val="186"/>
      </rPr>
      <t>Grīdas apdare, līme, vinila segums, skat. IN daļu 2mm-apdares darbi)</t>
    </r>
  </si>
  <si>
    <r>
      <t xml:space="preserve">G-5-2 (REI-30) </t>
    </r>
    <r>
      <rPr>
        <b/>
        <sz val="8"/>
        <color theme="1"/>
        <rFont val="Arial"/>
        <family val="2"/>
        <charset val="186"/>
      </rPr>
      <t>(Grīdas apdare, līme, vinila segums, skat. IN daļu 2mm-apdares darbi)</t>
    </r>
  </si>
  <si>
    <r>
      <t xml:space="preserve">G-6 (REI-30) </t>
    </r>
    <r>
      <rPr>
        <b/>
        <sz val="8"/>
        <color theme="1"/>
        <rFont val="Arial"/>
        <family val="2"/>
        <charset val="186"/>
      </rPr>
      <t>Flīžu apdare, skat. IN daļu-apdares darbi</t>
    </r>
  </si>
  <si>
    <t>Betona C30/37, ar armatūras sietu d=8mm ar soli 150 x150mm, pretputekļa apdare 100mm kārta</t>
  </si>
  <si>
    <r>
      <t>J-9 Esošā jumta seguma nomaiņa</t>
    </r>
    <r>
      <rPr>
        <b/>
        <sz val="8"/>
        <color theme="1"/>
        <rFont val="Arial"/>
        <family val="2"/>
        <charset val="186"/>
      </rPr>
      <t xml:space="preserve"> Minimālā Ugunsizturības klase: R-15</t>
    </r>
  </si>
  <si>
    <r>
      <t>GR-5</t>
    </r>
    <r>
      <rPr>
        <sz val="10"/>
        <rFont val="Arial"/>
        <family val="2"/>
        <charset val="186"/>
      </rPr>
      <t xml:space="preserve"> Fibrolīta griestu paneļi vai ekvivalents.IN-6, IN-14
Tonis: Tumši pelēkais / Melns
Izmērs: 600 x 600 mm
Biezums: 25mm
Ugunsreākcijas klase: B-s1, d0 P
Plātņu malu profili: P5H - Slēptais piekārto griestu profils ar 5 mm fāzi
1,0 mm ēveļskaida
CEWOOD</t>
    </r>
  </si>
  <si>
    <r>
      <t xml:space="preserve">GR-5.1 </t>
    </r>
    <r>
      <rPr>
        <sz val="10"/>
        <rFont val="Arial"/>
        <family val="2"/>
        <charset val="186"/>
      </rPr>
      <t>Fibrolīta griestu paneļi ar minerālvates izolāciju vai ekvivalents. IN-6, IN-14.
Tonis: Gaiši pelēkais (NCS S 2500-N)
Izmērs: 600 x 600 mm
Biezums: 25mm
Ugunsreākcijas klase: B-s1, d0 P
Plātņu malu profili: P5H - Slēptais piekārto griestu profils ar 5 mm fāzi
1,0 mm ēveļskaida
Minerālvates biezums (saskaņā ar BAA): 50mm
CEWOOD</t>
    </r>
  </si>
  <si>
    <t>Durvis</t>
  </si>
  <si>
    <t>Stiklotās  starpsienas</t>
  </si>
  <si>
    <t>Iekšdurvis.(Montāža, furnitūra, pieslēgumi, aiļu apdare, hermetizācija)</t>
  </si>
  <si>
    <r>
      <rPr>
        <b/>
        <sz val="10"/>
        <rFont val="Arial"/>
        <family val="2"/>
        <charset val="186"/>
      </rPr>
      <t>SS-14</t>
    </r>
    <r>
      <rPr>
        <sz val="10"/>
        <rFont val="Arial"/>
        <family val="2"/>
        <charset val="186"/>
      </rPr>
      <t xml:space="preserve"> 2900*2400  EI-30  </t>
    </r>
  </si>
  <si>
    <r>
      <rPr>
        <b/>
        <sz val="10"/>
        <rFont val="Arial"/>
        <family val="2"/>
        <charset val="186"/>
      </rPr>
      <t>SS-7</t>
    </r>
    <r>
      <rPr>
        <sz val="10"/>
        <rFont val="Arial"/>
        <family val="2"/>
        <charset val="186"/>
      </rPr>
      <t xml:space="preserve"> 2350*1930            </t>
    </r>
  </si>
  <si>
    <r>
      <rPr>
        <b/>
        <sz val="10"/>
        <rFont val="Arial"/>
        <family val="2"/>
        <charset val="186"/>
      </rPr>
      <t>SS-8</t>
    </r>
    <r>
      <rPr>
        <sz val="10"/>
        <rFont val="Arial"/>
        <family val="2"/>
        <charset val="186"/>
      </rPr>
      <t xml:space="preserve"> 3100*3265          </t>
    </r>
  </si>
  <si>
    <r>
      <rPr>
        <b/>
        <sz val="10"/>
        <rFont val="Arial"/>
        <family val="2"/>
        <charset val="186"/>
      </rPr>
      <t>SS-17</t>
    </r>
    <r>
      <rPr>
        <sz val="10"/>
        <rFont val="Arial"/>
        <family val="2"/>
        <charset val="186"/>
      </rPr>
      <t xml:space="preserve"> 2350*1845             </t>
    </r>
  </si>
  <si>
    <r>
      <rPr>
        <b/>
        <sz val="10"/>
        <rFont val="Arial"/>
        <family val="2"/>
        <charset val="186"/>
      </rPr>
      <t>SS-19</t>
    </r>
    <r>
      <rPr>
        <sz val="10"/>
        <rFont val="Arial"/>
        <family val="2"/>
        <charset val="186"/>
      </rPr>
      <t xml:space="preserve"> 2350*2900           </t>
    </r>
  </si>
  <si>
    <r>
      <rPr>
        <b/>
        <sz val="10"/>
        <rFont val="Arial"/>
        <family val="2"/>
        <charset val="186"/>
      </rPr>
      <t>SS-20</t>
    </r>
    <r>
      <rPr>
        <sz val="10"/>
        <rFont val="Arial"/>
        <family val="2"/>
        <charset val="186"/>
      </rPr>
      <t xml:space="preserve"> 2350*2900          </t>
    </r>
  </si>
  <si>
    <r>
      <rPr>
        <b/>
        <sz val="10"/>
        <rFont val="Arial"/>
        <family val="2"/>
        <charset val="186"/>
      </rPr>
      <t>SS-18</t>
    </r>
    <r>
      <rPr>
        <sz val="10"/>
        <rFont val="Arial"/>
        <family val="2"/>
        <charset val="186"/>
      </rPr>
      <t xml:space="preserve"> 2350*4700         </t>
    </r>
  </si>
  <si>
    <t>JL-2 1000*1000 montāža VELUX dūmu lūka plakaniem jumtiem CSP vai ekvivalents.AR-29.</t>
  </si>
  <si>
    <r>
      <rPr>
        <b/>
        <sz val="10"/>
        <color rgb="FF000000"/>
        <rFont val="Arial"/>
        <family val="2"/>
        <charset val="186"/>
      </rPr>
      <t>K-2</t>
    </r>
    <r>
      <rPr>
        <sz val="10"/>
        <color rgb="FF000000"/>
        <rFont val="Arial"/>
        <family val="2"/>
      </rPr>
      <t>- Metāla kāpņu konstrukcija ar metāla margām. AR-33</t>
    </r>
  </si>
  <si>
    <t>Ārtelpas koka lameļu siena</t>
  </si>
  <si>
    <t>16xPSB-16/425-5-200</t>
  </si>
  <si>
    <t>D26-400</t>
  </si>
  <si>
    <t>D32-400</t>
  </si>
  <si>
    <t>DR26-325</t>
  </si>
  <si>
    <t>DR32-365</t>
  </si>
  <si>
    <t>HPKM24</t>
  </si>
  <si>
    <t>HPM 16L</t>
  </si>
  <si>
    <t>PCs 3</t>
  </si>
  <si>
    <t>PCs 3 Up</t>
  </si>
  <si>
    <t>PCs 5</t>
  </si>
  <si>
    <t>PCs 5 Double</t>
  </si>
  <si>
    <t>PCs 5 Up</t>
  </si>
  <si>
    <t>PCs 5 Up Double</t>
  </si>
  <si>
    <t>PETRA 265</t>
  </si>
  <si>
    <t>PETRA 320</t>
  </si>
  <si>
    <t>PETRA 320-2400</t>
  </si>
  <si>
    <t>PPM 36P</t>
  </si>
  <si>
    <t>PSB-16/425-5-100-200-200-100</t>
  </si>
  <si>
    <t>WELDA 200x300-165</t>
  </si>
  <si>
    <t>WELDA 200xL-115</t>
  </si>
  <si>
    <t>Monolītās kolonnas</t>
  </si>
  <si>
    <t>Koka kolonnas</t>
  </si>
  <si>
    <t>Tērauda siju un spāru elementi</t>
  </si>
  <si>
    <t>HEA 200 ,tērauds S355  montāža</t>
  </si>
  <si>
    <t>HEA 300 ,tērauds S355  montāža</t>
  </si>
  <si>
    <t>HEB 140 ,tērauds S355  montāža</t>
  </si>
  <si>
    <t>HEB 300 ,tērauds S355  montāža</t>
  </si>
  <si>
    <t>HEM 260 ,tērauds S355  montāža</t>
  </si>
  <si>
    <t>IPE300 ,tērauds S355  montāža</t>
  </si>
  <si>
    <t>L100*75*10 ,tērauds S355  montāža</t>
  </si>
  <si>
    <t>L150*10 ,tērauds S355  montāža</t>
  </si>
  <si>
    <t>RHS300*200*16 ,tērauds S355  montāža</t>
  </si>
  <si>
    <t>SHS 150*5 ,tērauds S355  montāža</t>
  </si>
  <si>
    <t>UPE80 ,tērauds S355  montāža</t>
  </si>
  <si>
    <t>UPE160 ,tērauds S355  montāža</t>
  </si>
  <si>
    <t>UPE200 ,tērauds S355  montāža</t>
  </si>
  <si>
    <t>UPE300 ,tērauds S355  montāža</t>
  </si>
  <si>
    <t>Masīvkoka sijas un spāres</t>
  </si>
  <si>
    <t>Koka konstrukciju izgatavošana un montāža</t>
  </si>
  <si>
    <t>Līmēto koka siju un spāru konstrukcijas</t>
  </si>
  <si>
    <t>Līmētas koksnes GL24h konstrukciju montāža- 150*350, 200*350,200*400</t>
  </si>
  <si>
    <t>Portālrāmju konstrukciju montāža</t>
  </si>
  <si>
    <t>LP-c250*2,5, tērauds S355 izgatavošana un montāža</t>
  </si>
  <si>
    <t>Atvēruma izveide esošā mūra sienā D650mm</t>
  </si>
  <si>
    <t>Loga aile uz sporta zāli</t>
  </si>
  <si>
    <t>Tērauda pārsedzes</t>
  </si>
  <si>
    <t>Pārsedžu iebetonēšana</t>
  </si>
  <si>
    <t>Pamatu torkretēšana 50mm,betons C30/37</t>
  </si>
  <si>
    <t>Pamatu torkretēšana 200mm,beons C30/37</t>
  </si>
  <si>
    <t>Jumta paneļu šuvju aizpildījums,betons C30/37.</t>
  </si>
  <si>
    <t>Tērauda konstrukciju montāža UPE 300 S355 kāpņu laidu sijas  unšķērssijas</t>
  </si>
  <si>
    <t>Pārsedžu iebetonēšana ar veidņu montāžu, demontāžu, betons C30/37</t>
  </si>
  <si>
    <t>Atvērums AVK ievadam sporta zālē  BK-7.4</t>
  </si>
  <si>
    <t>Pamatslāņa izveide,šķembas 16-22mm</t>
  </si>
  <si>
    <t>Betona pamatslānis , bettons C12/15</t>
  </si>
  <si>
    <t>Betona pamata pēda C30/37 XC3 XF2</t>
  </si>
  <si>
    <t>Pamatu pēdas stiegrojums D6,D12, B500B</t>
  </si>
  <si>
    <t xml:space="preserve">MA12 Vīteņaugu balsti-režģi (400x400x3000mm).Materiāls: metāls cinkots oglekļa tērauds, pulverkrāsots metāls RAL7016. TS-L-8
</t>
  </si>
  <si>
    <t>Metāla konstrukcija L60*605, plakandzelzs 5*50, 15*400</t>
  </si>
  <si>
    <t>Enkurbultas Peikko hPM16P</t>
  </si>
  <si>
    <t>Esošo ceļa stabiņu demontāža un aizvešana, uzglabāšana vai nodošana Pasūtītājam.</t>
  </si>
  <si>
    <t>Bortakmens BR100.20.8 vai ekvivalents</t>
  </si>
  <si>
    <t>Bortakmens (sēdinats) BR100.22.15 vai ekvivalents</t>
  </si>
  <si>
    <t>Bortakmens (slīps) BR100.22.15 vai ekvivalents</t>
  </si>
  <si>
    <t>Melnzeme zālienam 15 cm</t>
  </si>
  <si>
    <t>Pamati un pamatnes</t>
  </si>
  <si>
    <t>Sienas ēkas un būvju karkasa konstrukcijas</t>
  </si>
  <si>
    <t>Salizturīga smilts  kārta 30 cm,Kf&gt;1m/dnn</t>
  </si>
  <si>
    <t>Koku un krūmu  ciršana, celmu laušana ceļa darbu izbūves robežās un aizvešana</t>
  </si>
  <si>
    <t>Salizturīgā kārta un izbūve, h=30;  Kf&gt;1m/dnn</t>
  </si>
  <si>
    <t>Polietilēna caurule PE D40x3.7; SDR11 vai ekvivalents</t>
  </si>
  <si>
    <t>Izolēts ievadlīkums D42.4x3.6,l=1.5x1.5m (h) vai ekvivalents</t>
  </si>
  <si>
    <t>PE līkums 30°; D40 vai ekvivalents</t>
  </si>
  <si>
    <t>Skapis 455x355x605(h)mm, GAT-4</t>
  </si>
  <si>
    <t>Termosarūkošā caurule DN50 vai ekvivalents</t>
  </si>
  <si>
    <t>PE aizsargčaula DN50; l=1.5m vai ekvivalents</t>
  </si>
  <si>
    <t>Butilkaučuka lenta vai ekvivalents</t>
  </si>
  <si>
    <t>Polietilēna-follija lenta vai ekvivalents</t>
  </si>
  <si>
    <t>Gruntējums met.šuvju izolēšanai vai ekvivalents</t>
  </si>
  <si>
    <t>Signālvada kontaktkarba v ai ekvivalents</t>
  </si>
  <si>
    <t>Signālvada savienojošā uzmava vai ekvivalents</t>
  </si>
  <si>
    <t>Elektromagnētiskais vārsts DN80 vai ekvivalents</t>
  </si>
  <si>
    <t>Gāzes detektors vai ekvivalents</t>
  </si>
  <si>
    <t>Manometra spiedpogkrāns 1/2"; PN16 vai ekvivalents</t>
  </si>
  <si>
    <t>Gāzes filtrs DN80 vai ekvivalents</t>
  </si>
  <si>
    <t>Lodveida krāns DN25; PN5.(no tiem 3 - rūpnieces komplektācijā)</t>
  </si>
  <si>
    <t>Dūmgāzes caurule ∅200; l=2.50m (hor.) (skat. SM daļā)</t>
  </si>
  <si>
    <t>Dūmgāzes caurule ∅200; l=8.0m (vert.) (skat. SM daļā)</t>
  </si>
  <si>
    <t>Ventilācijas caurule ∅200; l=5.0m (skat. SM daļā)</t>
  </si>
  <si>
    <t>Faber  vai ekvivalents</t>
  </si>
  <si>
    <t>H07V-K vai ekvivalents</t>
  </si>
  <si>
    <t>Meka vai ekvivalents</t>
  </si>
  <si>
    <t>OBO Bettermann vai ekvivalents</t>
  </si>
  <si>
    <t>DEVI vai ekvivalents</t>
  </si>
  <si>
    <t>Trina Vertex S vai ekvivalents</t>
  </si>
  <si>
    <t>Huawei vai ekvivalents</t>
  </si>
  <si>
    <t>Ražotājs "HILTI" vai ekvivalents</t>
  </si>
  <si>
    <t>HILTI                      art. #2075168 vai ekvivalents</t>
  </si>
  <si>
    <r>
      <t xml:space="preserve">Piekļuves kontroles papildus durvju licence  </t>
    </r>
    <r>
      <rPr>
        <sz val="10"/>
        <color rgb="FFFF0000"/>
        <rFont val="Arial"/>
        <family val="2"/>
        <charset val="186"/>
      </rPr>
      <t>58gb.</t>
    </r>
  </si>
  <si>
    <t>Vītā pāra sakaru kabelis,ārtelpas</t>
  </si>
  <si>
    <t>Kontrolkabelis, ārtelpas</t>
  </si>
  <si>
    <t>Kontrolkabelis, ekranēts</t>
  </si>
  <si>
    <t>Signāla kabelis,ārtelpas</t>
  </si>
  <si>
    <t>Ugunsizturīgais signāla kabelis</t>
  </si>
  <si>
    <t>kl</t>
  </si>
  <si>
    <t>Gāzes atloku noslēgierīce DN20</t>
  </si>
  <si>
    <t>Gāzes noslēgierīce DN32</t>
  </si>
  <si>
    <t>Diagnostikas iekārtas pievienojuma uzgalis</t>
  </si>
  <si>
    <t>Diametru pāreja DN32/20</t>
  </si>
  <si>
    <t>Diametru pāreja DN80/32</t>
  </si>
  <si>
    <r>
      <t>Gāzes regulators FES50 DN20/32 GAT-4
(P</t>
    </r>
    <r>
      <rPr>
        <vertAlign val="subscript"/>
        <sz val="10"/>
        <rFont val="Arial"/>
        <family val="2"/>
        <charset val="186"/>
      </rPr>
      <t>ie</t>
    </r>
    <r>
      <rPr>
        <sz val="10"/>
        <rFont val="Arial"/>
        <family val="2"/>
        <charset val="186"/>
      </rPr>
      <t>=3bar; P</t>
    </r>
    <r>
      <rPr>
        <vertAlign val="subscript"/>
        <sz val="10"/>
        <rFont val="Arial"/>
        <family val="2"/>
        <charset val="186"/>
      </rPr>
      <t>iz</t>
    </r>
    <r>
      <rPr>
        <sz val="10"/>
        <rFont val="Arial"/>
        <family val="2"/>
        <charset val="186"/>
      </rPr>
      <t>=20mbar; Q</t>
    </r>
    <r>
      <rPr>
        <vertAlign val="subscript"/>
        <sz val="10"/>
        <rFont val="Arial"/>
        <family val="2"/>
        <charset val="186"/>
      </rPr>
      <t>max</t>
    </r>
    <r>
      <rPr>
        <sz val="10"/>
        <rFont val="Arial"/>
        <family val="2"/>
        <charset val="186"/>
      </rPr>
      <t>=50.0m</t>
    </r>
    <r>
      <rPr>
        <vertAlign val="superscript"/>
        <sz val="10"/>
        <rFont val="Arial"/>
        <family val="2"/>
        <charset val="186"/>
      </rPr>
      <t>3</t>
    </r>
    <r>
      <rPr>
        <sz val="10"/>
        <rFont val="Arial"/>
        <family val="2"/>
        <charset val="186"/>
      </rPr>
      <t>/h)</t>
    </r>
  </si>
  <si>
    <t>DN50</t>
  </si>
  <si>
    <t>DN100</t>
  </si>
  <si>
    <t>23</t>
  </si>
  <si>
    <t>25</t>
  </si>
  <si>
    <t>DN20</t>
  </si>
  <si>
    <t>35</t>
  </si>
  <si>
    <t>DN15</t>
  </si>
  <si>
    <t>DN25</t>
  </si>
  <si>
    <t>DN32</t>
  </si>
  <si>
    <t>DN40</t>
  </si>
  <si>
    <t>75</t>
  </si>
  <si>
    <t>77</t>
  </si>
  <si>
    <t>DN65</t>
  </si>
  <si>
    <t>79</t>
  </si>
  <si>
    <t>81</t>
  </si>
  <si>
    <t>83</t>
  </si>
  <si>
    <t>85</t>
  </si>
  <si>
    <t>87</t>
  </si>
  <si>
    <t>89</t>
  </si>
  <si>
    <t>91</t>
  </si>
  <si>
    <t>Monitors 65'' vai ekvivalents.Iekārtas pieslēgšanai ESS-TK daļā ir paredzēta datu tīkla rozete FTP Cat.6</t>
  </si>
  <si>
    <t>Monitors 75'' vai ekvivalents.Iekārtas pieslēgšanai ESS-TK daļā ir paredzēta datu tīkla rozete FTP Cat.6</t>
  </si>
  <si>
    <t>Kolonnu stabveida pamatu iebetonēšana ar veidņu montāžu , demontāžu betons C30/37 XC2 XF1 XD3</t>
  </si>
  <si>
    <t>fasādes izolācijas dībeļi,stiprinājumi, hermētiķi, apdares elementi un palīgmateriāli</t>
  </si>
  <si>
    <t>Stiprinājumi, hermētiķi, apdares elementi un palīgmateriāli</t>
  </si>
  <si>
    <t xml:space="preserve"> Stiprinājuma sistēma KEKU AD vai KEKU EH 15mm un citi palīgmateriāli</t>
  </si>
  <si>
    <r>
      <rPr>
        <b/>
        <sz val="10"/>
        <rFont val="Arial"/>
        <family val="2"/>
        <charset val="186"/>
      </rPr>
      <t xml:space="preserve">IS-10 </t>
    </r>
    <r>
      <rPr>
        <sz val="10"/>
        <rFont val="Arial"/>
        <family val="2"/>
        <charset val="186"/>
      </rPr>
      <t>Knauf instalāciju sienas sistēma W116 (EI30)</t>
    </r>
  </si>
  <si>
    <r>
      <t xml:space="preserve">J-1 (sporta zāles jumts) </t>
    </r>
    <r>
      <rPr>
        <b/>
        <sz val="8"/>
        <color theme="1"/>
        <rFont val="Arial"/>
        <family val="2"/>
        <charset val="186"/>
      </rPr>
      <t>Siltumcaurlaidības Ui vertība = 0.15 W/(m2K).Paroc lēzenu jumtu siltināšanas sistēma vai ekvivalenta</t>
    </r>
  </si>
  <si>
    <r>
      <t xml:space="preserve">J-2 (2. stāva jumts) (R-30) </t>
    </r>
    <r>
      <rPr>
        <b/>
        <sz val="8"/>
        <color theme="1"/>
        <rFont val="Arial"/>
        <family val="2"/>
        <charset val="186"/>
      </rPr>
      <t>Minimālā Ugunsizturības klase: R-30.Siltumcaurlaidības Ui vertība = 0.10 W/(m2K).TENAPORS lēzenu jumtu siltināšanas sistēma vai ekvivalenta</t>
    </r>
  </si>
  <si>
    <r>
      <t xml:space="preserve">J-3 (kāpņu telpas jumts R-30) </t>
    </r>
    <r>
      <rPr>
        <b/>
        <sz val="8"/>
        <color theme="1"/>
        <rFont val="Arial"/>
        <family val="2"/>
        <charset val="186"/>
      </rPr>
      <t>Minimālā Ugunsizturības klase: R-30. Siltumcaurlaidības Ui vertība = 0.11 W/(m2K).Paroc lēzenu jumtu siltināšanas sistēma vai ekvivalenta.</t>
    </r>
  </si>
  <si>
    <t>J-5 (bēniņu jumts, R-15).Minimālā Ugunsizturības klase: R-30. Siltumcaurlaidības Ui vertība = 0.11 W/(m2K).Paroc slīpo jumtu siltināšanas sistēma vai ekvivalenta.</t>
  </si>
  <si>
    <t>Āra pergolas konstrukcija, skat. BK-13.1</t>
  </si>
  <si>
    <r>
      <t xml:space="preserve">AS-4 (3. stāva kāpņu telpa) </t>
    </r>
    <r>
      <rPr>
        <b/>
        <sz val="8"/>
        <rFont val="Arial"/>
        <family val="2"/>
        <charset val="186"/>
      </rPr>
      <t>(REI-30) Minimālā Ugunsizturības klase: REI-30.Minimālā ugunsreakcijas klase: A1. Siltumcaurlaidības Ui vertība = 0.15 W/(m2K) Dz/b konstrukcijas siena, skat. BK-0.2, BK-2.3.Paroc ventilējamo fasāžu siltināšanas sistēma vai ekvivalents</t>
    </r>
  </si>
  <si>
    <t>Griesti IN-S-2</t>
  </si>
  <si>
    <t>Sienas IN-S-4</t>
  </si>
  <si>
    <t>Grīda IN-S-3</t>
  </si>
  <si>
    <t>Stiklotās ārdurvis,t.sk. montāža, furnitūra, pieslēgumi, aiļu apdare, hermetizācija.AR-24</t>
  </si>
  <si>
    <t>Logi,t.sk. montāža, furnitūra, pieslēgumi, aiļu apdare, hermetizācija,palodzes.AR-27</t>
  </si>
  <si>
    <t>Fasāžu sistēma,t.sk. montāža, furnitūra, pieslēgumi, aiļu apdare, hermetizācija. AR-30</t>
  </si>
  <si>
    <t>Stiklotās starpsienas ,t.sk. montāža, furnitūra, pieslēgumi, aiļu apdare, hermetizācija.AR-31</t>
  </si>
  <si>
    <r>
      <t xml:space="preserve">Stiklota vitrīna, Schuco ADS 50.NI vai ekvivalents.  
- Alumīnija konstrukcija. Rūdīts stikls: ESG 10mm Diamant (Low-iron), no Saint Gobain vai ekvivalents </t>
    </r>
    <r>
      <rPr>
        <b/>
        <sz val="10"/>
        <rFont val="Arial"/>
        <family val="2"/>
        <charset val="186"/>
      </rPr>
      <t>SS-4, SS-5, SS-6, SS-9, SS-10, SS-11,SS-12, SS-13, SS-14</t>
    </r>
    <r>
      <rPr>
        <sz val="10"/>
        <rFont val="Arial"/>
        <family val="2"/>
        <charset val="186"/>
      </rPr>
      <t xml:space="preserve">
 paredzēt ar papildus prasībām:
- Nepieciešamā ugunsnoturības pakāpe EI30
- Rūdīts stikls: Contraflam 30; EI30; 1B1; 16mm, no Saint Gobain vai ekvivalents
- Stiklota vitrīna Schüco ADS 80.NI FR30-60 vai ekvivalents
- Ugunsdrošais blīvējums atbilstoši Schüco sistēmas risinājumiem.AR-31</t>
    </r>
  </si>
  <si>
    <t>Pamatnes izveide .</t>
  </si>
  <si>
    <t>MA4 Soliņš  Domino 02.440.1 90° bez atzveltnes (cietkoks). Zano vai ekvivalents.Stiprinājums nerūsējoša tērauda vītņstieņi ar uzgriežņīem un atsperpaplāksnēm</t>
  </si>
  <si>
    <t>Betonētas pamatnes izveide .</t>
  </si>
  <si>
    <t>MA5 Soliņš ZANO UNIVERSE SEAT 02.455.1 (cietkoks),Zano vai ekvivalents.Patums 64cm,augstums 43cm, dziļums 64cm.Impregnēta dubulti eļļota eksotiskā koksne.metāls cinkots oglekļa tērauds, pulverkrāsots RAL 7016.Stiprinājums nerūsējoša tērauda vītņstieņi ar uzgriežņīem un atsperpaplāksnēm</t>
  </si>
  <si>
    <t>Nerūsējošā tērauda trošu sistēmas un stieņi-spriegotāji. Stiprinās pie ēkas fasādes. TS-L-4, TS-L-9.</t>
  </si>
  <si>
    <t>MA7 Atkritumu konteineru novietne ODK 042 (Odukalns Design) .Apdares elementu izmēri 90 mm x 20mm (platums x biezums).
Kalibrētas, nelīmētas masīvkoka detaļas.Tonētas ar toni Graualuminium 50506. Metāla konstrukcijas 60 mm x
60 mm tērauda kvadrātcaurules 2 mm biezumā. Cinkota oglekļa tērauda konstrukcija- pulverkrāsota RAL7016.
Izmēri: 925x1640x1300mm.Tilpums: 2 x 240l.
Papildaprīkojums- Novietnes aprīkotas ar izturīgām, kvalitatīvām slēdzenēm.brīvi stāvošs.</t>
  </si>
  <si>
    <t>Āra sporta vingrošanas iekārtas TSL-4</t>
  </si>
  <si>
    <t>Ūdensvada plastmasas daudzslāņu caurules PN10, ieskaitot veidgabalus un stiprinājumus,DN40.Uponor vai ekvivalents</t>
  </si>
  <si>
    <t>Porgumijas pretkondensācijas izolācija δ=12mm ,DN16,Armacell vai ekvivalents.</t>
  </si>
  <si>
    <t>Porgumijas pretkondensācijas izolācija δ=12mm ,DN20.Armacell  vai ekvivalents</t>
  </si>
  <si>
    <t>Porgumijas pretkondensācijas izolācija δ=12mm ,DN25.Armacell  vai ekvivalents</t>
  </si>
  <si>
    <t>Porgumijas pretkondensācijas izolācija δ=12mm ,DN32.Armacell  vai ekvivalents</t>
  </si>
  <si>
    <t>Porgumijas pretkondensācijas izolācija δ=12mm ,DN40.Armacell  vai ekvivalents</t>
  </si>
  <si>
    <t>Porgumijas pretkondensācijas izolācija δ=12mm ,DN50.Armacell  vai ekvivalents</t>
  </si>
  <si>
    <t>Porgumijas pretkondensācijas izolācija δ=12mm ,DN63.Armacell  vai ekvivalents</t>
  </si>
  <si>
    <t>Akmens vates čaulu siltumizolācija δ=30mm; λ=0.034W/m°C, ieskaitot izolācijas stiprinājumu un follija aptinumu,DN16.Paroc vai ekvivalents.</t>
  </si>
  <si>
    <t>Akmens vates čaulu siltumizolācija δ=30mm; λ=0.034W/m°C, ieskaitot izolācijas stiprinājumu un follija aptinumu,DN20.Paroc vai ekvivalents.</t>
  </si>
  <si>
    <t>Akmens vates čaulu siltumizolācija δ=30mm; λ=0.034W/m°C, ieskaitot izolācijas stiprinājumu un follija aptinumu,DN25.Paroc vai ekvivalents.</t>
  </si>
  <si>
    <t>Akmens vates čaulu siltumizolācija δ=30mm; λ=0.034W/m°C, ieskaitot izolācijas stiprinājumu un follija aptinumu,DN32.Paroc vai ekvivalents.</t>
  </si>
  <si>
    <t>Porgumijas pretkondensācijas izolācija δ=12mm,DN20.Armacell vai ekvivalents.</t>
  </si>
  <si>
    <t>Plastmasas kanalizācijas caurules DN110. Uponor vai ekvivalents</t>
  </si>
  <si>
    <t>Neautomātiskās dūmu un karstuma novadīšanassistēmas vadībasiekārtas un aksesuāri</t>
  </si>
  <si>
    <t>Metāla skapis v/A ,IP66,komplektā ar montāžas plati</t>
  </si>
  <si>
    <t>Kontrolieris</t>
  </si>
  <si>
    <t>Ieeju/izeju modulis, 12DI/DO</t>
  </si>
  <si>
    <t>Vadības pogu modulis</t>
  </si>
  <si>
    <t>Pārslēdzošais relejs</t>
  </si>
  <si>
    <t>Skārienjūtīgs panelis,komplektā ar savienojošo vadu  RJ-12)</t>
  </si>
  <si>
    <t>Kabeļu kanāls , perforēts</t>
  </si>
  <si>
    <t>Elektroapgādes bloks,24V DC,20A</t>
  </si>
  <si>
    <t>Elektroapgādes modulis</t>
  </si>
  <si>
    <t>2X2X0,8mm+0,4 ( E30)</t>
  </si>
  <si>
    <t xml:space="preserve"> 4x2x0.8mm + 0.4, (E30)</t>
  </si>
  <si>
    <t xml:space="preserve"> 3x2.5mm², (E30)</t>
  </si>
  <si>
    <t>5x2.5mm², (E30)</t>
  </si>
  <si>
    <t>Kabeļu ugunsdrošais stiprinājums, skava, 8mm kabelim</t>
  </si>
  <si>
    <t>Kabeļu ugunsdrošais stiprinājums, skava, 16mm kabelim</t>
  </si>
  <si>
    <t>Dūmu lūku/logu vadības paneļu konfigurēšanas darbi</t>
  </si>
  <si>
    <t>Dūmu novadīšanas sistēmas konigurēšanas darbi</t>
  </si>
  <si>
    <t>Ārējā ūdensapgāde un kanalizācija</t>
  </si>
  <si>
    <t>Sporta inventārs</t>
  </si>
  <si>
    <t>SI-06</t>
  </si>
  <si>
    <t>SI-08</t>
  </si>
  <si>
    <t>SI-13</t>
  </si>
  <si>
    <t>Dekoratīvie elementi</t>
  </si>
  <si>
    <t>DE-01</t>
  </si>
  <si>
    <t>DE-02</t>
  </si>
  <si>
    <t>DE-03</t>
  </si>
  <si>
    <t>DE-04</t>
  </si>
  <si>
    <t>DE-05</t>
  </si>
  <si>
    <t>DE-06</t>
  </si>
  <si>
    <t>DE-07</t>
  </si>
  <si>
    <t>DE-08</t>
  </si>
  <si>
    <t>DE-09</t>
  </si>
  <si>
    <t>DE-10</t>
  </si>
  <si>
    <t>DE-11</t>
  </si>
  <si>
    <t>DE-12</t>
  </si>
  <si>
    <t>DE-13</t>
  </si>
  <si>
    <t>DE-14</t>
  </si>
  <si>
    <t>DE-15</t>
  </si>
  <si>
    <t>DE-16</t>
  </si>
  <si>
    <t>DE-17</t>
  </si>
  <si>
    <t>DE-18</t>
  </si>
  <si>
    <t>DE-19</t>
  </si>
  <si>
    <t>DE-20.1</t>
  </si>
  <si>
    <t>DE-20.2</t>
  </si>
  <si>
    <t>DE-20.3</t>
  </si>
  <si>
    <t>DE-21</t>
  </si>
  <si>
    <t>DE-22</t>
  </si>
  <si>
    <t>DE-23</t>
  </si>
  <si>
    <t>DE-24</t>
  </si>
  <si>
    <t>1-21</t>
  </si>
  <si>
    <t>1-22</t>
  </si>
  <si>
    <t>1-19</t>
  </si>
  <si>
    <t>1-25</t>
  </si>
  <si>
    <t>1-26</t>
  </si>
  <si>
    <t>1-23</t>
  </si>
  <si>
    <t>1-12</t>
  </si>
  <si>
    <t>1-15</t>
  </si>
  <si>
    <t>1-28</t>
  </si>
  <si>
    <t>1-16</t>
  </si>
  <si>
    <t>1-34</t>
  </si>
  <si>
    <t>Ģipškartona loksnes no abām pusēm 2 kārtās, piem.Knauf GKB vai GKBI.2*12,5.Visos sanmezglos lietot mitrumizturīgo ģipškartonu Knauf Green (GKBI)
-Paredzēt nesošo profilu rāmjus un saplāksni vietās, kur tiks stiprināti
piekārtie podi, urināli, izlietnes, virtuves mēbeles, palīgrokturi invalīdiem,
arkritumu konteineri - elementi atbilstoši Knauf tehnoloģijām. Šuves,
stūrus un pieslēgumus pie konstrukcijām veikt atbilstoši Knauf
tehnoloģijām.</t>
  </si>
  <si>
    <t>Ģipškartona loksnes no abām pusēm 2 kārtās Knauf Green GKBI.-Visos sanmezglos lietot mitrumizturīgo ģipškartonu Knauf Green (GKBI)
-Paredzēt nesošo profilu rāmjus un saplāksni vietās, kur tiks stiprināti
piekārtie podi, urināli, izlietnes, virtuves mēbeles, palīgrokturi invalīdiem,
arkritumu konteineri - elementi atbilstoši Knauf tehnoloģijām. Šuves,
stūrus un pieslēgumus pie konstrukcijām veikt atbilstoši Knauf
tehnoloģijām.</t>
  </si>
  <si>
    <t xml:space="preserve">Ģipškartona loksnes no abām pusēm 2 kārtās Knauf Green GKBI.-Visos sanmezglos lietot mitrumizturīgo ģipškartonu Knauf Green (GKBI)
</t>
  </si>
  <si>
    <t xml:space="preserve">Knauf metāla profils CW 150 x 50 x 0.6 </t>
  </si>
  <si>
    <r>
      <rPr>
        <b/>
        <sz val="10"/>
        <rFont val="Arial"/>
        <family val="2"/>
        <charset val="186"/>
      </rPr>
      <t xml:space="preserve">IS-11 </t>
    </r>
    <r>
      <rPr>
        <sz val="10"/>
        <rFont val="Arial"/>
        <family val="2"/>
        <charset val="186"/>
      </rPr>
      <t>Knauf instalāciju sienas sistēma W112 (EI30) 56db</t>
    </r>
  </si>
  <si>
    <t>Tērauda kvadrātveida caurule 100x100x3mm stiprināta pie nesošas</t>
  </si>
  <si>
    <t>Knauf metāla profils CW 150 x 50 x 0.6  150mm</t>
  </si>
  <si>
    <t xml:space="preserve">Ģipškartona loksnes no abām pusēm 2 kārtās Knauf Blue un Knauf SilentboardVisos sanmezglos lietot mitrumizturīgo ģipškartonu Knauf Green (GKBI)
</t>
  </si>
  <si>
    <t>Siltumizolācija, putupolistirols EPS 200 50+50 mm</t>
  </si>
  <si>
    <t>PVC plēve (200mikroni)</t>
  </si>
  <si>
    <t>Armatūras siets D=5mm, 150*150mm</t>
  </si>
  <si>
    <r>
      <t xml:space="preserve">G-7 (REI-30) </t>
    </r>
    <r>
      <rPr>
        <b/>
        <sz val="8"/>
        <color theme="1"/>
        <rFont val="Arial"/>
        <family val="2"/>
        <charset val="186"/>
      </rPr>
      <t>Trenežieru zāles grīdas segums skat. IN daļu 30mm-apdares darbi</t>
    </r>
  </si>
  <si>
    <t>Siltumizolācija, putupolistirols EPS 200 50+50  mm</t>
  </si>
  <si>
    <t>Ģeotekstils Fibertex F2B 140g/m2</t>
  </si>
  <si>
    <t>Pretvēja izolācija TYVEK HOUSEWRAP</t>
  </si>
  <si>
    <t>Knauf atspersliede 60/27/0,6</t>
  </si>
  <si>
    <t>Bāze priekš elektromagnētiskā vārsta vai ekvivalents</t>
  </si>
  <si>
    <t>Atloku noslēgkrāns DN80 vai ekvivalents</t>
  </si>
  <si>
    <t>Manometrs (Pn 0-160 mbar) vai ekvivalents vai ekvivalents</t>
  </si>
  <si>
    <t>Lodveida krāns DN80; PN5 vai ekvivalents</t>
  </si>
  <si>
    <t>CO detektors-signalizators vai ekvivalents</t>
  </si>
  <si>
    <t>M-1 - Pulverkrāsotas tērauda margas ar vertikālu dalījumu.H=1,1m.    709,23 kg AR-32</t>
  </si>
  <si>
    <t>M-2 Cinkotas tērauda margas ar vertikālu dalījumu.H=1,1m.   305,6 kg AR-33</t>
  </si>
  <si>
    <t>Koka brusa 100*100 C24 montāža.AR-35</t>
  </si>
  <si>
    <t>Vingrošanas podesta izbūve AR-36</t>
  </si>
  <si>
    <t>Koksne C24 50mm*200mm</t>
  </si>
  <si>
    <t>Laminēta saplākšņa loksnes klājums 21mm</t>
  </si>
  <si>
    <t>Trenažieru zāles grīdas segums BOEN Boflex vai ekvivalents</t>
  </si>
  <si>
    <t>Metāla leņķveida nosegprofils 35mm*35mm*4mm</t>
  </si>
  <si>
    <t>Isolgomma SYL PRO Line-vibrāciju izolācja, 3mm</t>
  </si>
  <si>
    <t>Montāžas leņķis 80*80*2mm</t>
  </si>
  <si>
    <t>Durvju un stikloto starpsienu ailu pārsedzes jaunizveidojamās mūra sienās</t>
  </si>
  <si>
    <t>200mm</t>
  </si>
  <si>
    <t>Dzelzsbetona pārsedzes ailām virs stiklotajām starpsienām SS-15,SS-1,SS-20</t>
  </si>
  <si>
    <t>3100mm</t>
  </si>
  <si>
    <t>M-3 Stikla marga. Ripo 400.sērija vai ekvivalents.GM-14</t>
  </si>
  <si>
    <r>
      <rPr>
        <b/>
        <sz val="10"/>
        <rFont val="Arial"/>
        <family val="2"/>
        <charset val="186"/>
      </rPr>
      <t>SB-3</t>
    </r>
    <r>
      <rPr>
        <sz val="10"/>
        <rFont val="Arial"/>
        <family val="2"/>
        <charset val="186"/>
      </rPr>
      <t xml:space="preserve"> sniega barjera uz metāla valcprofila jumtiem</t>
    </r>
  </si>
  <si>
    <r>
      <rPr>
        <b/>
        <sz val="10"/>
        <rFont val="Arial"/>
        <family val="2"/>
        <charset val="186"/>
      </rPr>
      <t xml:space="preserve">LK-11 </t>
    </r>
    <r>
      <rPr>
        <sz val="10"/>
        <rFont val="Arial"/>
        <family val="2"/>
        <charset val="186"/>
      </rPr>
      <t>Ārējā lietus ūdens notekcaurule, taisnsūra formas
(120x80mm), alumīnija, komplektā paredzēt
stiprinājuma elementus. Tonis RAL 7016 H=3,5m</t>
    </r>
  </si>
  <si>
    <r>
      <t xml:space="preserve">T-3 </t>
    </r>
    <r>
      <rPr>
        <sz val="10"/>
        <rFont val="Arial"/>
        <family val="2"/>
        <charset val="186"/>
      </rPr>
      <t>Horizontāla kvadrātformasKJG Alumīnija tekne,krāsota ar stiprinājuma kronšteiniem, solis 600mm,tonis RAL 7016</t>
    </r>
  </si>
  <si>
    <t>C-1 Lietus ūdens caurtekas cauri parapetam. AR-10.</t>
  </si>
  <si>
    <t>Tvaika izolējoša lenta loga iekštelpu perimetra hermetizācijai, liptspēja &gt;=35N/25mm</t>
  </si>
  <si>
    <t>Pretvēja barjeraslenta logu ārtelpas perimetra hermetizācijai. Jāparedz līmējums pie fasādes ar lentu Tyvek UV Facade Tape vai ekvivalents</t>
  </si>
  <si>
    <t>Esošās sporta zāles parapeta nosiltināšana ar Tenapors EPS 100, GM-30</t>
  </si>
  <si>
    <t>Jumta konstrukcija</t>
  </si>
  <si>
    <t>Ārdurvis (Montāža, furnitūra, pieslēgumi, aiļu apdare, hermetizācija) AR-24</t>
  </si>
  <si>
    <t>Metāla iekšdurvis D-12 1050*2100H .Ugunsdrošas EI-30, Saku metāls vai ekvivalents AR-26.</t>
  </si>
  <si>
    <t>L-1.1 montāža 1170*2770H.Stikls: Rūdīts stikls ESG 6mm SKN183II/ 16 arg/ 6mm/
16arg/ rūdīts laminēts stikls ESG VSG 66.2 Eclazll
 Profila sistēma: Schüco AWS 75.SI vai ekvivalents AR-27</t>
  </si>
  <si>
    <t>L-1.3 montāža 1170*2735H .Rūdīts stikls ESG 6mm SKN183II/ 16 arg/ 6mm/
16arg/ rūdīts laminēts stikls ESG VSG 66.2 Eclazll .Profila sistēma: Schüco ADS 80 FR 30 vai ekvivalents .AR-27.</t>
  </si>
  <si>
    <t>L-3.1  montāža 1210*1870H .Rūdīts stikls ESG 6mm SKN183II/ 16 arg/ 6mm/ 16arg/
rūdīts laminēts stikls ESG VSG 66.2 Eclazll.Profila sistēma: Schüco AWS 90 BS.SI+ vai ekvivalents.
.AR-28</t>
  </si>
  <si>
    <t>L-3.2  montāža 1210*1870H .Rūdīts stikls ESG 6mm SKN183II/ 16 arg/ 6mm/ 16arg/
rūdīts laminēts stikls ESG VSG 66.2 Eclazll. Profila sistēma: Schüco AWS 90 BS.SI+ vai ekvivalents.AR-28</t>
  </si>
  <si>
    <r>
      <t>L-5.2   910*1570H. Rūdīts stikls ESG 6mm SKN183II/ 16 arg/ 6mm/ 16arg/
rūdīts laminēts stikls ESG VSG 66.2 Eclazll
- Profila sistēma: Schüco AWS 90 BS.SI+ vai ekvivalents. AR-28.
-</t>
    </r>
    <r>
      <rPr>
        <strike/>
        <sz val="10"/>
        <rFont val="Arial"/>
        <family val="2"/>
        <charset val="186"/>
      </rPr>
      <t xml:space="preserve"> </t>
    </r>
  </si>
  <si>
    <t>Alumīnija durvis D-17 850*2300H Aprīkotas ar spraugu gaisa pieplūdei
- Profila sistēma: Schüco ADS 65.NI vai ekvivalents.AR-26.</t>
  </si>
  <si>
    <r>
      <t xml:space="preserve">SS-1 </t>
    </r>
    <r>
      <rPr>
        <sz val="10"/>
        <rFont val="Arial"/>
        <family val="2"/>
        <charset val="186"/>
      </rPr>
      <t>2550*775</t>
    </r>
  </si>
  <si>
    <r>
      <rPr>
        <b/>
        <sz val="10"/>
        <rFont val="Arial"/>
        <family val="2"/>
        <charset val="186"/>
      </rPr>
      <t>SS-2</t>
    </r>
    <r>
      <rPr>
        <sz val="10"/>
        <rFont val="Arial"/>
        <family val="2"/>
        <charset val="186"/>
      </rPr>
      <t xml:space="preserve"> 2550*2930,D-17</t>
    </r>
  </si>
  <si>
    <r>
      <t xml:space="preserve">SS-3 </t>
    </r>
    <r>
      <rPr>
        <sz val="10"/>
        <rFont val="Arial"/>
        <family val="2"/>
        <charset val="186"/>
      </rPr>
      <t>2550*775</t>
    </r>
  </si>
  <si>
    <r>
      <rPr>
        <b/>
        <sz val="10"/>
        <rFont val="Arial"/>
        <family val="2"/>
        <charset val="186"/>
      </rPr>
      <t>SS-16</t>
    </r>
    <r>
      <rPr>
        <sz val="10"/>
        <rFont val="Arial"/>
        <family val="2"/>
        <charset val="186"/>
      </rPr>
      <t xml:space="preserve"> 2900*1935</t>
    </r>
  </si>
  <si>
    <r>
      <rPr>
        <b/>
        <sz val="10"/>
        <rFont val="Arial"/>
        <family val="2"/>
        <charset val="186"/>
      </rPr>
      <t>SS-21</t>
    </r>
    <r>
      <rPr>
        <sz val="10"/>
        <rFont val="Arial"/>
        <family val="2"/>
        <charset val="186"/>
      </rPr>
      <t xml:space="preserve"> 12820*2400</t>
    </r>
  </si>
  <si>
    <t>Sarkanā kļava C40/D10-12cm,stādīšana, iesk.stādvietu sagatavošanu.Acer rubrum.</t>
  </si>
  <si>
    <t>Kanādas korinte 'Prince William' C5,stādīšana, iesk.stādvietu sagatavošanu.Amelanchier canadensis</t>
  </si>
  <si>
    <t>Ceriņlapu katalpa 'Nana' C30/D12-14cm,stādīšana, iesk.stādvietu sagatavošanu.Catalpa bignonioides</t>
  </si>
  <si>
    <t>Purpura ābele 'Royalty' C20,stādīšana, iesk.stādvietu sagatavošanu.Malus x purpurea</t>
  </si>
  <si>
    <t>Zviedrijas pīlādzis C88/D10-12,stādīšana, iesk.stādvietu sagatavošanu.Sorbus intermedia</t>
  </si>
  <si>
    <t>Mandžūtijas aktinīdija C12,stādīšana, iesk.stādvietu sagatavošanu.Actinidia kolomikta.</t>
  </si>
  <si>
    <t>Vīteņhortenzija C15,stādīšana, iesk.stādvietu sagatavošanu.Calyptran petiolaris.</t>
  </si>
  <si>
    <t>Viciņu kokžņaudzējs C12,stādīšana, iesk.stādvietu sagatavošanu.Celastrus flagellaris.</t>
  </si>
  <si>
    <t>Trīsdaivu mežvīna šķirne C3,stādīšana, iesk.stādvietu sagatavošanu.Parthenoncissus tricuspidata</t>
  </si>
  <si>
    <t>Vidējā forsītija 'Weekend' C5,stādīšana, iesk.stādvietu sagatavošanu.Forsythia intermedia.</t>
  </si>
  <si>
    <t>Burvīgā kolkvīcija C5,stādīšana, iesk.stādvietu sagatavošanu.Kolkwitzia amabilis.</t>
  </si>
  <si>
    <t>Hosta 'Frosted Jade',stādīšana, iesk.stādvietu sagatavošanu.Hosta.</t>
  </si>
  <si>
    <t>Hosta 'Big Daddy',stādīšana, iesk.stādvietu sagatavošanu.Hosta.</t>
  </si>
  <si>
    <t>Mikrobiora C5,stādīšana, iesk.stādvietu sagatavošanu.Microbiota deccussata.</t>
  </si>
  <si>
    <t>Spārnotais segliņš 'Compactus' C5,stādīšana, iesk.stādvietu sagatavošanu.Euonymus alatus.</t>
  </si>
  <si>
    <t>Dziedzerainā jāņoga C5,stādīšana, iesk.stādvietu sagatavošanu.Ribes glandulosum.</t>
  </si>
  <si>
    <t>Baltais mežvītenis C3,stādīšana, iesk.stādvietu sagatavošanu.Clematis vitalba.</t>
  </si>
  <si>
    <t>Niponas spireja 'Halward's Silver' C5,stādīšana, iesk.stādvietu sagatavošanu.Spiraea nipponica.</t>
  </si>
  <si>
    <t>Japānas spireja 'Firelight',stādīšana, iesk.stādvietu sagatavošanu.Spiraea japonica.</t>
  </si>
  <si>
    <t>Dziednieciskā brūnvālīte 'Tanna',stādīšana, iesk.stādvietu sagatavošanu.Sanquisorba officinalis.</t>
  </si>
  <si>
    <t>Mūžzaļā pļavauzīte 'Pendulum',stādīšana, iesk.stādvietu sagatavošanu.Helictotrichon sempervirens.</t>
  </si>
  <si>
    <t>Spožā seslērija,stādīšana, iesk.stādvietu sagatavošanu.Sesleria nitida</t>
  </si>
  <si>
    <t>Iegrieztā stefanandra 'Crispa' C3.Stephanandra incisa.</t>
  </si>
  <si>
    <t>Lielā zvaigznīte 'Roma'.Astrantia major.</t>
  </si>
  <si>
    <t>Meža anemone.Anemone sylvestris.</t>
  </si>
  <si>
    <t>Zarainā sudrabsvece 'Pink Spike'.Cimicifuga ramosa.</t>
  </si>
  <si>
    <t>Skarbā saulesactiņa 'Asahi'.Heliopsis scabra.</t>
  </si>
  <si>
    <t>Parastā čīkstene 'Purple Emperor'.Seduma telephinum.</t>
  </si>
  <si>
    <t>Sniegbaltā zemzālīte 'Lucius'.Luzula nivea.</t>
  </si>
  <si>
    <t>Ķīnas miskante 'Red Chief'.Miscanthus sinensis</t>
  </si>
  <si>
    <t>Liellapu aristolohija C3.Aristolochia macrophylla.</t>
  </si>
  <si>
    <t>Taisnais mežvītenis C3.Clematis recta.</t>
  </si>
  <si>
    <t>Dzeltenā ehinācija.Echinacea paradoxa.</t>
  </si>
  <si>
    <t>Izcilā salvija 'Mainacht'.Salvia x superba.</t>
  </si>
  <si>
    <t>Lapsastu spalvzāle.Pennisetum alopecuroides.</t>
  </si>
  <si>
    <t>Skarainā hortenzija 'Magical Malterhorn' C7,5.Hydrangea paniculata.</t>
  </si>
  <si>
    <t>Helēnija 'Rubinzwerg'.Helanium.</t>
  </si>
  <si>
    <t>Preževaļska ligulārija.Ligularia przewalskii</t>
  </si>
  <si>
    <t>Fāsena kaķmētra 'Walker's Low'.Nepeta x faassenii</t>
  </si>
  <si>
    <t>Ķīnas miskante 'Yakushima Dwarf'.6. Miscanthus sinensis</t>
  </si>
  <si>
    <t>Īstā sāre 'Sangria'.Panicum virgatum</t>
  </si>
  <si>
    <t>Parastā čīkstene 'Matrona'.Seduma telephinum.</t>
  </si>
  <si>
    <t>Īsmatiņu ciesa.Calamagrostis brachytricta.</t>
  </si>
  <si>
    <t>Gandrene 'Dreamland'.Geranium.</t>
  </si>
  <si>
    <t>Irbuļsārtmadara.Phuopsis stylosa.</t>
  </si>
  <si>
    <t>Spožā seslērija.Sesleria nitida.</t>
  </si>
  <si>
    <t>Kembridžas gandrene.Geranium x cantabriegiense</t>
  </si>
  <si>
    <t>Sniegbaltā zemzālīte 'Lucius'. Luzula nivea</t>
  </si>
  <si>
    <t>Galotņu pahisandra.Pachisandra terminalis.</t>
  </si>
  <si>
    <r>
      <t>Kāpņu metāla kolonnu ,siju ,platformu izgatavošana u</t>
    </r>
    <r>
      <rPr>
        <sz val="10"/>
        <color rgb="FF0000FF"/>
        <rFont val="Arial"/>
        <family val="2"/>
        <charset val="186"/>
      </rPr>
      <t>n</t>
    </r>
    <r>
      <rPr>
        <sz val="10"/>
        <color rgb="FF000000"/>
        <rFont val="Arial"/>
        <family val="2"/>
      </rPr>
      <t xml:space="preserve"> montāža</t>
    </r>
  </si>
  <si>
    <t>Sienas ēkas un būvju karkasa konstrukcijas/Pārsedzes</t>
  </si>
  <si>
    <t>Sienas ēkas un būvju karkasa konstrukcijas/Āra pergola</t>
  </si>
  <si>
    <t>Ārsienas, fasādes apdare</t>
  </si>
  <si>
    <t>Grīdu pamatnes, segumi</t>
  </si>
  <si>
    <t>Stiklotās konstrukcijas/fasāde, ārdurvis</t>
  </si>
  <si>
    <r>
      <rPr>
        <sz val="10"/>
        <color theme="1"/>
        <rFont val="Arial"/>
        <family val="2"/>
        <charset val="186"/>
      </rPr>
      <t>Stiegrošana</t>
    </r>
    <r>
      <rPr>
        <sz val="10"/>
        <color rgb="FFFF0000"/>
        <rFont val="Arial"/>
        <family val="2"/>
        <charset val="186"/>
      </rPr>
      <t xml:space="preserve"> </t>
    </r>
    <r>
      <rPr>
        <sz val="10"/>
        <rFont val="Arial"/>
        <family val="2"/>
      </rPr>
      <t>ar tērauda stiegrām D8, B500B</t>
    </r>
  </si>
  <si>
    <t>Stiegrošana ar tērauda stiegrām D10, B500B</t>
  </si>
  <si>
    <t>Stiegrošana ar tērauda stiegrām D12, B500B</t>
  </si>
  <si>
    <t>Stiegrošana ar tērauda stiegrām D16, B500B</t>
  </si>
  <si>
    <t>Stiegrošana ar tērauda stiegrām D20, B500B</t>
  </si>
  <si>
    <t>Stiegrošana ar tērauda stiegrām D25, B500B</t>
  </si>
  <si>
    <t>Esošā ēka (2- Shēma BK-0.1)</t>
  </si>
  <si>
    <t>Pamati ( 1,3,4- Shēma BK-0.1)</t>
  </si>
  <si>
    <t>Monolīto plātņu iebetonēšana  ( Ēka NR.1, 3 ,4 - Shēma BK-0.1)</t>
  </si>
  <si>
    <t>Stiegrojums ( Ēka NR.1, 3 ,4-   Shēma BK-0.1)</t>
  </si>
  <si>
    <t>Saliekamās dzelzsbetona konstrukcijas ( Ēka NR.1 un NR.3-shēma BK-0.1)</t>
  </si>
  <si>
    <t>Monolītās sienas (Ēka Nr.1 un NR.3-shēma BK-0.1)</t>
  </si>
  <si>
    <t>Tērauda kolonnas ( Ēka NR. 4-shēma BK-0.1)</t>
  </si>
  <si>
    <t>Tērauda portālrāmju elementi ( Ēka NR. 4-shēma BK-0.1)</t>
  </si>
  <si>
    <t>Jumta nesošā profilloksne</t>
  </si>
  <si>
    <r>
      <t xml:space="preserve">Demontāžas darbi </t>
    </r>
    <r>
      <rPr>
        <b/>
        <sz val="8"/>
        <rFont val="Arial"/>
        <family val="2"/>
      </rPr>
      <t>( Ēka 2, ass 3-4- shēma BK-0.1)</t>
    </r>
  </si>
  <si>
    <t>Bērza saplākšņa plāksne 12mm</t>
  </si>
  <si>
    <r>
      <t xml:space="preserve">Jumta seguma stiprināšanas teleskopiskie dībeļi </t>
    </r>
    <r>
      <rPr>
        <strike/>
        <sz val="10"/>
        <rFont val="Arial"/>
        <family val="2"/>
        <charset val="186"/>
      </rPr>
      <t/>
    </r>
  </si>
  <si>
    <t>Koka latas horiz. ,solis 300mm 50*50mm,apstrādātas ar antiseptiķi Vincents Polyline INWOOD Eco vai ekvivalents</t>
  </si>
  <si>
    <t>Koka latas vertikāli,25*100mm,apstrādātas ar antiseptiķi Vincents Polyline INWOOD Eco vai ekvivalents</t>
  </si>
  <si>
    <t xml:space="preserve">Izolācijas dībeļi </t>
  </si>
  <si>
    <t>IN 57-AVK SKAPIS, izbūve</t>
  </si>
  <si>
    <r>
      <t xml:space="preserve">Ārējās evakuācijas kāpnes K-2  </t>
    </r>
    <r>
      <rPr>
        <sz val="10"/>
        <rFont val="Arial"/>
        <family val="2"/>
        <charset val="186"/>
      </rPr>
      <t>cinkotas tērauda evakuācijas kāpnes.Ugunsreakcijas klase A1. Kāpņu augstums 4,5m.Nodrošināt evakuācijas ceļa brīvo platumu 1200mm.Krāsa tumši pelēka RAL 7016</t>
    </r>
    <r>
      <rPr>
        <b/>
        <sz val="10"/>
        <rFont val="Arial"/>
        <family val="2"/>
        <charset val="186"/>
      </rPr>
      <t xml:space="preserve"> izgatavošana un montāža</t>
    </r>
  </si>
  <si>
    <t>Mūra bloki-sienu mūrēšana</t>
  </si>
  <si>
    <t>Siltumizolācijas uzstādīšana vertikāli</t>
  </si>
  <si>
    <t>Siltumizolācijas uzstādīšana horizontāli</t>
  </si>
  <si>
    <t>Ekstrudētā polistirola XPS     50mm  montāža</t>
  </si>
  <si>
    <t>Ekstrudētā polistirola XPS     80mm  montāža</t>
  </si>
  <si>
    <t>Tērauda pārsedžu izgatavošana UPE 80,UPE160,UPE200,UPE 220,UPE 330, RHS200*100*8</t>
  </si>
  <si>
    <t>Tērauda pārsedžu montāža,S355 ,UPE 80,UPE160,UPE200,UPE 220,UPE 330, RHS200*100*8</t>
  </si>
  <si>
    <t>Smilts piebēruma izveide</t>
  </si>
  <si>
    <t>Koka kolonnas 150*150mm, līmēta koksne gL24H uzstādīšana</t>
  </si>
  <si>
    <t>Demontāžas darbi ēka Nr. 2  un ēka Nr.1</t>
  </si>
  <si>
    <r>
      <rPr>
        <b/>
        <sz val="10"/>
        <rFont val="Arial"/>
        <family val="2"/>
        <charset val="186"/>
      </rPr>
      <t xml:space="preserve">IS-1 </t>
    </r>
    <r>
      <rPr>
        <sz val="10"/>
        <rFont val="Arial"/>
        <family val="2"/>
        <charset val="186"/>
      </rPr>
      <t>Knauf skaņu izolējošās sienas sistēma W112 vai ekvivalents(EI30)</t>
    </r>
  </si>
  <si>
    <t>Reģipša šuvju špaktelēšana, Uniflot vai ekvivalents</t>
  </si>
  <si>
    <t>Ģipškartona loksnes no vienas puses 2 kārtās Knauf Green GKBI. Visu materiālu savienojumi ar pārsegumiem atbilstoši materiāla ražotāja
tehnoloģijām.
-Visos sanmezglos lietot mitrumizturīgo ģipškartonu Knauf Green (GKBI)
-Paredzēt nesošo profilu rāmjus un saplāksni vietās, kur tiks stiprināti
piekārtie podi, urināli, izlietnes, virtuves mēbeles, palīgrokturi invalīdiem,
atkritumu konteineri - elementi atbilstoši Knauf tehnoloģijām. Šuves,
stūrus un pieslēgumus pie konstrukcijām veikt atbilstoši Knauf
tehnoloģijām</t>
  </si>
  <si>
    <t>Grunts Baumit Grund vai ekvivalents</t>
  </si>
  <si>
    <t>Keramzīta  bloku mūris Fibo Efekt 3 vai ekvivalents 200mm.Mūrjava weber M100/600.vai ekvivalents</t>
  </si>
  <si>
    <r>
      <t xml:space="preserve">IS-3-2 (REI-60) </t>
    </r>
    <r>
      <rPr>
        <b/>
        <sz val="8"/>
        <rFont val="Arial"/>
        <family val="2"/>
        <charset val="186"/>
      </rPr>
      <t>Baumit iekštelpu apmetuma sistēma porainai virsmai vai ekvivalenta; Ugunsizturības klase: REI-60.Minimālā ugunsreakcijas klase: A2-s1,d0</t>
    </r>
  </si>
  <si>
    <r>
      <t>IS-4 (</t>
    </r>
    <r>
      <rPr>
        <b/>
        <sz val="8"/>
        <rFont val="Arial"/>
        <family val="2"/>
        <charset val="186"/>
      </rPr>
      <t>Baumit iekštelpu apmetuma sistēma porainai virsmai vai ekvivalenta)</t>
    </r>
  </si>
  <si>
    <r>
      <t>IS-6 (Esošu sienas atvērumu  aizmūrēšana) (REI-30) (</t>
    </r>
    <r>
      <rPr>
        <b/>
        <sz val="8"/>
        <rFont val="Arial"/>
        <family val="2"/>
        <charset val="186"/>
      </rPr>
      <t>Minimālā Ugunsizturības klase: REI-30.Minimālā ugunsreakcijas klase: B-s2,d0)</t>
    </r>
  </si>
  <si>
    <r>
      <rPr>
        <b/>
        <sz val="10"/>
        <rFont val="Arial"/>
        <family val="2"/>
        <charset val="186"/>
      </rPr>
      <t>IS-7</t>
    </r>
    <r>
      <rPr>
        <sz val="10"/>
        <rFont val="Arial"/>
        <family val="2"/>
        <charset val="186"/>
      </rPr>
      <t xml:space="preserve"> Knauf skaņu izolējošās sienas sistēma W112 (EI90).Šuves, stūrus un pieslēgumus pie konstrukcijām veikt atbilstoši Knauf
tehnoloģijām.</t>
    </r>
  </si>
  <si>
    <r>
      <rPr>
        <b/>
        <sz val="10"/>
        <rFont val="Arial"/>
        <family val="2"/>
        <charset val="186"/>
      </rPr>
      <t>IS-8</t>
    </r>
    <r>
      <rPr>
        <sz val="10"/>
        <rFont val="Arial"/>
        <family val="2"/>
        <charset val="186"/>
      </rPr>
      <t xml:space="preserve"> Knauf sienas apšuvuma sistēma W626.-Visu materiālu savienojumi ar pārsegumiem atbilstoši
materiāla ražotāja tehnoloģijām.</t>
    </r>
  </si>
  <si>
    <r>
      <t xml:space="preserve">IS-9-1 </t>
    </r>
    <r>
      <rPr>
        <sz val="10"/>
        <rFont val="Arial"/>
        <family val="2"/>
        <charset val="186"/>
      </rPr>
      <t xml:space="preserve">Riga Wood Acoustic Panels </t>
    </r>
  </si>
  <si>
    <r>
      <t>IS-9-2</t>
    </r>
    <r>
      <rPr>
        <sz val="10"/>
        <rFont val="Arial"/>
        <family val="2"/>
        <charset val="186"/>
      </rPr>
      <t xml:space="preserve"> Riga Wood Acoustic Panels </t>
    </r>
  </si>
  <si>
    <t>Hidroizolācija</t>
  </si>
  <si>
    <t>Vertikālās hidroizolācijas ierīkošana ārējā plaknē Koster NB-4000 vai ekvivalents</t>
  </si>
  <si>
    <t>Stiprinājumi, pieslēgumi, blīvējumi, specelementi, palīgmateriāli</t>
  </si>
  <si>
    <t>Jumta seguma stiprināšanas teleskopiskie dībeļi</t>
  </si>
  <si>
    <t>Ģeotekstils Fibertex F2B 140g/m2 atdalošais slānis vai ekvivalents</t>
  </si>
  <si>
    <t>Laminēts (mitrumizturīgs) finieris 18mm,bērzs</t>
  </si>
  <si>
    <t>Difūzijas membrāna ar polipropilēna sietu Tyvek Metal vai ekvivalents</t>
  </si>
  <si>
    <t>Laminēts mitrumizturīgais finieris 21mm,bērzs</t>
  </si>
  <si>
    <r>
      <t xml:space="preserve">J-6 (AVK iekārtu ārtelpas nosegjumts, R-15) </t>
    </r>
    <r>
      <rPr>
        <b/>
        <sz val="8"/>
        <rFont val="Arial"/>
        <family val="2"/>
        <charset val="186"/>
      </rPr>
      <t>Minimālā Ugunsizturības klase: R-15</t>
    </r>
  </si>
  <si>
    <t xml:space="preserve"> Ģeotekstils Fibertex F2B 140g/m2 atdalošais slānis vai ekvivalents</t>
  </si>
  <si>
    <r>
      <t xml:space="preserve">J-7 (AVK iekārtu ārtelpas nosegjumts, R-15)  </t>
    </r>
    <r>
      <rPr>
        <b/>
        <sz val="8"/>
        <rFont val="Arial"/>
        <family val="2"/>
        <charset val="186"/>
      </rPr>
      <t>Minimālā Ugunsizturības klase: R-15</t>
    </r>
  </si>
  <si>
    <t>J-8-1 (esošās sporta zāles pārbūves jumts)/Paroc jumtu siltināšanas sistēma</t>
  </si>
  <si>
    <t>Laminēts (mitrumizturīgs) finieris 15mm,bērzs</t>
  </si>
  <si>
    <r>
      <t xml:space="preserve">DS2 </t>
    </r>
    <r>
      <rPr>
        <sz val="10"/>
        <rFont val="Arial"/>
        <family val="2"/>
        <charset val="186"/>
      </rPr>
      <t>Drošības sistēma
Nožogojumiem un
stieņiem, trosēm jāatbilst LBN 201-15 punkta 81.2 prasībām.
Jumta nožogojumam vai stieņiem (trosei) jāiztur statiskā slodze
vismaz 12kN un katram nožogojumam vai stieņa (stroses
stiprinājumam jāiztur statiskā slodze vismaz 5 kN
Skatīt lapas AR-10</t>
    </r>
  </si>
  <si>
    <t>Demontāžas darbi ēka Nr.2 un ēka Nr.1</t>
  </si>
  <si>
    <r>
      <rPr>
        <b/>
        <sz val="10"/>
        <rFont val="Arial"/>
        <family val="2"/>
      </rPr>
      <t xml:space="preserve">IS-12 </t>
    </r>
    <r>
      <rPr>
        <sz val="10"/>
        <rFont val="Arial"/>
        <family val="2"/>
      </rPr>
      <t>Knauf instalāciju sienas sistēma W112 (EI30) 56db</t>
    </r>
  </si>
  <si>
    <t xml:space="preserve"> Laminēts (mitrumizturīgs) finieris 18mm,bērzs</t>
  </si>
  <si>
    <t>NS-2 SM izvadu nosegkonstrukcija AR-71.Sienu konstrukcija.</t>
  </si>
  <si>
    <t>NS-1AVK/DN izvadu nosegkonstrukcija AR-72. Sienu konstrukcija.</t>
  </si>
  <si>
    <t>Metāla karkass saskaņā ar ražotāja norādēm</t>
  </si>
  <si>
    <r>
      <rPr>
        <b/>
        <sz val="10"/>
        <rFont val="Arial"/>
        <family val="2"/>
        <charset val="186"/>
      </rPr>
      <t>G-9</t>
    </r>
    <r>
      <rPr>
        <sz val="10"/>
        <rFont val="Arial"/>
        <family val="2"/>
        <charset val="186"/>
      </rPr>
      <t>.Iekštelpu alumīnija rāmī iebūvēta alumīnija
kājslauķu sistēma.
Tīrītājs: Birste
Materiāls: 100% neilons
Tonis: Tumši pelēkais (B02 Dark grey)
Kopējais augstums: 23 mm
Profils: Alumīnija.ABI Alucable</t>
    </r>
  </si>
  <si>
    <t>Stiklotās konstrukcijas/fasāde</t>
  </si>
  <si>
    <t>Telpu marķējuma līnijas  saskaņā ar marķējuma plānu IN 29</t>
  </si>
  <si>
    <t>Esošās sporta zāles logu palodžu nomaiņa-alumīnija palodzes ar 40mm pārkari</t>
  </si>
  <si>
    <t>Jumta logi t.sk. montāža, furnitūra, pieslēgumi, aiļu apdare, hermetizācija.AR-29</t>
  </si>
  <si>
    <r>
      <t>Dobe C</t>
    </r>
    <r>
      <rPr>
        <b/>
        <sz val="11"/>
        <color rgb="FFFF0000"/>
        <rFont val="Calibri"/>
        <family val="2"/>
        <charset val="186"/>
        <scheme val="minor"/>
      </rPr>
      <t xml:space="preserve"> </t>
    </r>
  </si>
  <si>
    <t>Metāla iekšdurvis D-18 1600*2100H  Saku metāls vai ekvivalents.</t>
  </si>
  <si>
    <t>Kanalizācija no plastmasas kanalizācijas caurulēm PP SN8,DN160 Pipelife vai ekvivalents , iebūves dziļums 1,5m</t>
  </si>
  <si>
    <t>Kanalizācija no plastmasas kanalizācijas caurulēm PP SN8,DN200 Pipelife vai ekvivalents ,iebūves dziļums 1,5m</t>
  </si>
  <si>
    <t>Plastmasas pagrieziens 45°,DN160 Pipelife vai ekvivalents.</t>
  </si>
  <si>
    <t>Plastmasas trejgabals 45°,160*160  Pipelife vai ekvivalents.</t>
  </si>
  <si>
    <t>Plastmasas trejgabals 45° 200*160  Pipelife vai ekvivalents.</t>
  </si>
  <si>
    <t>Infiltrācijas kasetes Pipelife vai ekvivalents.</t>
  </si>
  <si>
    <t>Plastmasas kanalizācijas spiedvada caurule PE100 PN10,DN32 Evopipes vai ekvivalents,iebūves dziļums 2,0m</t>
  </si>
  <si>
    <t>Dzeramā ūdens aparāta pieslēgums Dn16,"vending" tipa.</t>
  </si>
  <si>
    <t>Ugunsdzēsības skapis (700x900x200) ar šļūteni L=30m, ugunsdzēsības krānu un ugunsdzēšanas aparātu(skapis tiek piedāvāts komplektā).PN-EN 671-1 ( W-25/30G) vai ekvivalents.</t>
  </si>
  <si>
    <t>Plastmasas kanalizācijas caurules DN50. Uponor vai ekvivalents</t>
  </si>
  <si>
    <t>Trejgabals iekšējās vītnes 11/4" cinkota tērauda.</t>
  </si>
  <si>
    <t>Lodveida krāns, iekšējā/ ārējā vītne ½”,DN15, PN10</t>
  </si>
  <si>
    <t>Lodveida krāns, iekšējā/ ārējā vītne ¾”,DN20,PN10</t>
  </si>
  <si>
    <t>Lodveida krāns, iekšējā/ ārējā vītne 1”,DN25,PN10</t>
  </si>
  <si>
    <t>Lodveida krāns, iekšējā/ ārējā vītne 1 ¼”,DN32,Pn10</t>
  </si>
  <si>
    <t>Lodveida krāns, iekšējā/ ārējā vītne 1½”,DN40,PN10</t>
  </si>
  <si>
    <t>Lodveida krāns, iekšējā/ ārējā vītne 2”,DN50,PN10</t>
  </si>
  <si>
    <t>Lodveida krāns, iekšējā/ ārējā vītne ½”,DN15,PN10</t>
  </si>
  <si>
    <t>Lodveida krāns, iekšējā/ ārējā vītne ¾”,DN20,Pn10</t>
  </si>
  <si>
    <t>Tukšošanas krāns iekšējās vītnes,DN15,Pn10</t>
  </si>
  <si>
    <t>Darbu apraksts vai būvizstrādājuma  nosaukums</t>
  </si>
  <si>
    <t>Sagatavošanas darbi</t>
  </si>
  <si>
    <t>Arborista konsultācija un atzinums</t>
  </si>
  <si>
    <t>Darba zonas norobežošana un aprīkošana ar inventāru saskaņā ar DVP</t>
  </si>
  <si>
    <t>Krūmu, augu demontāža, utilizācija</t>
  </si>
  <si>
    <t>Esoša žoga betona staba demontāža</t>
  </si>
  <si>
    <t>Asu nospraušana</t>
  </si>
  <si>
    <t>Zemes klātne</t>
  </si>
  <si>
    <t>Grunts noņemšana žoga izbūves zonā.. Ģeometriskie apjomi doti blīvā veidā.</t>
  </si>
  <si>
    <t>Žoga pamatnes un  žoga izbūvei piegulošas zonas grunts pieberšana. Ģeometriskie apjomi doti blīvā veidā.</t>
  </si>
  <si>
    <t>Citi darbi</t>
  </si>
  <si>
    <t>Palīgmateriāli. Saskaņā ar montāžas darbu raksturojumu un apjomu</t>
  </si>
  <si>
    <t>kpl.</t>
  </si>
  <si>
    <t xml:space="preserve">Nepieciešamie darbi un materiāli reljefa augstuma atzīmju starpības maiņai, pieslēguma detaļas vai oriģinālu stiprinājumu izgatavošana un to iestiprināšanai nepieciešamo konstrukciju izbūve,  pieslēgumam pie esoša nejaucamā žoga elementiem un  izbūvējamā žoga elementiem </t>
  </si>
  <si>
    <t>Darbu nodošana</t>
  </si>
  <si>
    <t>Izpilddokumentācija ( topogrāfijas aktualizācija) un darbu nodošana Pasūtītājam ( nodevas, izpilduzmērījumi u.c.)</t>
  </si>
  <si>
    <t>Demontāžas darbi</t>
  </si>
  <si>
    <t>Metāla profilu žoga ar betona stabiem un pasētu demontāža  (atkārtotai izmantošanai) gar Fr. Brīvzemnieka un  Cigoriņu ielu.</t>
  </si>
  <si>
    <t>Automātisko vārtu demontāža L=6m</t>
  </si>
  <si>
    <t>Gājēju vārtiņu demontāža( metāla profilu )</t>
  </si>
  <si>
    <t>Metāla kaluma žoga marķēšana, iepakošana, nogādāšanu, uzglabāšanu Uzņēmēja-Būvnieka noliktavā, atkārtotai montāžai jaunajos pamatos</t>
  </si>
  <si>
    <t>obj</t>
  </si>
  <si>
    <t>Metāla vārtu demontāža L=4m ( Cigoriņu iela )</t>
  </si>
  <si>
    <t>Kieģeļa žogu pamatu gar Cigoriņu  atrakšana, demontāža</t>
  </si>
  <si>
    <t>Ķieģeļu žoga demontāža (Cigoriņu iela)</t>
  </si>
  <si>
    <t>Metāla gājēju vārtiņu demontāža ( Cigoriņu iela )</t>
  </si>
  <si>
    <t xml:space="preserve">Kieģeļu žoga pamatu atrakšana, demontāža </t>
  </si>
  <si>
    <t>Ķieģeļu žoga posmu  demontāža H=1,20-1,8m (RSU īpašuma robežās)</t>
  </si>
  <si>
    <t>3Dpaneļu žoga demontāža, tai skaitā pamatu,  demontāža Cigoriņu iela.</t>
  </si>
  <si>
    <t>Gājēju vārtiņu (3Dpaneļu) demontāža</t>
  </si>
  <si>
    <t>Betona paneļu žoga demontāža</t>
  </si>
  <si>
    <t xml:space="preserve">Sakrājušos kultūrslāņa demontāža Fr.Brīvzemnieka iela 22B </t>
  </si>
  <si>
    <t>Betona paneļu žoga pamatu atrakšana</t>
  </si>
  <si>
    <t>Esošo pamatu demontāža</t>
  </si>
  <si>
    <t>Šuvju monolitizējuma izdrupināšana un izkalšana</t>
  </si>
  <si>
    <t>Montāžas mezglu savienojumu pārgriešana starp žoga elementiem.</t>
  </si>
  <si>
    <t>vietas</t>
  </si>
  <si>
    <t>Demontētā betona žoga sadalīšana un utilizēšana 48m</t>
  </si>
  <si>
    <t>Betona paneļu žoga demontāža, paneļu marķēšana atkārtotai montāžai jaunajos pamatos</t>
  </si>
  <si>
    <t>Žoga elementu izcelšana ar celtni un novietošana tiem sagatavotajā atkrautnē</t>
  </si>
  <si>
    <t>Koka nociršana</t>
  </si>
  <si>
    <t>Pagaidu individuālo stumbru aizsardzibas izbūve tuvumā esošiem kokiem.</t>
  </si>
  <si>
    <t>Pagaidu stutu izveide pret grunti,lai nodrošinātu žoga stabilitāti paneļu demontāžas laikā</t>
  </si>
  <si>
    <t>Būvgružu savākšana un izvešana</t>
  </si>
  <si>
    <t>Būvkonstrukcijas</t>
  </si>
  <si>
    <t>Tranšejas rakšana pamatu iebetonēšanai</t>
  </si>
  <si>
    <t>Liekās grunts izvešana uz atbērtni</t>
  </si>
  <si>
    <t>Pamatu aizbēršana izmantojot smalku līdz vidēji rupju smilti noblīvējot , grunts piebēršana veicama pa slāņiem, kuru biezums nepārsniedz 300mm.</t>
  </si>
  <si>
    <t>Žoga pamati</t>
  </si>
  <si>
    <t>Blietētu šķembu fr. 20-40pamatslāņa izveide</t>
  </si>
  <si>
    <t>Betona C12/15 pamatslānis 50mm</t>
  </si>
  <si>
    <t>betons C12/15</t>
  </si>
  <si>
    <t>betona sūknēšana</t>
  </si>
  <si>
    <t>st</t>
  </si>
  <si>
    <t>Pamatu pēdas un sienu stiegrošana</t>
  </si>
  <si>
    <t>D12 B500B</t>
  </si>
  <si>
    <t>Veidņu montāža,demontāža pamatu pēdas iebetonēšanai</t>
  </si>
  <si>
    <t>Pamatu pēdas iebetonēšana</t>
  </si>
  <si>
    <t>betons C30/37 XC3 XF2</t>
  </si>
  <si>
    <t>Veidņu montāža,demontāža ,noma pamatu sienu iebetonēšanai</t>
  </si>
  <si>
    <t>Pamata sienu betonēšana</t>
  </si>
  <si>
    <t>Betona žoga paneļu uzstādīšana</t>
  </si>
  <si>
    <t>posmi</t>
  </si>
  <si>
    <t>Pamatu ligzdu aizpildījums</t>
  </si>
  <si>
    <t>Paneļu galu monolitizācija C30/37 XC3 XF2 sastāvu.</t>
  </si>
  <si>
    <t>Metāla konstrukcijas</t>
  </si>
  <si>
    <t>Tērauda žoga stabu uzstādīšana</t>
  </si>
  <si>
    <t>Stabs HEA 240 montāža L=4705mm</t>
  </si>
  <si>
    <t>HEA240</t>
  </si>
  <si>
    <t>Plakandzelzs 10*100 iestrāde</t>
  </si>
  <si>
    <t>Plakandzelzs 20*240 iestrāde</t>
  </si>
  <si>
    <t>Stabs UPE240 L=4705mm</t>
  </si>
  <si>
    <t>UPE240</t>
  </si>
  <si>
    <t>Enkurbultas Hilti HUS3-H 14*150</t>
  </si>
  <si>
    <t>Metāla konstrukciju apstrāde- karsti cinkots, pulverkrāsots RAL7016</t>
  </si>
  <si>
    <t>Vispārceltnieciskie darbi</t>
  </si>
  <si>
    <t>Vārtu izbūve L=2,5m( divviru, metāla profilu),aprīkoti ar automātiku</t>
  </si>
  <si>
    <t>Jauna koka vairogu žogs H=4m montāža ( sporta zona)</t>
  </si>
  <si>
    <t>Esošā betona žoga papildināšana ar koka vairogu ( sporta zona) H= 4m</t>
  </si>
  <si>
    <t>Vainagsijas  95*195  , C24, antiseptizēta montāža</t>
  </si>
  <si>
    <t>Režģa elementa 45*95  , C16, antiseptizēts, S100mm izgatavošana</t>
  </si>
  <si>
    <t>Esošā betona žoga atjaunošana</t>
  </si>
  <si>
    <t>Betona žoga apstrāde ar hidrofobizācijas līdzekli.</t>
  </si>
  <si>
    <t>Metāla profilu žoga ar betona stabiem un pasētu izbūve  (atkārtota izmantošana) 16 posmi</t>
  </si>
  <si>
    <t>Jauna metāla profila žoga posmu izbūve ar betona stabiem un pasētu</t>
  </si>
  <si>
    <t>Papildus betona staba izbūve</t>
  </si>
  <si>
    <t>Pasētu izbūve</t>
  </si>
  <si>
    <t>Jauna koka vairoga žoga izbūve bez pasētas sporta zonas norobežošanai) H=2,05m, termokoksne</t>
  </si>
  <si>
    <t>Vārtu izbūve ( divviru,L=2,5m, termokoksne,slēdzami)</t>
  </si>
  <si>
    <t>Esošā koka vainaga sakopšana , lai novērstu žoga bojāšanos. Sakņu saudzīga atrakšana.</t>
  </si>
  <si>
    <t>Esošā koku vainagu sakopšana , lai veicinātu koka ilgmūžību</t>
  </si>
  <si>
    <t xml:space="preserve">Zaru apzāģēšana Grobiņas 1A, </t>
  </si>
  <si>
    <t>Betona žogu un tikai koka vairogu žogu savienojuma mezgla izbūve.</t>
  </si>
  <si>
    <t>Koka vairogu žogu un pārceļamo metāla žogu savenojumaa mezgla izbūve</t>
  </si>
  <si>
    <t>Koka vairogu, vai metāla žogu un kaimiņu ( katoļu kūrijas) žogu savienojuma mezglu izbūve</t>
  </si>
  <si>
    <t>Papilddarbi žoga pielāgotai izbūvei apkārt kokam</t>
  </si>
  <si>
    <t>Būvkalumi un bultskrūves koka elementu stiprināšanai pie tērauda žoga stabiem.</t>
  </si>
  <si>
    <t>Betona žoga paneļu atjaunošana</t>
  </si>
  <si>
    <t>Žoga izbūve</t>
  </si>
  <si>
    <t>G-9-1grīda pamatnes izveide kājslauķa iebūvei.</t>
  </si>
  <si>
    <t>G-9-2 grīda pamatnes izveide kājslauķa iebūvei.</t>
  </si>
  <si>
    <t>G-9-3 grīda pamatnes izveide kājslauķa iebūvei.</t>
  </si>
  <si>
    <t>Demontējami āra basketbola grozi</t>
  </si>
  <si>
    <t>Informatīvs attēls</t>
  </si>
  <si>
    <t>Siltumsūknis Gaiss-ūdens 
Qsild.(A-7/W60) =35,6kW
Qdzes.(A35/W9) =21,0kW
Qsilt.atg.=27,9kW
Nel.=15,7 kW 
400V/3~
Masa - 680 kg
Gabarītizmēri - 2122x952x2070(h)mm
Komplektā ar vadības paneli, āra temparatūras devēju un pieslēgumu VAS - Modbus</t>
  </si>
  <si>
    <t>ECO NAOS 4T 36.2 INV. SP</t>
  </si>
  <si>
    <t>Kondensācijas tipa gāzes apkures katls</t>
  </si>
  <si>
    <t>Art. Nr. 7736702314</t>
  </si>
  <si>
    <t>GC7000WP 100</t>
  </si>
  <si>
    <t>1 kompl.</t>
  </si>
  <si>
    <t>Art. Nr. 7736702315</t>
  </si>
  <si>
    <t>GC7000WP 125</t>
  </si>
  <si>
    <t>Hidrauliskais atdalītājs ≤ 900 kW, ar izolāciju, DN100</t>
  </si>
  <si>
    <t>Art. Nr. 7736702094</t>
  </si>
  <si>
    <t>Montāžas rāmis TL3 bez hidr. atdalītāja, DN100, komplektā ar turpgaitas/atgaitas caurulēm, gāzes vadu DN80, sūkņa grupu un apsaistes rūpnieciski ražotām  izolācijām</t>
  </si>
  <si>
    <t>Art. Nr. 7736702072</t>
  </si>
  <si>
    <t>TL3</t>
  </si>
  <si>
    <t xml:space="preserve">Sūkņa grupa 85/100kW, komplektā ar sūkni Wilo-Stratos Para 25/1-8, gāzes krānu, drošības vārstu 3 bar, manometru, turpgaitas/atgaitas apkopes vārstiem, pārplūdes vārstu, sifonu un izplešanās tvertnes pieslēgumu </t>
  </si>
  <si>
    <t>Art. Nr. 7736701865</t>
  </si>
  <si>
    <t xml:space="preserve">Sūkņa grupa 125/150kW, komplektā ar sūkni Wilo-Stratos Para 25/1-12, gāzes krānu, drošības vārstu 3 bar, manometru, turpgaitas/atgaitas apkopes vārstiem, pārplūdes vārstu, sifonu un izplešanās tvertnes pieslēgumu </t>
  </si>
  <si>
    <t>Art. Nr. 7736701866</t>
  </si>
  <si>
    <t>Degļa vadība BMS (ModBUS)</t>
  </si>
  <si>
    <t>Art. Nr. 7736606066</t>
  </si>
  <si>
    <t>Control CC8313 SAFe</t>
  </si>
  <si>
    <t>Modulis katlu kaskādes vadībai</t>
  </si>
  <si>
    <t>Art. Nr. 7736602092</t>
  </si>
  <si>
    <t>FM-CM</t>
  </si>
  <si>
    <t>Kondensāta neitralizācijas iekārta Nr.1605/NE 0.1</t>
  </si>
  <si>
    <t>Art. Nr. 8718576749</t>
  </si>
  <si>
    <t>Degazācijas iekārta
Nel=1,4 kW, 230V/1~ ar pieslēgumu VAS (ModBus)</t>
  </si>
  <si>
    <t xml:space="preserve">Vento V 8.1 E  </t>
  </si>
  <si>
    <t>Caurplūdes karstā ūdens sagatavošanas tvertne, 1360 ltr., nerūsējošā tērauda siltummainis BW Typ F / MH211OG/ 03 / 1.4404 / 10.2 m²</t>
  </si>
  <si>
    <t>HS-BM136-18/F/T</t>
  </si>
  <si>
    <t>Siltumizolācija PECO-F tvertnēm HS-FM 136, 120 mm (Σ Lambda 0,032 W / mK), 4 apvalki, B energoefektivitātes klase</t>
  </si>
  <si>
    <t>HS-FM136</t>
  </si>
  <si>
    <t>Akumulācijas tvertne apkurei - paralēla pieslēguma bufertvertne 1500l</t>
  </si>
  <si>
    <t>TPS 1500</t>
  </si>
  <si>
    <t>Akumulācijas tvertne dzesēšanai - paralēla pieslēguma bufertvertne 1500 izturīga pret difūziju</t>
  </si>
  <si>
    <t>TPSK 1500</t>
  </si>
  <si>
    <t>NTC temperatūras sensors karstā ūdens, apkures un dzesēšanas akumulācijas tvertnēm</t>
  </si>
  <si>
    <t>Temperatūras sensors ar pieslēgumu VAS</t>
  </si>
  <si>
    <t>Spiediena devējs ar pieslēgumu VAS</t>
  </si>
  <si>
    <t>Plākšņu siltummainis komplektā ar rūpnieciski ražotu izolāciju</t>
  </si>
  <si>
    <t>164,2 kW</t>
  </si>
  <si>
    <t>XB59M-1-80 (004B1934)</t>
  </si>
  <si>
    <t>Elektroniskais cirkulācijas sūknis SS1-CS1; SS2-CS1; SS3-CS1 komplektā ar Modbus RTU komutācijas bloku un siltumizolāciju</t>
  </si>
  <si>
    <t>G = 1,81 l/s
H = 5 m</t>
  </si>
  <si>
    <t>MAGNA 3 32-100 + CIM 200</t>
  </si>
  <si>
    <t>Elektroniskais cirkulācijas sūknis SS1-CS2; SS2-CS2; SS3-CS2 komplektā ar Modbus RTU komutācijas bloku un siltumizolāciju</t>
  </si>
  <si>
    <t>G = 1,39 l/s
H = 5 m</t>
  </si>
  <si>
    <t>MAGNA 3 25-100 + CIM 200</t>
  </si>
  <si>
    <t>Elektroniskais cirkulācijas sūknis S4-CS1 komplektā ar Modbus RTU komutācijas bloku, siltumizolāciju, T-const funkciju</t>
  </si>
  <si>
    <t>G = 0,14 l/s
H = 5 m</t>
  </si>
  <si>
    <t>MAGNA 3 25-60 N T-const + CIM 200</t>
  </si>
  <si>
    <t>Elektroniskais cirkulācijas sūknis T1-CS1 komplektā ar Modbus RTU komutācijas bloku un siltumizolāciju</t>
  </si>
  <si>
    <t>G = 0,34 l/s
H = 7 m</t>
  </si>
  <si>
    <t>Elektroniskais cirkulācijas sūknis T2-CS1 komplektā ar Modbus RTU komutācijas bloku un siltumizolāciju</t>
  </si>
  <si>
    <t>G = 0,77 l/s
H = 7 m</t>
  </si>
  <si>
    <t>Elektroniskais cirkulācijas sūknis T3-CS1 komplektā ar Modbus RTU komutācijas bloku un siltumizolāciju</t>
  </si>
  <si>
    <t>G = 0,48 l/s
H = 8 m</t>
  </si>
  <si>
    <t>MAGNA 3 32-80 + CIM 200</t>
  </si>
  <si>
    <t>Elektroniskais cirkulācijas sūknis T4-CS1 komplektā ar Modbus RTU komutācijas bloku un siltumizolāciju</t>
  </si>
  <si>
    <t>G = 2,18 l/s
H = 4 m</t>
  </si>
  <si>
    <t>Elektroniskais cirkulācijas sūknis T4-CS2 komplektā ar Modbus RTU komutācijas bloku un siltumizolāciju</t>
  </si>
  <si>
    <t>G = 2,79 l/s
H = 6 m</t>
  </si>
  <si>
    <t>MAGNA 3 32-120 F + CIM 200</t>
  </si>
  <si>
    <t>Elektroniskais cirkulācijas sūknis T5-CS1 komplektā ar Modbus RTU komutācijas bloku un siltumizolāciju</t>
  </si>
  <si>
    <t>G = 0,76 l/s
H = 4 m</t>
  </si>
  <si>
    <t>MAGNA 3 25-60 + CIM 200</t>
  </si>
  <si>
    <t>Temperatūras sensors</t>
  </si>
  <si>
    <t>RPI/--0-1.0b/1/ F/M2.00-X/EG6/--/---/SC-1</t>
  </si>
  <si>
    <t xml:space="preserve">Izplešanās tvertne </t>
  </si>
  <si>
    <t>V=12l, 3 bar.</t>
  </si>
  <si>
    <t>“Statico” SD 12.3</t>
  </si>
  <si>
    <t>V=50l, 3 bar.</t>
  </si>
  <si>
    <t>“Statico” SD 50.3</t>
  </si>
  <si>
    <t>V=140l, 3 bar.</t>
  </si>
  <si>
    <t>“Statico” SU 140.3</t>
  </si>
  <si>
    <t>4-ceļu regulējošais  vārsts ar izpildmehānismu</t>
  </si>
  <si>
    <t>HRB4 + AMB162</t>
  </si>
  <si>
    <t>3-ceļu regulējošais  vārsts ar izpildmehānismu</t>
  </si>
  <si>
    <t>HFE3 +AMB182</t>
  </si>
  <si>
    <t>HRB3 +AMB162</t>
  </si>
  <si>
    <t>H525B + LV24A-MOD</t>
  </si>
  <si>
    <t>Termostatiskais vārsts</t>
  </si>
  <si>
    <t>VTA522</t>
  </si>
  <si>
    <t>Noslēgvārsts</t>
  </si>
  <si>
    <t>DN80</t>
  </si>
  <si>
    <t>Noslēgvārsts ar iztukšošanas ventili</t>
  </si>
  <si>
    <t>DLV 20</t>
  </si>
  <si>
    <t>Balansēšanas vārsts</t>
  </si>
  <si>
    <t>STAD</t>
  </si>
  <si>
    <t>Vienvirziena vārsts</t>
  </si>
  <si>
    <t>Mehāniskais filtrs</t>
  </si>
  <si>
    <t>Drošības vārsts</t>
  </si>
  <si>
    <t>DSV 20-3 DGH</t>
  </si>
  <si>
    <t>3 bar.</t>
  </si>
  <si>
    <t>DN 32</t>
  </si>
  <si>
    <t>6 bar.</t>
  </si>
  <si>
    <t>Spiediena reduktors</t>
  </si>
  <si>
    <t>art. nr. 202210</t>
  </si>
  <si>
    <t>art. nr. 202212</t>
  </si>
  <si>
    <t>Propilēnglikola tvertne</t>
  </si>
  <si>
    <t>V=50l</t>
  </si>
  <si>
    <t>Propilēnglikols 35%</t>
  </si>
  <si>
    <t>V=50 l</t>
  </si>
  <si>
    <t>Prpoilēnglikola sistēmas uzpildes/papildināšanas mezgls ( cirkulācijas sūknis, noslēgvārsti, filtrs, skaitītājs)</t>
  </si>
  <si>
    <t>Sistēmas iztukšošanas mezgls (noslēgvārsts ar korķi</t>
  </si>
  <si>
    <t>Automātiskais atgaisotājs ar noslēgvārstu</t>
  </si>
  <si>
    <t>Termometrs ar apvalku</t>
  </si>
  <si>
    <t>T=0-100°C</t>
  </si>
  <si>
    <t>Manometrs ar noslēgvārstu</t>
  </si>
  <si>
    <t>P=0-6 bar</t>
  </si>
  <si>
    <t>Manometra tiltiņš</t>
  </si>
  <si>
    <t>Aukstā ūdens skaitītājs ar pieslēgumu VAS (M-BUS)</t>
  </si>
  <si>
    <t>Multical21</t>
  </si>
  <si>
    <t>Magnetīta atdalītājs</t>
  </si>
  <si>
    <t>Ferro-cleaner Type 150</t>
  </si>
  <si>
    <t>Presējamā tērauda cauruļvads</t>
  </si>
  <si>
    <t>DN20 (ø22x1,2)</t>
  </si>
  <si>
    <t>DN25 (ø28x1,2)</t>
  </si>
  <si>
    <t>Daudzslāņu PVC cauruļvads  ar spiediena klasi PN10</t>
  </si>
  <si>
    <t>Ø32x3,0</t>
  </si>
  <si>
    <t>Unipipe MLC</t>
  </si>
  <si>
    <t>Ø40x4,0</t>
  </si>
  <si>
    <t>Apkures kolektors ar 5 pievienojumiem un izolāciju</t>
  </si>
  <si>
    <t>DN150</t>
  </si>
  <si>
    <t>100/40/32/40/32/65</t>
  </si>
  <si>
    <t>Presējamā tērauda līkums - 90°</t>
  </si>
  <si>
    <t>d20</t>
  </si>
  <si>
    <t>d25</t>
  </si>
  <si>
    <t>d32</t>
  </si>
  <si>
    <t>d40</t>
  </si>
  <si>
    <t>d50</t>
  </si>
  <si>
    <t>d65</t>
  </si>
  <si>
    <t>d80</t>
  </si>
  <si>
    <t>d100</t>
  </si>
  <si>
    <t>Daudzslāņu līkums - 90°</t>
  </si>
  <si>
    <t>Veidgabali, presējamā tērauda - T - 90°</t>
  </si>
  <si>
    <t>20/65/65</t>
  </si>
  <si>
    <t>25/25/25</t>
  </si>
  <si>
    <t>25/40/40</t>
  </si>
  <si>
    <t>25/65/65</t>
  </si>
  <si>
    <t>25/100/100</t>
  </si>
  <si>
    <t>50/50/50</t>
  </si>
  <si>
    <t>65/65/80</t>
  </si>
  <si>
    <t>65/80/100</t>
  </si>
  <si>
    <t>80/80/80</t>
  </si>
  <si>
    <t>80/100/100</t>
  </si>
  <si>
    <t>100/100/100</t>
  </si>
  <si>
    <t>Veidgabali, daudzslāņu - T - 90°</t>
  </si>
  <si>
    <t>25/32/32</t>
  </si>
  <si>
    <t>32/32/32</t>
  </si>
  <si>
    <t>Ultimate U Protect 1000S ALU2</t>
  </si>
  <si>
    <t>d20…d100</t>
  </si>
  <si>
    <t>Cinkotais skārds cauruļvadu izolācijas aizsardzībai</t>
  </si>
  <si>
    <t>b = 0,5 mm</t>
  </si>
  <si>
    <t>FC-Set pretvārsts 50-100 kW</t>
  </si>
  <si>
    <t>Art. Nr. 7736701917</t>
  </si>
  <si>
    <t>FC-Set pamatkomplekts Ø200, B23P, kaskādei, CO</t>
  </si>
  <si>
    <t>Art. Nr. 7738113661</t>
  </si>
  <si>
    <t>FC-Set papildkomplekts Ø200, B23P, kaskādei</t>
  </si>
  <si>
    <t>Art. Nr. 7738113205</t>
  </si>
  <si>
    <t>FC-S caurule Ø110, 500mm</t>
  </si>
  <si>
    <t>Art. Nr. 7738112679</t>
  </si>
  <si>
    <t>FC-SR revīzija Ø200</t>
  </si>
  <si>
    <t>Art. Nr. 7738113125</t>
  </si>
  <si>
    <t>FC-Set pamatkomplekts Ø200mm, šahtai</t>
  </si>
  <si>
    <t>Art. Nr. 7738113214</t>
  </si>
  <si>
    <t>FC-S caurule Ø200, 2000mm</t>
  </si>
  <si>
    <t>Art. Nr. 7738113124</t>
  </si>
  <si>
    <t>Gaisa vads, skārda</t>
  </si>
  <si>
    <t>SR-125</t>
  </si>
  <si>
    <t>500x300</t>
  </si>
  <si>
    <t>LKR-500x300</t>
  </si>
  <si>
    <t>Gaisa sadalītājs - difuzors</t>
  </si>
  <si>
    <t>LCA-125</t>
  </si>
  <si>
    <t>Gaisa sadalītājs - jumta deflektors</t>
  </si>
  <si>
    <t xml:space="preserve">VHL 125 250 </t>
  </si>
  <si>
    <t>Gaisa sadalītājs - āra reste</t>
  </si>
  <si>
    <t>USS/I-500-300</t>
  </si>
  <si>
    <t>Gaisa sadalītājs - ugunsdrošā kūstošā reste EI60</t>
  </si>
  <si>
    <t>GZ60</t>
  </si>
  <si>
    <t>Pretkorozijas krāsa</t>
  </si>
  <si>
    <t>METALAK Rapid</t>
  </si>
  <si>
    <t>Montāžas un stiprināšanas elementi (skrūves, blīvēšanas materiāli, vītņstieņi, iekares, montāžas rāmji, u.c.)</t>
  </si>
  <si>
    <t>Automātikas kabeļi un kabeļu montāžas materiāli (plastmasas aizsargcaurules, stiprinājumi, spailes, kārbas,  u.c.)</t>
  </si>
  <si>
    <t>Siltuma mezgls,siltummehānika</t>
  </si>
  <si>
    <t>Izmērs</t>
  </si>
  <si>
    <t>Sērija</t>
  </si>
  <si>
    <t xml:space="preserve">Mērviebība </t>
  </si>
  <si>
    <r>
      <t>1</t>
    </r>
    <r>
      <rPr>
        <sz val="11"/>
        <color theme="1"/>
        <rFont val="Calibri"/>
        <family val="2"/>
      </rPr>
      <t xml:space="preserve">,6 </t>
    </r>
    <r>
      <rPr>
        <sz val="11"/>
        <color theme="1"/>
        <rFont val="Calibri"/>
        <family val="2"/>
        <charset val="1"/>
      </rPr>
      <t>m</t>
    </r>
    <r>
      <rPr>
        <vertAlign val="superscript"/>
        <sz val="11"/>
        <color theme="1"/>
        <rFont val="Calibri"/>
        <family val="2"/>
      </rPr>
      <t>3</t>
    </r>
    <r>
      <rPr>
        <sz val="11"/>
        <color theme="1"/>
        <rFont val="Calibri"/>
        <family val="2"/>
        <charset val="1"/>
      </rPr>
      <t>/h</t>
    </r>
  </si>
  <si>
    <r>
      <t>DN32 (</t>
    </r>
    <r>
      <rPr>
        <sz val="11"/>
        <color theme="1"/>
        <rFont val="Calibri"/>
        <family val="2"/>
        <charset val="186"/>
      </rPr>
      <t>ø35x1,2)</t>
    </r>
  </si>
  <si>
    <r>
      <t>DN40 (</t>
    </r>
    <r>
      <rPr>
        <sz val="11"/>
        <color theme="1"/>
        <rFont val="Calibri"/>
        <family val="2"/>
        <charset val="186"/>
      </rPr>
      <t>ø42x1,5)</t>
    </r>
  </si>
  <si>
    <r>
      <t>DN50 (</t>
    </r>
    <r>
      <rPr>
        <sz val="11"/>
        <color theme="1"/>
        <rFont val="Calibri"/>
        <family val="2"/>
        <charset val="186"/>
      </rPr>
      <t>ø54x1,5)</t>
    </r>
  </si>
  <si>
    <r>
      <t>DN65 (</t>
    </r>
    <r>
      <rPr>
        <sz val="11"/>
        <color theme="1"/>
        <rFont val="Calibri"/>
        <family val="2"/>
        <charset val="186"/>
      </rPr>
      <t>ø76x2,0)</t>
    </r>
  </si>
  <si>
    <r>
      <t>DN80 (</t>
    </r>
    <r>
      <rPr>
        <sz val="11"/>
        <color theme="1"/>
        <rFont val="Calibri"/>
        <family val="2"/>
        <charset val="186"/>
      </rPr>
      <t>ø89x2,0)</t>
    </r>
  </si>
  <si>
    <r>
      <t>DN100 (</t>
    </r>
    <r>
      <rPr>
        <sz val="11"/>
        <color theme="1"/>
        <rFont val="Calibri"/>
        <family val="2"/>
        <charset val="186"/>
      </rPr>
      <t>ø108x2,5)</t>
    </r>
  </si>
  <si>
    <r>
      <t>Cauruļvadu balstīšanas risinājumi</t>
    </r>
    <r>
      <rPr>
        <sz val="11"/>
        <color theme="1"/>
        <rFont val="Calibri"/>
        <family val="2"/>
        <charset val="186"/>
        <scheme val="minor"/>
      </rPr>
      <t xml:space="preserve"> (šī pozīcija precizēta un izvērsta saskaņā ar saņemtajiem matreāliem un risinājumiem no Hilti)</t>
    </r>
  </si>
  <si>
    <r>
      <t xml:space="preserve">Cauruļvadu šķērsojumi ugunsdrošajām norobežojošajām konstrukcijām </t>
    </r>
    <r>
      <rPr>
        <sz val="11"/>
        <color theme="1"/>
        <rFont val="Calibri"/>
        <family val="2"/>
        <charset val="186"/>
        <scheme val="minor"/>
      </rPr>
      <t>(šī pozīcija precizēta un izvērsta saskaņā ar saņemtajiem matreāliem un risinājumiem no Knauf)</t>
    </r>
  </si>
  <si>
    <t>Cauruļvadu izolācija 40mm</t>
  </si>
  <si>
    <t>Cauruļvadu izolācija 50mm</t>
  </si>
  <si>
    <t>Cauruļvadu izolācija 80mm</t>
  </si>
  <si>
    <t>Cauruļvadu izolācija 60mm</t>
  </si>
  <si>
    <t>Veidgabalu izolācija 40-80mm</t>
  </si>
  <si>
    <t>Dūmu nosūces sistēma DmN1.1</t>
  </si>
  <si>
    <t>Gaisa vads no minerālajām būvplāksnēm, EI60</t>
  </si>
  <si>
    <t>500x400</t>
  </si>
  <si>
    <t>RFP</t>
  </si>
  <si>
    <t>1200x500</t>
  </si>
  <si>
    <t>Gaisa vads, nerūsējošā tērauda ar normoētu uzgunsizturību</t>
  </si>
  <si>
    <t>Circ</t>
  </si>
  <si>
    <t>SRSS-250</t>
  </si>
  <si>
    <t>Veidgabals - līkums-30</t>
  </si>
  <si>
    <t>Veidgabals - līkums-90</t>
  </si>
  <si>
    <t>400x500</t>
  </si>
  <si>
    <t>Veidgabals - sānu pievienojums (sedls)</t>
  </si>
  <si>
    <t>Veidgabals - pāreja</t>
  </si>
  <si>
    <t>560/500x400</t>
  </si>
  <si>
    <t>1200x500/500x400</t>
  </si>
  <si>
    <t>Veidgabals - gala vāks</t>
  </si>
  <si>
    <t>Gaisa sadalītājs - nosūces reste</t>
  </si>
  <si>
    <t>SV2</t>
  </si>
  <si>
    <t xml:space="preserve">Vārsts - dūmu vārsts ar elektropiedziņu BE230 </t>
  </si>
  <si>
    <t>SDR1-M</t>
  </si>
  <si>
    <t>Vārsta un piedziņas apšuvums ar minerālajām būvplāksnēm, EI60</t>
  </si>
  <si>
    <t>Dūmu nosūces ventilators DMN1.1
Systemair DVV 560D4-XM/F400 IE3
Ln= 6840 m3/h (300 Pa)
Nel. = 2,2 kW; 400V/3~ (rez. bar.)
Masa - 100 kg
Komplektā ar elastīgo pievienojumu ASSG/F-560, vienvirziena vārstu VKG/F-560, jumta montāžas kārbu FDG/F-560, frekvenču pārveidotāju FRQ5S-1A. (Izvietojumu skatīt ESS-DA daļā)
Ventilatora augša 2,0m virs jumta līmeņa.</t>
  </si>
  <si>
    <t>Tīrīšanas lūka EI60</t>
  </si>
  <si>
    <t>300x200</t>
  </si>
  <si>
    <t>EI60</t>
  </si>
  <si>
    <t>b=0,5mm</t>
  </si>
  <si>
    <t>Montāžas un stiprināšanas elementi (vītņstieņi, iekares, skrūves, blīvējums, u.c.), sistēmu grafiskais marķējums, u.c.</t>
  </si>
  <si>
    <t>Šuvju nosegplāksnes 10mm</t>
  </si>
  <si>
    <t>Ugunsdroši atvērumu blīvējumu materiāli</t>
  </si>
  <si>
    <t>Izolācijas montāžas elementi - līme, noseglentas, u.c.</t>
  </si>
  <si>
    <t>Sistēmu marķēšanas materiāli</t>
  </si>
  <si>
    <t>Āra gaisa kompensācijas sistēma AGK1.1</t>
  </si>
  <si>
    <t>Āra gaisa kompensācijas ventilators AGK1.1
Systemair AXC 400-7/25°-2(F) (152) 1,5kW S IE3
Lp= 6840 m3/h (250 Pa)
Nel. = 1,5 kW; 400V/3~ (rez. bar.)
Masa - 50 kg
Komplektā ar elastīgajiem savienojumiem EVH 400 (2 gab.), frekvenču pārveidotāju FC102 (Izvietojumu skatīt ESS-DA daļā).</t>
  </si>
  <si>
    <t>RSS</t>
  </si>
  <si>
    <t>LKR-500-400</t>
  </si>
  <si>
    <t>800x250</t>
  </si>
  <si>
    <t>1000x1000</t>
  </si>
  <si>
    <t>1100x600</t>
  </si>
  <si>
    <t>Veidgabals - līkums-45</t>
  </si>
  <si>
    <t>400x500/400</t>
  </si>
  <si>
    <t>1100x600/400x500</t>
  </si>
  <si>
    <t>500x400/800x250</t>
  </si>
  <si>
    <t>Gaisa sadalītājs - pieplūdes reste</t>
  </si>
  <si>
    <t>RIS</t>
  </si>
  <si>
    <t>USS</t>
  </si>
  <si>
    <t xml:space="preserve">Vārsts - gaisa kompensācijas vārsts ar elektropiedziņu BE230 </t>
  </si>
  <si>
    <t>Tīrīšanas lūka</t>
  </si>
  <si>
    <t>IPF</t>
  </si>
  <si>
    <t>IPF 300 200</t>
  </si>
  <si>
    <t>IPF 400 300</t>
  </si>
  <si>
    <t>Sistēmu grafiskais marķējums</t>
  </si>
  <si>
    <t>Izolācija - ugunsdrošā izolācija ar alumīnija folijas un metāla sieta pārklājumu 80mm</t>
  </si>
  <si>
    <t>Cinkotais skārds izolācijas aizsardzībai uz jumta 0,5mm</t>
  </si>
  <si>
    <t>Sistēma PN 2.1</t>
  </si>
  <si>
    <t>Envistar Flex 400</t>
  </si>
  <si>
    <t>Vibrācijas mazinošs paklājs</t>
  </si>
  <si>
    <t>ME 20/650</t>
  </si>
  <si>
    <t>SR-250</t>
  </si>
  <si>
    <t>SR-315</t>
  </si>
  <si>
    <t>SR-400</t>
  </si>
  <si>
    <t>SR-500</t>
  </si>
  <si>
    <t>SR-630</t>
  </si>
  <si>
    <t>SR-800</t>
  </si>
  <si>
    <t>600x400</t>
  </si>
  <si>
    <t>Rect</t>
  </si>
  <si>
    <t>LKR-600-400</t>
  </si>
  <si>
    <t>800x500</t>
  </si>
  <si>
    <t>LKR-800-500</t>
  </si>
  <si>
    <t>1000x600</t>
  </si>
  <si>
    <t>LKR-1000-600</t>
  </si>
  <si>
    <t>1100x500</t>
  </si>
  <si>
    <t>1100x1000</t>
  </si>
  <si>
    <t>1400x700</t>
  </si>
  <si>
    <t>500x800</t>
  </si>
  <si>
    <t>500x1100</t>
  </si>
  <si>
    <t>1000x1100/500x1100</t>
  </si>
  <si>
    <t>1100x500/800x500</t>
  </si>
  <si>
    <t>Veidgabals - sānu pievienojums</t>
  </si>
  <si>
    <t>315/250</t>
  </si>
  <si>
    <t>TCPU-315-250</t>
  </si>
  <si>
    <t>400/250</t>
  </si>
  <si>
    <t>TCPU-400-250</t>
  </si>
  <si>
    <t>500/250</t>
  </si>
  <si>
    <t>TCPU-500-250</t>
  </si>
  <si>
    <t>630/250</t>
  </si>
  <si>
    <t>TCPU-630-250</t>
  </si>
  <si>
    <t>700x700</t>
  </si>
  <si>
    <t>400/315</t>
  </si>
  <si>
    <t>500/400</t>
  </si>
  <si>
    <t>630/500</t>
  </si>
  <si>
    <t>630/600x400</t>
  </si>
  <si>
    <t>1000x600/600x400</t>
  </si>
  <si>
    <t>1400x700/800x500</t>
  </si>
  <si>
    <t>1400x700/1000x600</t>
  </si>
  <si>
    <t>Veidgabals - gala noslēgvāks</t>
  </si>
  <si>
    <t>ESU-315</t>
  </si>
  <si>
    <t>RIS-1100x1000</t>
  </si>
  <si>
    <t>USS/I-700-700</t>
  </si>
  <si>
    <t>USS/I-1400-700</t>
  </si>
  <si>
    <t>Gaisa sadalītājs - pieplūdes difuzors</t>
  </si>
  <si>
    <t>TRS</t>
  </si>
  <si>
    <t>TRS-250(CN)</t>
  </si>
  <si>
    <t>Gaisa sadalītājs - jumta izvads</t>
  </si>
  <si>
    <t>HF</t>
  </si>
  <si>
    <t>HF 800</t>
  </si>
  <si>
    <t>Vārsts - ieregulēšanas</t>
  </si>
  <si>
    <t>IRIS</t>
  </si>
  <si>
    <t>IRIS-250</t>
  </si>
  <si>
    <t>Trokšņu slāpētājs</t>
  </si>
  <si>
    <t>SLRS</t>
  </si>
  <si>
    <t>SLRS 200/150 1400 700 1000</t>
  </si>
  <si>
    <t>IPLR</t>
  </si>
  <si>
    <t>IPLR315</t>
  </si>
  <si>
    <t>IPLR400</t>
  </si>
  <si>
    <t>IPLR500</t>
  </si>
  <si>
    <t>IPLR630</t>
  </si>
  <si>
    <t>IVAP</t>
  </si>
  <si>
    <t>Isover Ventilam Alu PLUS</t>
  </si>
  <si>
    <t>IVAP+CS</t>
  </si>
  <si>
    <t>Ventilam  Alu PLUS - Zn</t>
  </si>
  <si>
    <t>KK+s2</t>
  </si>
  <si>
    <t>Kaiflex KK plus s2</t>
  </si>
  <si>
    <t>Montāžas un stiprināšanas elementi (skrūves, blīvēšanas materiāli, vītņstieņi, iekares, u.c.)</t>
  </si>
  <si>
    <t>Sistēma DX 2.1.1</t>
  </si>
  <si>
    <t>Dzesēšanas āra bloks DX2.1.1   
Qdzes. =26,0 kW
Nel.=9,2 kW
400V/3~
Masa -205 kg
Izmērs-952x952x2067(h)mm
Komplektā ar elektroniskās izplešānas vārstiem (EEV kit), automātiku (Modbus RTU), montāžas elementiem.</t>
  </si>
  <si>
    <t>ECO SIRIO R-MC-26 INV</t>
  </si>
  <si>
    <t>Vibrācijas mazinošas "kājiņas"</t>
  </si>
  <si>
    <t xml:space="preserve">Megafoot M  H/L </t>
  </si>
  <si>
    <t>Rūpnieciski izolēts vara cauruļvads
pielietojumam freona sistēmās</t>
  </si>
  <si>
    <t>12,7 mm (1/2")</t>
  </si>
  <si>
    <t>TBSP</t>
  </si>
  <si>
    <t>Tubolit Duosplit 12,7 mm (1/2")</t>
  </si>
  <si>
    <t>22,2 mm (7/8")</t>
  </si>
  <si>
    <t>Tubolit Duosplit 22,2 mm (7/8")</t>
  </si>
  <si>
    <t>UV izturīga aizsargcaurule cauruļvadu izolācijas aizsardzībai</t>
  </si>
  <si>
    <t>KF UVFA</t>
  </si>
  <si>
    <t>Aukstumnesējs, freons</t>
  </si>
  <si>
    <t>R454B</t>
  </si>
  <si>
    <t>Sistēma DX 2.1.2</t>
  </si>
  <si>
    <t>Dzesēšanas āra bloks DX2.1.2   
Qdzes. =26,0 kW
Nel.=9,2 kW
400V/3~
Masa -205 kg
Izmērs-952x952x2067(h)mm
Komplektā ar elektroniskās izplešānas vārstiem (EEV kit), automātiku (Modbus RTU), montāžas elementiem.</t>
  </si>
  <si>
    <t>Sistēma PN 2.2</t>
  </si>
  <si>
    <t>SR-160</t>
  </si>
  <si>
    <t>300x250</t>
  </si>
  <si>
    <t>LKR-300-250</t>
  </si>
  <si>
    <t>500x250</t>
  </si>
  <si>
    <t>LKR-500-250</t>
  </si>
  <si>
    <t>LKR-500-300</t>
  </si>
  <si>
    <t>600x300</t>
  </si>
  <si>
    <t>LKR-600-300</t>
  </si>
  <si>
    <t>800x300</t>
  </si>
  <si>
    <t>LKR-800-300</t>
  </si>
  <si>
    <t>900x400</t>
  </si>
  <si>
    <t>1000x500</t>
  </si>
  <si>
    <t>LKR-1000-500</t>
  </si>
  <si>
    <t>1000x700</t>
  </si>
  <si>
    <t>Veidgabals - līkums-15</t>
  </si>
  <si>
    <t>BU-315-15</t>
  </si>
  <si>
    <t>BU-250-30</t>
  </si>
  <si>
    <t>BU-315-30</t>
  </si>
  <si>
    <t>1400x700/1000x700</t>
  </si>
  <si>
    <t>BU-250-45</t>
  </si>
  <si>
    <t>BU-315-45</t>
  </si>
  <si>
    <t>300x600</t>
  </si>
  <si>
    <t>Veidgabals - līkums-60</t>
  </si>
  <si>
    <t>BU-315-60</t>
  </si>
  <si>
    <t>BU-400-60</t>
  </si>
  <si>
    <t>BU-250-90</t>
  </si>
  <si>
    <t>BU-315-90</t>
  </si>
  <si>
    <t>300x500</t>
  </si>
  <si>
    <t>400x900</t>
  </si>
  <si>
    <t>LBR-500-300-1</t>
  </si>
  <si>
    <t>500x1000</t>
  </si>
  <si>
    <t>500x300/600x300</t>
  </si>
  <si>
    <t>250/250</t>
  </si>
  <si>
    <t>TCPU-250-250</t>
  </si>
  <si>
    <t>315/315</t>
  </si>
  <si>
    <t>TCPU-315-315</t>
  </si>
  <si>
    <t>TCPU-400-315</t>
  </si>
  <si>
    <t>500/315</t>
  </si>
  <si>
    <t>TCPU-500-315</t>
  </si>
  <si>
    <t>TCPU-500-400</t>
  </si>
  <si>
    <t>315/300x250</t>
  </si>
  <si>
    <t>315/500x250</t>
  </si>
  <si>
    <t>400/500x250</t>
  </si>
  <si>
    <t>400/500x300</t>
  </si>
  <si>
    <t>500/500x300</t>
  </si>
  <si>
    <t>900x400/500x300</t>
  </si>
  <si>
    <t>1400x700/1000x500</t>
  </si>
  <si>
    <t>LEPR-500-300</t>
  </si>
  <si>
    <t>LEPR-600-300</t>
  </si>
  <si>
    <t>LEPR-1000-500</t>
  </si>
  <si>
    <t>Gaisa sadalītājs - pieplūdes difuzors ar kārbu</t>
  </si>
  <si>
    <t>RS15</t>
  </si>
  <si>
    <t>RS15-H-S-2-315 - Inner rotation</t>
  </si>
  <si>
    <t>RS15H</t>
  </si>
  <si>
    <t>RS15-H-S-2-160 - Outer rotation</t>
  </si>
  <si>
    <t>RS15-H-S-2-250 - Outer rotation</t>
  </si>
  <si>
    <t>AD</t>
  </si>
  <si>
    <t>AD-21-C-600-300</t>
  </si>
  <si>
    <t>AD-21-C-800-300</t>
  </si>
  <si>
    <t>Gaisa sadalītājs - nosūces difuzors ar kārbu</t>
  </si>
  <si>
    <t>PS1H</t>
  </si>
  <si>
    <t>PS1-H-E-2-160</t>
  </si>
  <si>
    <t>IRIS-315</t>
  </si>
  <si>
    <t>IRIS-400</t>
  </si>
  <si>
    <t>Vārsts - konstantas gaisa plūsmas (CAV)</t>
  </si>
  <si>
    <t>RN-D</t>
  </si>
  <si>
    <t>RN-D/160</t>
  </si>
  <si>
    <t>Vārsts - mainīgas gaisa plūsmas (VAV) ar elektropiedziņu BM0 (Modbus-RTU)</t>
  </si>
  <si>
    <t>TVE-D</t>
  </si>
  <si>
    <t>TVE-D/400/D2/XM0/V0/420-2640</t>
  </si>
  <si>
    <t>Vārsts - mainīgas gaisa plūsmas (VAV) ar elektropiedziņu (Modbus-RTU)</t>
  </si>
  <si>
    <t>TVJ-D</t>
  </si>
  <si>
    <t>TVJ-D/500x300/BM0/V0/1217-2640</t>
  </si>
  <si>
    <t>TVJ-D/500x300/BM0/V0/1217-3180</t>
  </si>
  <si>
    <t>CAH/D2</t>
  </si>
  <si>
    <t>CAH/2D/160x1000/50</t>
  </si>
  <si>
    <t>CAH/2D/400x1000/50</t>
  </si>
  <si>
    <t>SLRS 1500</t>
  </si>
  <si>
    <t>SLRS 200/150 1400 700 1500</t>
  </si>
  <si>
    <t>TX</t>
  </si>
  <si>
    <t>TX/500x300</t>
  </si>
  <si>
    <t>Ugunsdrošais vārsts EI60 ar elektropiedziņu BFL230</t>
  </si>
  <si>
    <t>CU2</t>
  </si>
  <si>
    <t>CU2-300-600+BFL230</t>
  </si>
  <si>
    <t>CU2-600-300+BFL230</t>
  </si>
  <si>
    <t>IPF 200 100</t>
  </si>
  <si>
    <t>IPF 500 400</t>
  </si>
  <si>
    <t>IPLR250</t>
  </si>
  <si>
    <t>EF</t>
  </si>
  <si>
    <t>Kaiflex EF</t>
  </si>
  <si>
    <t>Sistēma DX 2.2.1</t>
  </si>
  <si>
    <t>Dzesēšanas āra bloks DX2.2.1   
Qdzes. =26,5 kW
Nel.=9,2 kW
400V/3~
Masa -205 kg
Izmērs-952x952x2067(h)mm 
Komplektā ar elektroniskās izplešānas vārstiem (EEV kit), automātiku (Modbus RTU), montāžas elementiem.</t>
  </si>
  <si>
    <t>Sistēma DX 2.2.2</t>
  </si>
  <si>
    <t>Dzesēšanas āra bloks DX2.2.2   
Qdzes. =26,5 kW
Nel.=9,2 kW
400V/3~
Masa -205 kg
Izmērs-952x952x2067(h)mm 
Komplektā ar elektroniskās izplešānas vārstiem (EEV kit), automātiku (Modbus RTU), montāžas elementiem.</t>
  </si>
  <si>
    <t>Sistēma PN 2.3</t>
  </si>
  <si>
    <t>Envistar Compact 04</t>
  </si>
  <si>
    <t>SR-100</t>
  </si>
  <si>
    <t>SR-200</t>
  </si>
  <si>
    <t>400x100</t>
  </si>
  <si>
    <t>LKR-400-100</t>
  </si>
  <si>
    <t>BU-125-30</t>
  </si>
  <si>
    <t>BU-160-30</t>
  </si>
  <si>
    <t>BU-160-45</t>
  </si>
  <si>
    <t>BU-100-90</t>
  </si>
  <si>
    <t>BU-125-90</t>
  </si>
  <si>
    <t>BU-160-90</t>
  </si>
  <si>
    <t>125/100</t>
  </si>
  <si>
    <t>TCPU-125-100</t>
  </si>
  <si>
    <t>160/100</t>
  </si>
  <si>
    <t>TCPU-160-100</t>
  </si>
  <si>
    <t>160/125</t>
  </si>
  <si>
    <t>TCPU-160-125</t>
  </si>
  <si>
    <t>160/160</t>
  </si>
  <si>
    <t>TCPU-160-160</t>
  </si>
  <si>
    <t>200/125</t>
  </si>
  <si>
    <t>TCPU-200-125</t>
  </si>
  <si>
    <t>200/200</t>
  </si>
  <si>
    <t>TCPU-200-200</t>
  </si>
  <si>
    <t>200/400x100</t>
  </si>
  <si>
    <t>250/200</t>
  </si>
  <si>
    <t>TCPU-250-200</t>
  </si>
  <si>
    <t>315/100</t>
  </si>
  <si>
    <t>315/200</t>
  </si>
  <si>
    <t>200/160</t>
  </si>
  <si>
    <t>250/160</t>
  </si>
  <si>
    <t>250/400x100</t>
  </si>
  <si>
    <t>USS/I-1000-700</t>
  </si>
  <si>
    <t>LCA</t>
  </si>
  <si>
    <t>LCA-100 - 4-way</t>
  </si>
  <si>
    <t>LCA-125 - 4-way</t>
  </si>
  <si>
    <t>LCA-160 - 4-way</t>
  </si>
  <si>
    <t>Gaisa sadalītājs - nosūces difuzors</t>
  </si>
  <si>
    <t>LCA-100</t>
  </si>
  <si>
    <t>LCA-160</t>
  </si>
  <si>
    <t>HN</t>
  </si>
  <si>
    <t>HN 315</t>
  </si>
  <si>
    <t>IRIS-100</t>
  </si>
  <si>
    <t>IRIS-125</t>
  </si>
  <si>
    <t>IRIS-160</t>
  </si>
  <si>
    <t>KVDPX</t>
  </si>
  <si>
    <t>KVDPX-315-1000-2</t>
  </si>
  <si>
    <t>SLRS 200/133 1000 700 1000</t>
  </si>
  <si>
    <t xml:space="preserve">CR60 </t>
  </si>
  <si>
    <t>CR60-200+BFL230</t>
  </si>
  <si>
    <t>CR60-250+BFL230</t>
  </si>
  <si>
    <t>CR60-315+BFL230</t>
  </si>
  <si>
    <t>IPLR100</t>
  </si>
  <si>
    <t>IPLR125</t>
  </si>
  <si>
    <t>IPLR160</t>
  </si>
  <si>
    <t>IPLR200</t>
  </si>
  <si>
    <t>Sistēma DX 2.3.1</t>
  </si>
  <si>
    <t>Dzesēšanas āra bloks DX2.3.1   
Qdzes. =7,0 kW
Nel.=3,37 kW
400V/3~
Masa -205 kg
Izmērs-1399x466x1001(h)mm 
Komplektā ar elektroniskās izplešānas vārstiem (EEV kit), automātiku (Modbus RTU), montāžas elementiem.</t>
  </si>
  <si>
    <t xml:space="preserve"> ECO SIRIO R-MC-7 INV</t>
  </si>
  <si>
    <t>9,5 mm (3/8")</t>
  </si>
  <si>
    <t>Tubolit Duosplit 9,5 mm (3/8")</t>
  </si>
  <si>
    <t>Sistēma PN 2.4</t>
  </si>
  <si>
    <t>Tvaika mitrinātājs M2.4 
Mitrināšanas jauda - 5,8 kg/h
Nel.= 6,0 kW; 400V/3~
Masa - 40 kg
Izmērs 420x370x670(h)mm
Komplektā ar vadības automātiku (Modbus) un tvaika sadales sistēmu (tvaika padeves cauruļvads, sprausla, u.c.)</t>
  </si>
  <si>
    <t>Condair RS8</t>
  </si>
  <si>
    <t>BU-160-15</t>
  </si>
  <si>
    <t>TCPU-200-160</t>
  </si>
  <si>
    <t>400/160</t>
  </si>
  <si>
    <t>TCPU-400-160</t>
  </si>
  <si>
    <t>RS15-H-S-2-160 - Inner rotation</t>
  </si>
  <si>
    <t>RS15-H-S-2-250 - Inner rotation</t>
  </si>
  <si>
    <t>PS1 H</t>
  </si>
  <si>
    <t>PS1-H-E-2-250</t>
  </si>
  <si>
    <t>HF 400</t>
  </si>
  <si>
    <t>IRIS-200</t>
  </si>
  <si>
    <t>RN-D/100</t>
  </si>
  <si>
    <t>RN-D/200</t>
  </si>
  <si>
    <t>KVDPX-400-1000-2</t>
  </si>
  <si>
    <t>CR60-160+BFL230</t>
  </si>
  <si>
    <t>Sistēma DX 2.4.1</t>
  </si>
  <si>
    <t>Dzesēšanas āra bloks DX2.4.1   
Qdzes. =9,8 kW
Nel.=3,37 kW
400V/3~
Masa -205 kg
Izmērs-1399x466x1001(h)mm 
Komplektā ar elektroniskās izplešānas vārstiem (EEV kit), automātiku (Modbus RTU), montāžas elementiem.</t>
  </si>
  <si>
    <t>ECO SIRIO R-MC-10 INV</t>
  </si>
  <si>
    <t>Sistēma PN 2.5</t>
  </si>
  <si>
    <t>Envistar Flex 600</t>
  </si>
  <si>
    <t>SR-710</t>
  </si>
  <si>
    <t>SR-1000</t>
  </si>
  <si>
    <t>800x800</t>
  </si>
  <si>
    <t>LKR-800-800</t>
  </si>
  <si>
    <t>900x900</t>
  </si>
  <si>
    <t>1200x800</t>
  </si>
  <si>
    <t>LKR-1200-800</t>
  </si>
  <si>
    <t>1200x900</t>
  </si>
  <si>
    <t>1600x800</t>
  </si>
  <si>
    <t>LKR-1600-800</t>
  </si>
  <si>
    <t>1800x900</t>
  </si>
  <si>
    <t>2000x900</t>
  </si>
  <si>
    <t>800x1200</t>
  </si>
  <si>
    <t>500x1000/600x1000</t>
  </si>
  <si>
    <t>800x800/500x800</t>
  </si>
  <si>
    <t>2000x900/900x900</t>
  </si>
  <si>
    <t>2000x900/1800x900</t>
  </si>
  <si>
    <t>710/250</t>
  </si>
  <si>
    <t>800/250</t>
  </si>
  <si>
    <t>710/630</t>
  </si>
  <si>
    <t>800/710</t>
  </si>
  <si>
    <t>800x800/800</t>
  </si>
  <si>
    <t>LFR-800-800-800-C</t>
  </si>
  <si>
    <t>2000x900/1600x800</t>
  </si>
  <si>
    <t>900x900/800x1200</t>
  </si>
  <si>
    <t>LEPR-800-500</t>
  </si>
  <si>
    <t>LEPR-800-800</t>
  </si>
  <si>
    <t>USS/I-1200-900</t>
  </si>
  <si>
    <t>WDD</t>
  </si>
  <si>
    <t>WDD-1000-600 FM=F</t>
  </si>
  <si>
    <t>HF 1000</t>
  </si>
  <si>
    <t>UKT/R</t>
  </si>
  <si>
    <t>UTK/R-800x500</t>
  </si>
  <si>
    <t>UTK/R-800x800</t>
  </si>
  <si>
    <t>IRIS-800</t>
  </si>
  <si>
    <t>SLRS 200/100 1800 900 1000</t>
  </si>
  <si>
    <t>SLRS 200/86 2000 900 1000</t>
  </si>
  <si>
    <t>Ugunsdrošais vārsts EI60 ar elektropiedziņu BFN230</t>
  </si>
  <si>
    <t>CU2-800-800+BFN230</t>
  </si>
  <si>
    <t>IPLR710</t>
  </si>
  <si>
    <t>IPLR800</t>
  </si>
  <si>
    <t>Apkalpes lūkas piekārtajos griestos un sienās</t>
  </si>
  <si>
    <t>200x200mm, ar reģipša ieliktni</t>
  </si>
  <si>
    <t>Sistēma DX 2.5.1</t>
  </si>
  <si>
    <t>Dzesēšanas āra bloks DX2.5.1   
Qdzes. =28,3 kW
Nel.=9,2 kW
400V/3~
Masa -350 kg
Izmērs-952x952x2067(h)mm
Komplektā ar elektroniskās izplešānas vārstiem (EEV kit), automātiku (Modbus RTU), montāžas elementiem.</t>
  </si>
  <si>
    <t>ECO SIRIO R-MC-30 INV</t>
  </si>
  <si>
    <t>Sistēma DX 2.5.2</t>
  </si>
  <si>
    <t>Dzesēšanas āra bloks DX2.5.2
Qdzes. =28,3 kW
Nel.=9,2 kW
400V/3~
Masa -350 kg
Izmērs-952x952x2067(h)mm
Komplektā ar elektroniskās izplešānas vārstiem (EEV kit), automātiku (Modbus RTU), montāžas elementiem.</t>
  </si>
  <si>
    <t>Sistēma DX 2.5.3</t>
  </si>
  <si>
    <t>Dzesēšanas āra bloks DX2.5.3
Qdzes. =28,3 kW
Nel.=9,2 kW
400V/3~
Masa -350 kg
Izmērs-952x952x2067(h)mm
Komplektā ar elektroniskās izplešānas vārstiem (EEV kit), automātiku (Modbus RTU), montāžas elementiem.</t>
  </si>
  <si>
    <t>Sistēma PN 2.6</t>
  </si>
  <si>
    <t>Gaisa apstrādes iekārta PN2.6   
Lp.=2920 m3/h
Ln.=2590 m3/h
Nel.=1,3 kW (P vent.)
Nel.=0,78 kW (N vent.)
230V/1~
Masa - 584kg
Izmērs 2522x1070x1295(h)mm
Komplektā ar vadības paneli un automātiku (Modbus RTU), elastīgajiem gaisa vadu pievienojumiem</t>
  </si>
  <si>
    <t>Envistar Flex 100</t>
  </si>
  <si>
    <t>200x100</t>
  </si>
  <si>
    <t>LKR-200-100</t>
  </si>
  <si>
    <t>300x100</t>
  </si>
  <si>
    <t>LKR-300-100</t>
  </si>
  <si>
    <t>LKR-300-200</t>
  </si>
  <si>
    <t>400x150</t>
  </si>
  <si>
    <t>LKR-400-150</t>
  </si>
  <si>
    <t>400x200</t>
  </si>
  <si>
    <t>LKR-400-200</t>
  </si>
  <si>
    <t>400x250</t>
  </si>
  <si>
    <t>LKR-400-250</t>
  </si>
  <si>
    <t>400x300</t>
  </si>
  <si>
    <t>LKR-400-300</t>
  </si>
  <si>
    <t>400x400</t>
  </si>
  <si>
    <t>LKR-400-400</t>
  </si>
  <si>
    <t>500x200</t>
  </si>
  <si>
    <t>LKR-500-200</t>
  </si>
  <si>
    <t>600x200</t>
  </si>
  <si>
    <t>LKR-600-200</t>
  </si>
  <si>
    <t>600x250</t>
  </si>
  <si>
    <t>LKR-600-250</t>
  </si>
  <si>
    <t>700x300</t>
  </si>
  <si>
    <t>700x500</t>
  </si>
  <si>
    <t>800x400</t>
  </si>
  <si>
    <t>LKR-800-400</t>
  </si>
  <si>
    <t>1000x400</t>
  </si>
  <si>
    <t>LKR-1000-400</t>
  </si>
  <si>
    <t>BU-100-15</t>
  </si>
  <si>
    <t>BU-250-15</t>
  </si>
  <si>
    <t>BU-200-30</t>
  </si>
  <si>
    <t>200x400</t>
  </si>
  <si>
    <t>200x600</t>
  </si>
  <si>
    <t>BU-125-45</t>
  </si>
  <si>
    <t>250x600</t>
  </si>
  <si>
    <t>BU-100-60</t>
  </si>
  <si>
    <t>BU-200-60</t>
  </si>
  <si>
    <t>BU-200-90</t>
  </si>
  <si>
    <t>300x400</t>
  </si>
  <si>
    <t>300x700</t>
  </si>
  <si>
    <t>LBR-400-250-1</t>
  </si>
  <si>
    <t>400x800</t>
  </si>
  <si>
    <t>500x700/300x700</t>
  </si>
  <si>
    <t>800x400/500x400</t>
  </si>
  <si>
    <t>800x400/1000x400</t>
  </si>
  <si>
    <t>100/100</t>
  </si>
  <si>
    <t>TCPU-100-100</t>
  </si>
  <si>
    <t>125/125</t>
  </si>
  <si>
    <t>TCPU-125-125</t>
  </si>
  <si>
    <t>160/300x100</t>
  </si>
  <si>
    <t>250/100</t>
  </si>
  <si>
    <t>250/125</t>
  </si>
  <si>
    <t>TCPU-250-125</t>
  </si>
  <si>
    <t>250/400x200</t>
  </si>
  <si>
    <t>250/500x200</t>
  </si>
  <si>
    <t>315/160</t>
  </si>
  <si>
    <t>TCPU-315-160</t>
  </si>
  <si>
    <t>160/400x150</t>
  </si>
  <si>
    <t>315/125</t>
  </si>
  <si>
    <t>125/200x100</t>
  </si>
  <si>
    <t>250x400/160</t>
  </si>
  <si>
    <t>400x250/400x200</t>
  </si>
  <si>
    <t>300x400/125</t>
  </si>
  <si>
    <t>400/250x400</t>
  </si>
  <si>
    <t>500x400/315</t>
  </si>
  <si>
    <t>800x400/700x300</t>
  </si>
  <si>
    <t xml:space="preserve">Veidgabals - pāreja </t>
  </si>
  <si>
    <t>400x400/600x250</t>
  </si>
  <si>
    <t>300x400/600x200</t>
  </si>
  <si>
    <t>Veidgabals - pāreja asimetriska</t>
  </si>
  <si>
    <t>250/300x200</t>
  </si>
  <si>
    <t>500/800x400</t>
  </si>
  <si>
    <t>ESU-160</t>
  </si>
  <si>
    <t>ESU-200</t>
  </si>
  <si>
    <t>ESU-250</t>
  </si>
  <si>
    <t>LEPR-200-100</t>
  </si>
  <si>
    <t>LEPR-400-250</t>
  </si>
  <si>
    <t>LEPR-600-250</t>
  </si>
  <si>
    <t>LEPR-800-400</t>
  </si>
  <si>
    <t>USS/I-1000-400</t>
  </si>
  <si>
    <t xml:space="preserve">AD21-200-100 </t>
  </si>
  <si>
    <t xml:space="preserve">AD21-400-150 </t>
  </si>
  <si>
    <t>Gaisa sadalītājs - pieplūdes šlice</t>
  </si>
  <si>
    <t>PL35-HS</t>
  </si>
  <si>
    <t>PL35-1-S-HS/1200x1200x98/1-D-LS-EP</t>
  </si>
  <si>
    <t>PL35-VS</t>
  </si>
  <si>
    <t>PL35-1-S-VS/1200x1200x98/1-D-LS-EP</t>
  </si>
  <si>
    <t>RS15-H-S-2-200 - Inner rotation</t>
  </si>
  <si>
    <t>AD21-C-200-100</t>
  </si>
  <si>
    <t>SV2-300-100</t>
  </si>
  <si>
    <t>SV2-400-150</t>
  </si>
  <si>
    <t>SV2-500-200</t>
  </si>
  <si>
    <t>Gaisa sadalītājs - ugunsdrošs difuzors</t>
  </si>
  <si>
    <t>SC60+V</t>
  </si>
  <si>
    <t>SC60+V100</t>
  </si>
  <si>
    <t>HF 500</t>
  </si>
  <si>
    <t>RN-D/125</t>
  </si>
  <si>
    <t>SLRS 200/200 800 400 1000</t>
  </si>
  <si>
    <t>CR60-125+BFL230</t>
  </si>
  <si>
    <t>Sistēma DX 2.6.1</t>
  </si>
  <si>
    <t>ECO SIRIO R-MC-18 INV</t>
  </si>
  <si>
    <t>15,9 mm (5/8")</t>
  </si>
  <si>
    <t>Tubolit Duosplit 15,9 mm (5/8")</t>
  </si>
  <si>
    <t>Sistēma PN 2.7</t>
  </si>
  <si>
    <t>Gaisa apstrādes iekārta PN2.7   
Lp.=1490 m3/h
Ln.=1710 m3/h
Nel.=0,78 kW (P vent.)
Nel.=0,78 kW (N vent.)
230V/1~
Masa - 463kg
Izmērs 2680x890x1090(h)mm
Komplektā ar vadības paneli un automātiku (Modbus RTU), elastīgajiem gaisa vadu pievienojumiem</t>
  </si>
  <si>
    <t>Envistar Flex 060</t>
  </si>
  <si>
    <t>700x400</t>
  </si>
  <si>
    <t>100x300</t>
  </si>
  <si>
    <t>500x300/700x300</t>
  </si>
  <si>
    <t>200/100</t>
  </si>
  <si>
    <t>TCPU-200-100</t>
  </si>
  <si>
    <t>TCPU-315-200</t>
  </si>
  <si>
    <t>315/300x100</t>
  </si>
  <si>
    <t>125/300x100</t>
  </si>
  <si>
    <t>BDED-1-031-020</t>
  </si>
  <si>
    <t>200/300x100</t>
  </si>
  <si>
    <t>700x400/700x300</t>
  </si>
  <si>
    <t>ESU-125</t>
  </si>
  <si>
    <t>C-RESTE</t>
  </si>
  <si>
    <t>C21-300-100 - 1-way</t>
  </si>
  <si>
    <t>SLRS 200/150 700 400 1000</t>
  </si>
  <si>
    <t>PVA 600</t>
  </si>
  <si>
    <t>PVA 100 600 50</t>
  </si>
  <si>
    <t>IPF 250 150</t>
  </si>
  <si>
    <t>Kaiflex EF_32mm</t>
  </si>
  <si>
    <t>Kaiflex EF_19mm</t>
  </si>
  <si>
    <t>Sistēma PN 2.8</t>
  </si>
  <si>
    <t>Gaisa apstrādes iekārta PN2.8   
Lp.=3050 m3/h
Ln.=3380 m3/h
Nel.=1,35 kW (P vent.)
Nel.=1,35 kW (N vent.)
230V/1~
Masa - 926kg
Izmērs 3852x1120x1470(h)mm
Komplektā ar vadības paneli un automātiku (Modbus RTU), elastīgajiem gaisa vadu pievienojumiem</t>
  </si>
  <si>
    <t>Envistar Flex 150</t>
  </si>
  <si>
    <t>500x350</t>
  </si>
  <si>
    <t>500x500</t>
  </si>
  <si>
    <t>LKR-500-500</t>
  </si>
  <si>
    <t>900x500</t>
  </si>
  <si>
    <t>350x500/500x500</t>
  </si>
  <si>
    <t>400x500/500x500</t>
  </si>
  <si>
    <t>LBR-800-500-1</t>
  </si>
  <si>
    <t>800x500/500x500</t>
  </si>
  <si>
    <t>900x500/800x500</t>
  </si>
  <si>
    <t>TCPU-250-160</t>
  </si>
  <si>
    <t>350x500/250x400</t>
  </si>
  <si>
    <t>500/800x500</t>
  </si>
  <si>
    <t>500x400/400x300</t>
  </si>
  <si>
    <t>LEPR-400-300</t>
  </si>
  <si>
    <t>USS/I-900-500</t>
  </si>
  <si>
    <t>LCA-200</t>
  </si>
  <si>
    <t>SLRS 200/200 800 500 1000</t>
  </si>
  <si>
    <t>CU2-400-250+BFL230</t>
  </si>
  <si>
    <t>CU2-400-300+BFL230</t>
  </si>
  <si>
    <t>Sistēma Pārplūdes restes</t>
  </si>
  <si>
    <t>Gaisa sadalītājs- gaisa pārplūdes reste</t>
  </si>
  <si>
    <t>300x50</t>
  </si>
  <si>
    <t>BYSE</t>
  </si>
  <si>
    <t>BYSE-300x50</t>
  </si>
  <si>
    <t>850x50</t>
  </si>
  <si>
    <t>BYSE-850x50</t>
  </si>
  <si>
    <t>Sistēma N1.1</t>
  </si>
  <si>
    <t>Kanāla ventilators N1.1   
Ln.=130 m3/h, 73 Pa
Nel.=0,083 kW (N vent.); 230V/1~
Masa - 2,9kg
Komplektā ar elastīgajiem gaisa vadu pievienojumiem</t>
  </si>
  <si>
    <t>K 100 M sileo 60Hz</t>
  </si>
  <si>
    <t>YGC</t>
  </si>
  <si>
    <t>YGC-125</t>
  </si>
  <si>
    <t>Vārsts - vienvirziena</t>
  </si>
  <si>
    <t>RSK</t>
  </si>
  <si>
    <t>RSK125</t>
  </si>
  <si>
    <t>PVA 125 600 50</t>
  </si>
  <si>
    <t>Sistēma DN2.1</t>
  </si>
  <si>
    <t>Gaisa vads, nerūsējošā tērauda ar normētu uzgunsizturību</t>
  </si>
  <si>
    <t>Gaisa sadalītājs - atloks ar sietu</t>
  </si>
  <si>
    <t>BRTO</t>
  </si>
  <si>
    <t>BRTO-1-250</t>
  </si>
  <si>
    <t>HN 250</t>
  </si>
  <si>
    <t>Vārsts - siltināts noslēgvārsts</t>
  </si>
  <si>
    <t>UTT/C</t>
  </si>
  <si>
    <t>UTT/C-250-250-250</t>
  </si>
  <si>
    <t xml:space="preserve">Visām sistēmām </t>
  </si>
  <si>
    <t xml:space="preserve">Marka </t>
  </si>
  <si>
    <t>Ražotājs</t>
  </si>
  <si>
    <t>Izolācija - minerālvates paklājs ar alumīnija folijas pārklājumu un pašlīmējošo virsmu 100mm</t>
  </si>
  <si>
    <t>Izolācija - minerālvates paklājs ar alumīnija folijas pārklājumu, pašlīmējošu virsmu un cinkota skārda aizsargpārklājums 150mm</t>
  </si>
  <si>
    <t>Izolācija, pretkondensāta - kaučuka izolācija ar ugunsdrošības klasi BL-s210mm</t>
  </si>
  <si>
    <t>Izolācija - minerālvates paklājs ar alumīnija folijas pārklājumu un pašlīmējošo virsmu 150mm</t>
  </si>
  <si>
    <t>Izolācija - minerālvates paklājs ar alumīnija folijas pārklājumu, pašlīmējošu virsmu un cinkota skārda aizsargpārklājums 10mm</t>
  </si>
  <si>
    <t>Izolācija, pretkondensāta - kaučuka izolācija 10mm</t>
  </si>
  <si>
    <t>Izolācija, pretkondensāta - kaučuka izolācija ar ugunsdrošības klasi BL-s2 10mm</t>
  </si>
  <si>
    <t>Izolācija - minerālvates paklājs ar alumīnija folijas pārklājumu un pašlīmējošo virsmu 50mm</t>
  </si>
  <si>
    <t>Izolācija, pretkondensāta - kaučuka paklājs 32mm</t>
  </si>
  <si>
    <t>Izolācija, pretkondensāta - kaučuka izolācija 1mm</t>
  </si>
  <si>
    <t>Izolācija, pretkondensāta - kaučuka izolācija 19mm</t>
  </si>
  <si>
    <t>gbb</t>
  </si>
  <si>
    <t>m4</t>
  </si>
  <si>
    <t>m5</t>
  </si>
  <si>
    <t>Izolācija - minerālvates paklājs ar alumīnija folijas pārklājumu, pašlīmējošu virsmu un cinkota skārda aizsargpārklājums 100mm</t>
  </si>
  <si>
    <t>Izolācija, pretkondensāta - kaučuka paklājs 19mm</t>
  </si>
  <si>
    <r>
      <t>Gaisa apstrādes iekārta PN2.1   
Lp.=8850 m3/h
Ln.=8850 m3/h
Nel.=3,5 kW (P vent.)
Nel.=3,4 kW (N vent.)
400V/3~
Masa - 1521kg
Izmērs 4062x1880x2000(h)mm
Komplektā ar vadības paneli un automātik</t>
    </r>
    <r>
      <rPr>
        <sz val="11"/>
        <color theme="1"/>
        <rFont val="Calibri"/>
        <family val="2"/>
        <charset val="186"/>
        <scheme val="minor"/>
      </rPr>
      <t>u (Modbus RTU</t>
    </r>
    <r>
      <rPr>
        <sz val="11"/>
        <color theme="1"/>
        <rFont val="Calibri"/>
        <family val="2"/>
        <charset val="186"/>
      </rPr>
      <t>), elastīgajiem gaisa vadu pievienojumiem</t>
    </r>
  </si>
  <si>
    <r>
      <t xml:space="preserve">Gaisa apstrādes iekārta PN2.2   
Lp.=8770 m3/h
Ln.=8770 m3/h
Nel.=3,5 kW (P vent.)
Nel.=3,4 kW (N vent.)
400V/3~
Masa - 1468kg
Izmērs 3912x1880x2000(h)mm
</t>
    </r>
    <r>
      <rPr>
        <sz val="11"/>
        <color theme="1"/>
        <rFont val="Calibri"/>
        <family val="2"/>
        <charset val="186"/>
        <scheme val="minor"/>
      </rPr>
      <t>Komplektā ar vadības paneli un automātiku (Modbus RTU), elastīgajiem gaisa vadu pievienojumiem</t>
    </r>
  </si>
  <si>
    <r>
      <t xml:space="preserve">Gaisa apstrādes iekārta PN2.3   
Lp.=1100 m3/h
Ln.=880 m3/h
Nel.=0,78 kW (P vent.)
Nel.=0,78 kW (N vent.)
230V/1~
Masa - 217 kg
Izmērs 1435x748x1250(h)mm
</t>
    </r>
    <r>
      <rPr>
        <sz val="11"/>
        <color theme="1"/>
        <rFont val="Calibri"/>
        <family val="2"/>
        <charset val="186"/>
        <scheme val="minor"/>
      </rPr>
      <t>Komplektā ar vadības paneli un automātiku (Modbus RTU), elastīgajiem gaisa vadu pievienojumiem</t>
    </r>
  </si>
  <si>
    <r>
      <t xml:space="preserve">Gaisa apstrādes iekārta PN2.4   
Lp.=1540 m3/h
Ln.=1540 m3/h
Nel.=0,78 kW (P vent.)
Nel.=0,78 kW (N vent.)
230V/1~
Masa - 220kg
Izmērs 1435x748x1250(h)mm
</t>
    </r>
    <r>
      <rPr>
        <sz val="11"/>
        <color theme="1"/>
        <rFont val="Calibri"/>
        <family val="2"/>
        <charset val="186"/>
        <scheme val="minor"/>
      </rPr>
      <t>Komplektā ar vadības paneli un automātiku (Modbus RTU), elastīgajiem gaisa vadu pievienojumiem</t>
    </r>
  </si>
  <si>
    <r>
      <t xml:space="preserve">Gaisa apstrādes iekārta PN2.5   
Lp.=14150 m3/h
Ln.=14150 m3/h
Nel.=5,85 kW (P vent.)
Nel.=5,85 kW (N vent.)
400V/3~
Masa - 2019kg
</t>
    </r>
    <r>
      <rPr>
        <sz val="11"/>
        <color theme="1"/>
        <rFont val="Calibri"/>
        <family val="2"/>
        <charset val="186"/>
        <scheme val="minor"/>
      </rPr>
      <t>Izmērs 4562x2200x2370(h)mm
Komplektā ar vadības paneli un automātiku (Modbus RTU), elastīgajiem gaisa vadu pievienojumiem</t>
    </r>
  </si>
  <si>
    <r>
      <t>Dzesēšanas āra bloks DX2.6.1   
Qdzes. =7,0 kW
Nel.=6,17 kW
400V/3~
Masa -215 kg
Izmērs-1399x466x1001(h)mm 
Ko</t>
    </r>
    <r>
      <rPr>
        <sz val="11"/>
        <color theme="1"/>
        <rFont val="Calibri"/>
        <family val="2"/>
        <charset val="186"/>
        <scheme val="minor"/>
      </rPr>
      <t>mplektā ar elektroniskās izplešānas vārstiem (EEV kit), automātiku (Modbus RTU)</t>
    </r>
    <r>
      <rPr>
        <sz val="11"/>
        <color theme="1"/>
        <rFont val="Calibri"/>
        <family val="2"/>
        <charset val="186"/>
      </rPr>
      <t>, montāžas elementiem.</t>
    </r>
  </si>
  <si>
    <r>
      <t>Gaisa apstrādes iekārtu dzesēšanas sekciju āra bloku, gaisa vadu un aukstumnesēju cauruļvadu balstīšanas risinājumi</t>
    </r>
    <r>
      <rPr>
        <sz val="11"/>
        <color theme="1"/>
        <rFont val="Calibri"/>
        <family val="2"/>
        <charset val="186"/>
        <scheme val="minor"/>
      </rPr>
      <t xml:space="preserve"> (šī pozīcija precizēta un izvērsta saskaņā ar saņemtajiem matreāliem un risinājumiem no Hilti)</t>
    </r>
  </si>
  <si>
    <t>Sistēma CH1</t>
  </si>
  <si>
    <t>Cirkulācijas sūknis CH1-CS1
G= 2,51 l/s; H= 5 m
Nel.= 0,33 kW; 230V/1~
Vadība pēc konstanta spiediena
Komplektā ar Modbus kumutācijas bloku un siltumizolāciju</t>
  </si>
  <si>
    <t xml:space="preserve">Magna 3 50-80F +CIM200 </t>
  </si>
  <si>
    <t>Telpas dzesētājs - griestu kasete komplektā ar gaisa sadales paneli</t>
  </si>
  <si>
    <t>Brezza 72 EC</t>
  </si>
  <si>
    <t>Brezza 73 EC</t>
  </si>
  <si>
    <t>Brezza 93 EC</t>
  </si>
  <si>
    <t>Brezza 133 EC</t>
  </si>
  <si>
    <t>Vārsts - no spiediena neatkarīgs regulēšanas un balansēšanas vārsts ar izpilmehānismu EMO T230/NC on/off</t>
  </si>
  <si>
    <t>TA-COMPACT-P DN15</t>
  </si>
  <si>
    <t>TA-COMPACT-P DN15 LF</t>
  </si>
  <si>
    <t>TA-COMPACT-P DN20</t>
  </si>
  <si>
    <t xml:space="preserve">Pārplūdes vārsts </t>
  </si>
  <si>
    <t>BPV-15</t>
  </si>
  <si>
    <t>BPV-20</t>
  </si>
  <si>
    <t>Vārsts - noslēgvārsts</t>
  </si>
  <si>
    <t>TA 500-15</t>
  </si>
  <si>
    <t>TA 500-20</t>
  </si>
  <si>
    <t>TA 500-25</t>
  </si>
  <si>
    <t>NV80</t>
  </si>
  <si>
    <t>Gružu filtrs</t>
  </si>
  <si>
    <t>STAF 65</t>
  </si>
  <si>
    <t>Manometrs 0…5 bar ar noslēgvārstu DN15</t>
  </si>
  <si>
    <t>Termometrs 0…50 °C</t>
  </si>
  <si>
    <t>0…50 °C</t>
  </si>
  <si>
    <t>Automātiskie atgaisotāji ar noslēgvārstu</t>
  </si>
  <si>
    <t xml:space="preserve">Izlaide ar noslēgvārstu </t>
  </si>
  <si>
    <t>Cauruļvads - daudzslāņu</t>
  </si>
  <si>
    <t>MLC</t>
  </si>
  <si>
    <t>Veidgabals - T-90</t>
  </si>
  <si>
    <t>DN15/15</t>
  </si>
  <si>
    <t>DN20/20/15</t>
  </si>
  <si>
    <t>DN25/25/15</t>
  </si>
  <si>
    <t>DN25/25/20</t>
  </si>
  <si>
    <t>DN25/25</t>
  </si>
  <si>
    <t>DN32/32/20</t>
  </si>
  <si>
    <t>DN32/32/25</t>
  </si>
  <si>
    <t>DN40/40/15</t>
  </si>
  <si>
    <t>DN40/40/20</t>
  </si>
  <si>
    <t>DN40/40/25</t>
  </si>
  <si>
    <t>DN40/40/32</t>
  </si>
  <si>
    <t>DN50/50/20</t>
  </si>
  <si>
    <t>DN50/50/25</t>
  </si>
  <si>
    <t>DN50/50/40</t>
  </si>
  <si>
    <t>DN65/65/50</t>
  </si>
  <si>
    <t>DN65/65/80</t>
  </si>
  <si>
    <t>DN80/80</t>
  </si>
  <si>
    <t>DN20/15</t>
  </si>
  <si>
    <t>DN25/15</t>
  </si>
  <si>
    <t>DN25/20</t>
  </si>
  <si>
    <t>DN32/25</t>
  </si>
  <si>
    <t>DN40/32</t>
  </si>
  <si>
    <t>DN50/40</t>
  </si>
  <si>
    <t>DN65/40</t>
  </si>
  <si>
    <t>DN65/50</t>
  </si>
  <si>
    <t>AF EVO</t>
  </si>
  <si>
    <t>Sistēma SS1</t>
  </si>
  <si>
    <t>Telpas dzesētājs SS1.1-I
LG MJ24PC NSK
Qdzes.= 4,1 kW
Lrec.= 700 m3/h
Nel.= 60 W; 230V/1~
Komplektā ar PDRYCB500</t>
  </si>
  <si>
    <t>MJ24PC NSK</t>
  </si>
  <si>
    <t>Dzesēšanas āra agregāts SS1.1-A
LG UUC1  U40
Qdzes.= 4,1 kW
Nel.= 2,6 kW; 230V/1~
Masa - 60 kg;
Gabarītizmēri - 950x330x834(h) mm
Komplektā ar komunikācijas moduli modBus RTU.</t>
  </si>
  <si>
    <t>UUC1  U40</t>
  </si>
  <si>
    <t>Cinkota skārda "panna" kondensāta savākšanai un novadīšanai UK sistēmā. Sifonu un sildkabeli skat. UK un EL sadaļās</t>
  </si>
  <si>
    <t>Cauruļvads, rūpnieciski izolēts (freona sistēmām)</t>
  </si>
  <si>
    <t>9,52 mm</t>
  </si>
  <si>
    <t>15,9 mm</t>
  </si>
  <si>
    <t>Palīgmateriāli, visas sistēmas</t>
  </si>
  <si>
    <t>Montāžas un stiprināšanas elementi (vītņstieņi, iekares, skrūves, blīvējums, (tajā skaitā - elementi gaisa vadu stiprināšanai uz jumta), u.c.), sistēmu grafiskais marķējums, u.c.</t>
  </si>
  <si>
    <t>Ugunsdrošās manšetes</t>
  </si>
  <si>
    <t>Atvērumu izveidošana ēkas konstrukcijās gaisa vadu un cauruļvadu šķērsojumu vietās</t>
  </si>
  <si>
    <t>Esošo sistēmu un iekārtu demontāža un nogādāšana Pasūtītāja norādītā vietā</t>
  </si>
  <si>
    <t>Izolācija - pretkondensāta (kaučuka čaula) 13mm</t>
  </si>
  <si>
    <t>Izolācija - pretkondensāta (kaučuka čaula) 19mm</t>
  </si>
  <si>
    <t>Izolācija - pretkondensāta (kaučuka čaula) 1mm</t>
  </si>
  <si>
    <r>
      <t>Dzesēšanas sekciju āra blokam,  aukstumnesēju cauruļvadu balstīšanas risinājumi</t>
    </r>
    <r>
      <rPr>
        <sz val="11"/>
        <color theme="1"/>
        <rFont val="Calibri"/>
        <family val="2"/>
        <charset val="186"/>
        <scheme val="minor"/>
      </rPr>
      <t xml:space="preserve"> (šī pozīcija precizēta un izvērsta saskaņā ar saņemtajiem matreāliem un risinājumiem no Hilti)</t>
    </r>
  </si>
  <si>
    <t>Gaisa aizkars
Qsild.=21,1 kW
L=5950 m3/h
Nel.=0,497 kW
230V/1~
Masa -95kg
Izmēri (WxHxD) - 2620x473x291 mm;
Komplektā ar montāžas rāmi, durvju kontaktu, telpas termostatu, u.c.
Pieslēgums VAS - ModBus RTU 
Siltumnesējs - propilēnglikols 35% 50/35°C</t>
  </si>
  <si>
    <t>ZEN ECG 2500 P54</t>
  </si>
  <si>
    <t>Elektriskais radiators
Qsild.=0,5 kW
Nel.=0,5 kW
230V/1~
Masa -4,0kg
Izmēri (WxHxD) - 348x450x100 mm;
Komplektā ar montāžas rāmi u.c.</t>
  </si>
  <si>
    <t>WKL 505</t>
  </si>
  <si>
    <t>Griestu apkures starojuma panelis komplektā ar stprinājumiem u.c.</t>
  </si>
  <si>
    <t>Casa 400 SP L3000</t>
  </si>
  <si>
    <t>Casa 400 SP L3500</t>
  </si>
  <si>
    <t>Casa 400 MP L3000</t>
  </si>
  <si>
    <t>Casa 400 EP L3000</t>
  </si>
  <si>
    <t>Casa 400 EP L3500</t>
  </si>
  <si>
    <t>Casa 800 SP L3000</t>
  </si>
  <si>
    <t>Casa 800 MP L3000</t>
  </si>
  <si>
    <t>Casa 800 EP L4000</t>
  </si>
  <si>
    <t>Tērauda paneļu radiators komplektā ar vārstiem (noslēgv., un bal.v., u.c.), korķi, atgaisotāju, un stiprināšanas kronšteiniem</t>
  </si>
  <si>
    <t>I40P 11-200-400</t>
  </si>
  <si>
    <t>I40P 11-200-500</t>
  </si>
  <si>
    <t>I40P 11-400-500</t>
  </si>
  <si>
    <t>I40P 11-600-600</t>
  </si>
  <si>
    <t>I40P 21-600-500</t>
  </si>
  <si>
    <t>I40P 21-600-600</t>
  </si>
  <si>
    <t>I40P 21-600-1300</t>
  </si>
  <si>
    <t>I40P 22-500-1100</t>
  </si>
  <si>
    <t>I40P 22-600-600</t>
  </si>
  <si>
    <t>I40P 33-600-2600</t>
  </si>
  <si>
    <t>Termostatiskā ieskrūve radiatoriem</t>
  </si>
  <si>
    <t>IMI Eclipse</t>
  </si>
  <si>
    <t>Izpildmehānisms ar pieslēgumu VAS</t>
  </si>
  <si>
    <t>EMO T 230V</t>
  </si>
  <si>
    <t>Termostata galva</t>
  </si>
  <si>
    <t>RA-2000</t>
  </si>
  <si>
    <t>Tērauda cauruļvads - presējams</t>
  </si>
  <si>
    <t>DN15 (ø18x1,2)</t>
  </si>
  <si>
    <t>DN32 (ø35x1,2)</t>
  </si>
  <si>
    <t>DN40 (ø42x1,5)</t>
  </si>
  <si>
    <t>Cauruļvads, daudzslāņu</t>
  </si>
  <si>
    <t>d20x2,25</t>
  </si>
  <si>
    <t>d25x2,5</t>
  </si>
  <si>
    <t>d16x2,0</t>
  </si>
  <si>
    <t>Presējams tērauda līkums - 15°</t>
  </si>
  <si>
    <t>Presējams tērauda līkums - 30°</t>
  </si>
  <si>
    <t>Presējams tērauda līkums - 45°</t>
  </si>
  <si>
    <t>Presējams tērauda līkums - 60°</t>
  </si>
  <si>
    <t>Presējams tērauda līkums - 90°</t>
  </si>
  <si>
    <t>Veidgabals, presējams tērauda - T - 90°</t>
  </si>
  <si>
    <t>15/15</t>
  </si>
  <si>
    <t>15/15/20</t>
  </si>
  <si>
    <t>20/20/15</t>
  </si>
  <si>
    <t>20/20</t>
  </si>
  <si>
    <t>20/20/25</t>
  </si>
  <si>
    <t>25/25/15</t>
  </si>
  <si>
    <t>25/25/20</t>
  </si>
  <si>
    <t>25/25</t>
  </si>
  <si>
    <t>32/32/15</t>
  </si>
  <si>
    <t>32/32/20</t>
  </si>
  <si>
    <t>32/32/25</t>
  </si>
  <si>
    <t>32/32</t>
  </si>
  <si>
    <t>40/40/15</t>
  </si>
  <si>
    <t>40/40/25</t>
  </si>
  <si>
    <t>40/40/32</t>
  </si>
  <si>
    <t>40/40</t>
  </si>
  <si>
    <t>50/50/40</t>
  </si>
  <si>
    <t>65/65/50</t>
  </si>
  <si>
    <t>65/65</t>
  </si>
  <si>
    <t>Pāreja, presējama tērauda</t>
  </si>
  <si>
    <t>20/15</t>
  </si>
  <si>
    <t>25/15</t>
  </si>
  <si>
    <t>25/20</t>
  </si>
  <si>
    <t>32/15</t>
  </si>
  <si>
    <t>32/25</t>
  </si>
  <si>
    <t>40/15</t>
  </si>
  <si>
    <t>40/25</t>
  </si>
  <si>
    <t>40/32</t>
  </si>
  <si>
    <t>50/32</t>
  </si>
  <si>
    <t>50/40</t>
  </si>
  <si>
    <t>65/32</t>
  </si>
  <si>
    <t>65/50</t>
  </si>
  <si>
    <t>Silto grīdu kolektoru skapis ar vāku, kolektoriem, noslēgvārstiem un pievienojumiem;
Cilpu skaits: 2
650(h)x660x150 (virsapmetuma); Komplektā ar kolektora plūsmas mērītājiem un vadības bloku</t>
  </si>
  <si>
    <t>Silto grīdu kolektoru skapis ar vāku, kolektoriem, noslēgvārstiem un pievienojumiem;
Cilpu skaits: 4
690(h)x600x110 (iebūvējams); Komplektā ar kolektora plūsmas mērītājiem un vadības bloku</t>
  </si>
  <si>
    <t>Silto grīdu kolektoru skapis ar vāku, kolektoriem, noslēgvārstiem un pievienojumiem;
Cilpu skaits: 5
690(h)x600x110 (iebūvējams); Komplektā ar kolektora plūsmas mērītājiem un vadības bloku</t>
  </si>
  <si>
    <t>Silto grīdu kolektoru skapis ar vāku, kolektoriem, noslēgvārstiem un pievienojumiem;
Cilpu skaits: 6
690(h)x600x110 (iebūvējams); Komplektā ar kolektora plūsmas mērītājiem un vadības bloku</t>
  </si>
  <si>
    <t>Silto grīdu kolektoru skapis ar vāku, kolektoriem, noslēgvārstiem un pievienojumiem;
Cilpu skaits: 10
690(h)x850x110 (iebūvējams); Komplektā ar kolektora plūsmas mērītājiem un vadības bloku</t>
  </si>
  <si>
    <t>Silto grīdu kolektoru skapis ar vāku, kolektoriem, noslēgvārstiem un pievienojumiem;
Cilpu skaits: 11
650(h)x910x150 (virsapmetuma); Komplektā ar kolektora plūsmas mērītājiem un vadības bloku</t>
  </si>
  <si>
    <t>Silto grīdu kolektoru skapis ar vāku, kolektoriem, noslēgvārstiem un pievienojumiem;
Cilpu skaits: 12
650(h)x1060x150 (virsapmetuma); Komplektā ar kolektora plūsmas mērītājiem un vadības bloku</t>
  </si>
  <si>
    <t>230 V</t>
  </si>
  <si>
    <t>Caurules līkuma veidnis 90°</t>
  </si>
  <si>
    <t>d16</t>
  </si>
  <si>
    <t>Termo šuves profils</t>
  </si>
  <si>
    <t>100x10</t>
  </si>
  <si>
    <t>Gofrētas aizsargcaurules</t>
  </si>
  <si>
    <t>Cauruļvadu aizsargčaula</t>
  </si>
  <si>
    <t>Elektroniskais cirkulācijas sūknis gaisa apstrādes iekārtas PN2.1 sildīšanas sekcijas siltumapgādei komplektā ar rūpniecisku siltumizolāciju, elektroinstalāciju u.c.</t>
  </si>
  <si>
    <t>G = 0,37 l/s
H = 4 m</t>
  </si>
  <si>
    <t xml:space="preserve">ALPHA 2 25-80 180 </t>
  </si>
  <si>
    <t>Elektroniskais cirkulācijas sūknis gaisa apstrādes iekārtas PN2.2 sildīšanas sekcijas siltumapgādei komplektā ar rūpniecisku siltumizolāciju, elektroinstalāciju u.c.</t>
  </si>
  <si>
    <t>Elektroniskais cirkulācijas sūknis gaisa apstrādes iekārtas PN2.3 sildīšanas sekcijas siltumapgādei komplektā ar rūpniecisku siltumizolāciju, elektroinstalāciju u.c.</t>
  </si>
  <si>
    <t>G = 0,07 l/s
H = 4 m</t>
  </si>
  <si>
    <t xml:space="preserve">ALPHA 1 L 25-40 180 </t>
  </si>
  <si>
    <t>Elektroniskais cirkulācijas sūknis gaisa apstrādes iekārtas PN2.4 sildīšanas sekcijas siltumapgādei komplektā ar rūpniecisku siltumizolāciju, elektroinstalāciju u.c.</t>
  </si>
  <si>
    <t>G = 0,08 l/s
H = 4 m</t>
  </si>
  <si>
    <t>Elektroniskais cirkulācijas sūknis gaisa apstrādes iekārtas PN2.5 sildīšanas sekcijas siltumapgādei komplektā ar rūpniecisku siltumizolāciju, elektroinstalāciju u.c.</t>
  </si>
  <si>
    <t>G = 0,62 l/s
H = 4 m</t>
  </si>
  <si>
    <t>Elektroniskais cirkulācijas sūknis gaisa apstrādes iekārtas PN2.6 sildīšanas sekcijas siltumapgādei komplektā ar rūpniecisku siltumizolāciju, elektroinstalāciju u.c.</t>
  </si>
  <si>
    <t>G = 0,2 l/s
H = 4 m</t>
  </si>
  <si>
    <t xml:space="preserve">ALPHA 1 25-80 180 </t>
  </si>
  <si>
    <t>Elektroniskais cirkulācijas sūknis gaisa apstrādes iekārtas PN2.7 sildīšanas sekcijas siltumapgādei komplektā ar rūpniecisku siltumizolāciju, elektroinstalāciju u.c.</t>
  </si>
  <si>
    <t>G = 0,24 l/s
H = 4 m</t>
  </si>
  <si>
    <t>Elektroniskais cirkulācijas sūknis gaisa apstrādes iekārtas PN2.8 sildīšanas sekcijas siltumapgādei komplektā ar rūpniecisku siltumizolāciju, elektroinstalāciju u.c.</t>
  </si>
  <si>
    <t>G = 0,49 l/s
H = 4 m</t>
  </si>
  <si>
    <t>Trīsceļu regulējošais  vārsts ar aktuatoru un elektroinstalāciju</t>
  </si>
  <si>
    <t>DN 15; Kvs=1,0</t>
  </si>
  <si>
    <t>H512B + LV24A-MOD</t>
  </si>
  <si>
    <t>DN 15; Kvs=2,5</t>
  </si>
  <si>
    <t>H514B + LV24A-MOD</t>
  </si>
  <si>
    <t>DN 15; Kvs=4,0</t>
  </si>
  <si>
    <t>H515B + LV24A-MOD</t>
  </si>
  <si>
    <t>DN 20; Kvs=6,3</t>
  </si>
  <si>
    <t>H520B + LV230A-TPC</t>
  </si>
  <si>
    <t>H520B + LV24A-MOD</t>
  </si>
  <si>
    <t>DN 25; Kvs=10,0</t>
  </si>
  <si>
    <t>Filtrs</t>
  </si>
  <si>
    <t>AT3600</t>
  </si>
  <si>
    <t>Noslēgvārsts ar vārpstas pagarinājumu</t>
  </si>
  <si>
    <t>AT3601</t>
  </si>
  <si>
    <t>TA60</t>
  </si>
  <si>
    <t>DN10</t>
  </si>
  <si>
    <t xml:space="preserve">Spiediena starpības regulētājs </t>
  </si>
  <si>
    <t>STAP-15</t>
  </si>
  <si>
    <t>Vārsts - no spiediena neatkarīgs balansēšanas un regulēšanas vārsts ar elektropiedziņu</t>
  </si>
  <si>
    <t>TA-COMPACT-P + EMO T 230V/NO on/off</t>
  </si>
  <si>
    <t>Sistēmas iztukšošanas mezgls (noslēgvārsts ar korķi)</t>
  </si>
  <si>
    <t>d15</t>
  </si>
  <si>
    <t>Kaiflex KKplus</t>
  </si>
  <si>
    <t>d25…d32</t>
  </si>
  <si>
    <t>d50…d65</t>
  </si>
  <si>
    <t>Ultimate U Protect 1000S ALU3</t>
  </si>
  <si>
    <t>Ultimate U Protect 1000S ALU4</t>
  </si>
  <si>
    <t>Ultimate U Protect 1000S ALU5</t>
  </si>
  <si>
    <t>Ultimate U Protect 1000S ALU6</t>
  </si>
  <si>
    <t>Ultimate U Protect 1000S ALU7</t>
  </si>
  <si>
    <t>Ultimate U Protect 1000S ALU8</t>
  </si>
  <si>
    <t>Ultimate U Protect 1000S ALU9</t>
  </si>
  <si>
    <t>d15…d32</t>
  </si>
  <si>
    <t>d25…d40</t>
  </si>
  <si>
    <t>d40…d65</t>
  </si>
  <si>
    <t xml:space="preserve"> Kaifoam PE-RO</t>
  </si>
  <si>
    <t>d15…d20</t>
  </si>
  <si>
    <t xml:space="preserve"> Kaifoam PE</t>
  </si>
  <si>
    <t>d15…d25</t>
  </si>
  <si>
    <t>V=750 l</t>
  </si>
  <si>
    <t>Visas sistēmas</t>
  </si>
  <si>
    <t>Šunta mezgla aizsardzība pret putniem un nokrišņiem (jumtiņš; reste)</t>
  </si>
  <si>
    <t>Cauruļvadu izolācija 17mm</t>
  </si>
  <si>
    <t>Cauruļvadu izolācija 18mm</t>
  </si>
  <si>
    <t>Cauruļvadu izolācija 19mm</t>
  </si>
  <si>
    <t>Cauruļvadu izolācija 20mm</t>
  </si>
  <si>
    <t>Cauruļvadu izolācija 21mm</t>
  </si>
  <si>
    <t>Veidgabalu izolācija 17mm</t>
  </si>
  <si>
    <t>Veidgabalu izolācija 18mm</t>
  </si>
  <si>
    <t>Veidgabalu izolācija 19mm</t>
  </si>
  <si>
    <t>Veidgabalu izolācija 20mm</t>
  </si>
  <si>
    <t>Veidgabalu izolācija 21mm</t>
  </si>
  <si>
    <t>Veidgabalu izolācija 40mm</t>
  </si>
  <si>
    <t>Veidgabalu izolācija 60mm</t>
  </si>
  <si>
    <t>Veidgabalu izolācija 50mm</t>
  </si>
  <si>
    <t>Veidgabalu izolācija 80mm</t>
  </si>
  <si>
    <t>Cauruļvadu izolācija 13mm</t>
  </si>
  <si>
    <t>Veidgabalu izolācija 13mm</t>
  </si>
  <si>
    <r>
      <t xml:space="preserve">Automātiskais atgaisotājs ar noslēgvārstu </t>
    </r>
    <r>
      <rPr>
        <sz val="11"/>
        <color theme="1"/>
        <rFont val="Calibri"/>
        <family val="2"/>
      </rPr>
      <t>(šī pozīcija precizēta un izvērsta pēc aksonometrisko shēmu izstrādes)</t>
    </r>
  </si>
  <si>
    <r>
      <t>Cauruļvadu balstīšanas risinājumi (</t>
    </r>
    <r>
      <rPr>
        <sz val="11"/>
        <color theme="1"/>
        <rFont val="Calibri"/>
        <family val="2"/>
      </rPr>
      <t>šī pozīcija precizēta un izvērsta saskaņā ar saņemtajiem matreāliem un risinājumiem no Hilti</t>
    </r>
    <r>
      <rPr>
        <sz val="11"/>
        <color theme="1"/>
        <rFont val="Calibri"/>
        <family val="2"/>
        <charset val="1"/>
      </rPr>
      <t>)</t>
    </r>
  </si>
  <si>
    <r>
      <t>Cauruļvadu šķērsojumi ugunsdrošajām norobežojošajām konstrukcijām (</t>
    </r>
    <r>
      <rPr>
        <sz val="11"/>
        <color theme="1"/>
        <rFont val="Calibri"/>
        <family val="2"/>
      </rPr>
      <t>šī pozīcija precizēta un izvērsta saskaņā ar saņemtajiem matreāliem un risinājumiem no Knauf</t>
    </r>
    <r>
      <rPr>
        <sz val="11"/>
        <color theme="1"/>
        <rFont val="Calibri"/>
        <family val="2"/>
        <charset val="1"/>
      </rPr>
      <t>)</t>
    </r>
  </si>
  <si>
    <t>SI-06.1</t>
  </si>
  <si>
    <t>SI-06.2</t>
  </si>
  <si>
    <t>1. ST, DE ELENMENTI STIKLĀ</t>
  </si>
  <si>
    <t xml:space="preserve">2. STĀVA DE ELEMENTI </t>
  </si>
  <si>
    <t>2. ST. DE ELEMENTI STIKLĀ.</t>
  </si>
  <si>
    <t>gab</t>
  </si>
  <si>
    <t>kmpl.</t>
  </si>
  <si>
    <t>SA-04.1</t>
  </si>
  <si>
    <t>SA-31</t>
  </si>
  <si>
    <t>SA-32</t>
  </si>
  <si>
    <t>SA-33</t>
  </si>
  <si>
    <t>SA-34</t>
  </si>
  <si>
    <t>SA-35</t>
  </si>
  <si>
    <t>SA-36</t>
  </si>
  <si>
    <t>SA-37</t>
  </si>
  <si>
    <t>SA-42</t>
  </si>
  <si>
    <t>Santehnikas aprīkojums</t>
  </si>
  <si>
    <t>Lietus ūdens rezervuāra pamatu plātnes izveide</t>
  </si>
  <si>
    <t>Pamatu plātnes iebetonēšana C35/45 XC2 XF2 XA2</t>
  </si>
  <si>
    <t>Pamatu plātnes stiegrošana D12,D16 B500B</t>
  </si>
  <si>
    <t>Lietus ūdens rezervuāra aizsargplātnes izveide</t>
  </si>
  <si>
    <t>Aizsargplātnes iebetonēšana C35/45 XC2 XF2 XA2</t>
  </si>
  <si>
    <t>Aizsargplātnes stiegrošana D12,D16 B500B</t>
  </si>
  <si>
    <t>Lietus ūdens krājakas pamatu plātnes izveide</t>
  </si>
  <si>
    <t>Lietus ūdens krājakas aizsargplātnes izveide</t>
  </si>
  <si>
    <t>Aizsargplātnes stiegrošana D12B500B</t>
  </si>
  <si>
    <t>Pamatu pēdas stiegrojums D8,D12, B500B</t>
  </si>
  <si>
    <t>Detaļa no trenažieru ražotāja</t>
  </si>
  <si>
    <t>1-1</t>
  </si>
  <si>
    <t>1-2</t>
  </si>
  <si>
    <t>1-3</t>
  </si>
  <si>
    <t>1-4</t>
  </si>
  <si>
    <t>1-5</t>
  </si>
  <si>
    <t>1-6</t>
  </si>
  <si>
    <t>1-7</t>
  </si>
  <si>
    <t>1-8</t>
  </si>
  <si>
    <t>1-9</t>
  </si>
  <si>
    <t>1-11</t>
  </si>
  <si>
    <t>1-13</t>
  </si>
  <si>
    <t>1-14</t>
  </si>
  <si>
    <t>1-17</t>
  </si>
  <si>
    <t>1-18</t>
  </si>
  <si>
    <t>1-20</t>
  </si>
  <si>
    <t>1-27</t>
  </si>
  <si>
    <t>Būvdarbi</t>
  </si>
  <si>
    <t xml:space="preserve">Dekoratīvie elementi </t>
  </si>
  <si>
    <r>
      <rPr>
        <b/>
        <sz val="10"/>
        <color theme="1"/>
        <rFont val="Arial"/>
        <family val="2"/>
        <charset val="186"/>
      </rPr>
      <t xml:space="preserve">Koka plāksnes ar integrētu (iefrēzētu) LED strīpu un uzrakstu "ĢĒRBTUVES" un "HALLE A". 
</t>
    </r>
    <r>
      <rPr>
        <sz val="10"/>
        <color rgb="FF000000"/>
        <rFont val="Arial"/>
        <family val="2"/>
        <charset val="186"/>
      </rPr>
      <t xml:space="preserve">Fonts: Bahnschrift Light
Teksta gabarītus sk. IN-64.
Koka toni pieskaņot ATENA (metāla griesti ar koka imitāciju) griestu izvēlētam tonim. Paredzēt stiprinājumu pie sienas. Uzrakstus izveidot nomatētā organiskā stikla, baltā tonī.
Izmēti doti IN-62. 
</t>
    </r>
    <r>
      <rPr>
        <b/>
        <sz val="10"/>
        <color theme="1"/>
        <rFont val="Arial"/>
        <family val="2"/>
        <charset val="186"/>
      </rPr>
      <t xml:space="preserve">Slēptie stiprinājumi.  </t>
    </r>
  </si>
  <si>
    <r>
      <rPr>
        <b/>
        <sz val="10"/>
        <color theme="1"/>
        <rFont val="Arial"/>
        <family val="2"/>
        <charset val="186"/>
      </rPr>
      <t xml:space="preserve">Koka plāksnes ar integrētu (iefrēzētu) LED strīpu un uzrakstu "ĢĒRBTUVES" un "HALLE A". </t>
    </r>
    <r>
      <rPr>
        <sz val="10"/>
        <color rgb="FF000000"/>
        <rFont val="Arial"/>
        <family val="2"/>
        <charset val="186"/>
      </rPr>
      <t xml:space="preserve">
Fonts: Bahnschrift Light
Teksta gabarītus sk. IN-64.</t>
    </r>
    <r>
      <rPr>
        <b/>
        <sz val="10"/>
        <color theme="1"/>
        <rFont val="Arial"/>
        <family val="2"/>
        <charset val="186"/>
      </rPr>
      <t xml:space="preserve">
</t>
    </r>
    <r>
      <rPr>
        <sz val="10"/>
        <color rgb="FF000000"/>
        <rFont val="Arial"/>
        <family val="2"/>
        <charset val="186"/>
      </rPr>
      <t xml:space="preserve">
Koka toni pieskaņot ATENA(metāla griesti ar koka imitāciju) griestu izvēlētam tonim. Paredzēt stiprinājumu pie sienas. Uzrakstus izveidot nomatētā organiskā stikla, baltā tonī. 
Izmēti doti IN-62. </t>
    </r>
  </si>
  <si>
    <r>
      <rPr>
        <b/>
        <sz val="10"/>
        <color theme="1"/>
        <rFont val="Arial"/>
        <family val="2"/>
        <charset val="186"/>
      </rPr>
      <t xml:space="preserve">Palodzes (logiem un padziļinājumiem esošā sienā). </t>
    </r>
    <r>
      <rPr>
        <sz val="10"/>
        <color rgb="FF000000"/>
        <rFont val="Arial"/>
        <family val="2"/>
        <charset val="186"/>
      </rPr>
      <t xml:space="preserve">
Koka toni pieskaņot ATENA griestu (metāla griesti ar koka imitāciju)  izvēlētam tonim.
Skaits: 8 gab. 
Uzmērīt pēc fakta </t>
    </r>
  </si>
  <si>
    <r>
      <rPr>
        <b/>
        <sz val="10"/>
        <color theme="1"/>
        <rFont val="Arial"/>
        <family val="2"/>
        <charset val="186"/>
      </rPr>
      <t xml:space="preserve">Foto rāmji
</t>
    </r>
    <r>
      <rPr>
        <sz val="10"/>
        <color rgb="FF000000"/>
        <rFont val="Arial"/>
        <family val="2"/>
        <charset val="186"/>
      </rPr>
      <t xml:space="preserve">Rāmju malas antracit tonī. </t>
    </r>
  </si>
  <si>
    <r>
      <rPr>
        <b/>
        <sz val="10"/>
        <color theme="1"/>
        <rFont val="Arial"/>
        <family val="2"/>
        <charset val="186"/>
      </rPr>
      <t xml:space="preserve">Dekoratīva metāla sieta siena sporta zālē.
</t>
    </r>
    <r>
      <rPr>
        <sz val="10"/>
        <color rgb="FF000000"/>
        <rFont val="Arial"/>
        <family val="2"/>
        <charset val="186"/>
      </rPr>
      <t xml:space="preserve">
Tonis: Antracīts 
Izmērs: 2800mm (garums), 4000(h) mm (11.3m2) 
Acs (mm) izmērs: 20mm  x  62mm 
Sieta platums (Starp aspraugām): 8mm 
Sieta biezums: 3mm 
Baltīšanas veids: metāla rāmis - piemētinās pie metāla karkasa. 
Metāla rāmis - puvlērkrāsots. 
Piemēram: https://www.vrvmetals.lv/</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</si>
  <si>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2980mm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</si>
  <si>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1450mm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</si>
  <si>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1200mm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</si>
  <si>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 xml:space="preserve">Dekoratīva norobežojošā siena ar starpsienu montāžas komplektu.
</t>
    </r>
    <r>
      <rPr>
        <sz val="10"/>
        <color rgb="FF000000"/>
        <rFont val="Arial"/>
        <family val="2"/>
        <charset val="186"/>
      </rPr>
      <t xml:space="preserve">
Izmēri: 40x100x3000mm
Sienas garums: 790mm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</si>
  <si>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Kasešu aizkari sapulču telpā.</t>
    </r>
    <r>
      <rPr>
        <sz val="10"/>
        <color rgb="FF000000"/>
        <rFont val="Arial"/>
        <family val="2"/>
        <charset val="186"/>
      </rPr>
      <t xml:space="preserve">
Platne tiek fiksēta ar vadītājiem, un arī apakšējais auduma malas ir piestiprinātas.  Žalūziju audums tiek sarullēts iekšpusē dekoratīvā kasetē.
</t>
    </r>
    <r>
      <rPr>
        <b/>
        <sz val="10"/>
        <color theme="1"/>
        <rFont val="Arial"/>
        <family val="2"/>
        <charset val="186"/>
      </rPr>
      <t xml:space="preserve">Skatīt kopā ar AR logu specifikāciju (Telpa E-2-02, sapulču telpa). </t>
    </r>
  </si>
  <si>
    <t>1-29</t>
  </si>
  <si>
    <t>1-30</t>
  </si>
  <si>
    <t>1-31</t>
  </si>
  <si>
    <t>1-32</t>
  </si>
  <si>
    <t>1-33</t>
  </si>
  <si>
    <t>1-36</t>
  </si>
  <si>
    <t>1-37</t>
  </si>
  <si>
    <t>1-38</t>
  </si>
  <si>
    <t>1-40</t>
  </si>
  <si>
    <t>Metāla stiprinājumi cinkoti ,korozijas klase C3.</t>
  </si>
  <si>
    <t>Gaisa kompensācijas ventilatora un gaisa vadu balstīšanas risinājumi tehniskajā stāvā (šī pozīcija tiks precizēta un izvērsta saskaņā ar saņemtajiem materiāliem un risinājumiem no Hilti)</t>
  </si>
  <si>
    <t>Automašīnu riteņu atdure (L=1,8m) un uzstādīšana TS-CD-2</t>
  </si>
  <si>
    <t>Ceļa zīmes metāla stabs un uzstādīšana TS-CD-2</t>
  </si>
  <si>
    <t>Ceļa zīmes metāla kronšteins un uzstādīšana pie ēkas fasādes.TS-CD-2</t>
  </si>
  <si>
    <t>Norādījuma ceļa zīme (500.grupa) un vairoga uzstādīšana .TS-CD-2</t>
  </si>
  <si>
    <t>Papildzīme (800.grupa) un vairoga uzstādīšana .TS-CD-2</t>
  </si>
  <si>
    <t>Baltā krāsa ceļa horizontālajiem apzīmējumiem un uzklāšana ar rokām.TS-CD-2</t>
  </si>
  <si>
    <t>Plastmasas ūdensvada caurule PE100 PN10,DN20. Iebūves dziļums 2m.Pipelife vai ekvivalents</t>
  </si>
  <si>
    <t>Plastmasas ūdensvada caurule PE100 PN10,DN32.Iebūves dziļums 2m.Pipelife vai ekvivalents</t>
  </si>
  <si>
    <t>Plastmasas ūdensvada caurule PE100 PN10,DN63.Iebūves dziļums 2m.Pipelife vai ekvivalents</t>
  </si>
  <si>
    <r>
      <t xml:space="preserve">Uzņēmēja finanšu piedāvājuma </t>
    </r>
    <r>
      <rPr>
        <u/>
        <sz val="10"/>
        <rFont val="Arial"/>
        <family val="2"/>
        <charset val="186"/>
      </rPr>
      <t>vienības izcenojumos iekļauti</t>
    </r>
    <r>
      <rPr>
        <sz val="10"/>
        <rFont val="Arial"/>
        <family val="2"/>
        <charset val="186"/>
      </rPr>
      <t>: visi darbi, procesi un mehānismi, materiāli un palīgmateriāli, kas nepieciešami, lai pabeigtu katru Būvelementu, arī gadījumos, kad atsevišķas (</t>
    </r>
    <r>
      <rPr>
        <i/>
        <sz val="10"/>
        <rFont val="Arial"/>
        <family val="2"/>
        <charset val="186"/>
      </rPr>
      <t>statiski, konstruktīvi vai kā citādi funkcionāli, tehnoloģiski vai ar standartiem un normatīviem pamatotas</t>
    </r>
    <r>
      <rPr>
        <sz val="10"/>
        <rFont val="Arial"/>
        <family val="2"/>
        <charset val="186"/>
      </rPr>
      <t>) Būvelementa daļas, vai Būvelements kopumā, Tehniskajā specifikācijā nav īpaši izdalīts vai detalizēts. Uzņēmējam, kā kvalificētam, prasmīgam un pieredzējušam būvniecības lietpratējam, nepieciešams veikt arī citus darbus, kas tieši nav norādīti Tehniskajā specifikācijā (t.sk. Būvprojektā un Paskaidrojuma rakstā), bet tie izriet no Būvdarbu procesa jēgas un būtības un ir saprātīgi un pamatoti nepieciešami un izsecināmi Darbu pilnīgai izpildei.</t>
    </r>
  </si>
  <si>
    <t>Sporta aprīkojums</t>
  </si>
  <si>
    <t>Dolomīta šķembas blietētas, frakcija 8-32 150mm.EV2=80MPa.</t>
  </si>
  <si>
    <t xml:space="preserve"> Blietēta vidēj rupja smilts, grunts,dt=0,98</t>
  </si>
  <si>
    <t>Esošās ēkas pagrabstāva aizbēršana ar vidēji rupju smlti,dt=0,98.Paredzēt smilts blietēšana ik pēc 200mm bieza slāņa iebēršanas, blietēt ar rokas bliet,EV2&gt;45mpa</t>
  </si>
  <si>
    <t>Knauf U veida skava 200mm,solis 400mm</t>
  </si>
  <si>
    <t>Knauf metāla profilu  karkass UD un CD profili. CD profilu paredzēt divkārtīgi vienu otram blakus 27mm</t>
  </si>
  <si>
    <t>Knauf dubultā metāla profilu karkass CW50*50*0,6.</t>
  </si>
  <si>
    <t xml:space="preserve">Ģipškartona loksnes no  vienas puses 2 kārtās Knauf Diamant.
</t>
  </si>
  <si>
    <t>Aquapanel outdoor cementa plāksne no abām pusēm 1 kārtā 12,5mm</t>
  </si>
  <si>
    <t>Knauf metāla profilu karkass CW 50*50*0,6</t>
  </si>
  <si>
    <t>P-1 skārda parapeta nosegs 330 mm  ar pacelto falci ar polimērpārklājumu Pural un stiprinājuma kronšteiniem ar soli 400mm.GM-7</t>
  </si>
  <si>
    <t>P-2 skārda parapeta nosegs 330 mm  ar pacelto falci ar polimērpārklājumu Pural un stiprinājuma kronšteiniem ar soli 400mm.GM-20.</t>
  </si>
  <si>
    <t>P-2 skārda parapeta nosegs 280 mm  ar pacelto falci ar polimērpārklājumu Pural un stiprinājuma kronšteiniem ar soli 400mm.GM-17.</t>
  </si>
  <si>
    <t>P-5 skārda parapeta nosegs 500 mm  ar pacelto falci ar polimērpārklājumu Pural un stiprinājuma kronšteiniem ar soli 400mm.GM-15.</t>
  </si>
  <si>
    <t>Esošās sporta zāles sienu atjaunošana</t>
  </si>
  <si>
    <t>Sienu mehāniska attīrīšana un attaukošana</t>
  </si>
  <si>
    <t>Sienas gruntēšana ar dziļumgrunti</t>
  </si>
  <si>
    <t>Virsmu špaktelēšana,iestrādājot stiklšķiedras audumu</t>
  </si>
  <si>
    <t>Esošo griestu un to konstrukciju pārkrāsošana</t>
  </si>
  <si>
    <t>Telpu Nr.1-24,1-27,1-30 pārsegumu sijas apdarīt ar ugunsdrošo knauf sistēmu k252.UD profils, CD profils ,Knauf Fireboard 15mm</t>
  </si>
  <si>
    <t>PR2 Gasisa pārplūdes restes 850*50mm.paredzēt 100mm virs durvīm. AR-0, AR-08.</t>
  </si>
  <si>
    <t>AL-1 apkalpes lūkas montāža AVK izvadamvirs lifta galvas 300*300, skat AR-09.</t>
  </si>
  <si>
    <t xml:space="preserve"> Nesošā profilloksne T153-40L-840 t=1,0mm,tērauds S355</t>
  </si>
  <si>
    <t xml:space="preserve"> Nesošā profilloksne T153-40L-840 t=1,2mm, tērauds S355</t>
  </si>
  <si>
    <t>Metāla jumta lokšņu elementi KB1-T153-420/2</t>
  </si>
  <si>
    <t>Ūdensvada plastmasas daudzslāņu caurules PN10, ieskaitot veidgabalus un stiprinājumus,DN16,Uponor vai ekvivalents,veidgabali metāla, presējami</t>
  </si>
  <si>
    <t>Ūdensvada plastmasas daudzslāņu caurules PN10, ieskaitot veidgabalus un stiprinājumus,DN25.Uponor vai ekvivalents,veidgabali metāla, presējami</t>
  </si>
  <si>
    <t>Ūdensvada plastmasas daudzslāņu caurules PN10, ieskaitot veidgabalus un stiprinājumus,DN32.Uponor vai ekvivalents,veidgabali metāla, presējami</t>
  </si>
  <si>
    <t>Ūdensvada plastmasas daudzslāņu caurules PN10, ieskaitot veidgabalus un stiprinājumus,DN50.Uponor vai ekvivalents,veidgabali metāla, presējami</t>
  </si>
  <si>
    <t>Ūdensvada plastmasas daudzslāņu caurules PN10, ieskaitot veidgabalus un stiprinājumus,DN63.Uponor vai ekvivalents,veidgabali metāla, presējami</t>
  </si>
  <si>
    <t>Trejgabals iekšējās vītnes  11/4"-1/2", cinkota tērauda.</t>
  </si>
  <si>
    <t>Līkums iekšējās vītnes 1 1/4" cinkota tērauda</t>
  </si>
  <si>
    <t>Plastmasas pagrieziens 45° DN50. Uponor,Wavin vai ekvivalents</t>
  </si>
  <si>
    <t>Plastmasas pagrieziens 45° dn110. Uponor,Wavin vai ekvivalents</t>
  </si>
  <si>
    <t>Plastmasas trejgabals 45° DN50. Uponor,Wavin vai ekvivalents</t>
  </si>
  <si>
    <t>Plastmasas trejgabals 45° 110*50.  Uponor,Wavin vai ekvivalents</t>
  </si>
  <si>
    <t>Plastmasas trejgabals 45° DN110.  Uponor,Wavin vai ekvivalents</t>
  </si>
  <si>
    <t>Plastmasas krustgabals 45° dN110.  Uponor,Wavin vai ekvivalents</t>
  </si>
  <si>
    <t>WC līkums DN110, Uponor,Wavin vai ekvivalents.</t>
  </si>
  <si>
    <t>Plastmasas revīzija DN50. Uponor,Wavin vai ekvivalents.</t>
  </si>
  <si>
    <t>Plastmasas revīzija DN110. Uponor,Wavin vai ekvivalents.</t>
  </si>
  <si>
    <t>Uzmavas noslēgtapa DN110.Uponor vai ekvivalents. Uponor,Wavin vai ekvivalents.</t>
  </si>
  <si>
    <t>Plastmasas kanalizācijas caurules DN32  Uponor,Wavin vai ekvivalents.</t>
  </si>
  <si>
    <t>Plastmasas kanalizācijas caurules DN50  Uponor,Wavin vai ekvivalents.</t>
  </si>
  <si>
    <t>Plastmasas pagrieziens 45°,DN32. Uponor,Wavin vai ekvivalents.</t>
  </si>
  <si>
    <t>Plastmasas pagrieziens 90°,DN32. Uponor,Wavin vai ekvivalents.</t>
  </si>
  <si>
    <t>Plastmasas trejgabals 45°,DN32. Uponor,Wavin vai ekvivalents.</t>
  </si>
  <si>
    <t>Plastmasas pagrieziens 45°,DN50. Uponor,Wavin vai ekvivalents.</t>
  </si>
  <si>
    <t>Plastmasas pāreja 50*32. Uponor,Wavin vai ekvivalents.</t>
  </si>
  <si>
    <t>Plastmasas trejgabals 45° DN50.  Uponor,Wavin vai ekvivalents.</t>
  </si>
  <si>
    <t>Plastmasas trejgabals 45° 110*50.  Uponor,Wavin vai ekvivalents.</t>
  </si>
  <si>
    <t>Plastmasas krustgabals 45° 110*50. Uponor,Wavin vai ekvivalents.</t>
  </si>
  <si>
    <t>Nerūsējoša tērauda traps ar hidroslēgu DN50.</t>
  </si>
  <si>
    <t>Sifons ar mehānisko lodveida noslēgu DN50.</t>
  </si>
  <si>
    <t>Ruukki plānsieniņu tērauda siju elementi ( Ēka NR.4 -shēma BK-0.1</t>
  </si>
  <si>
    <t>Stabveida pamatu ar pēdu 5900*3300*500 mm iebetonēšana  ar veidņu montāžu demontāžu, betons C30/37</t>
  </si>
  <si>
    <t>Tronsole -B-V2-L-1300-B350 Schock Bauteile Gmbh</t>
  </si>
  <si>
    <t>Tronsole -D-H Schock Bauteile Gmbh</t>
  </si>
  <si>
    <t>Tronsole -F-V2-L1300 Schock Bauteile Gmbh</t>
  </si>
  <si>
    <t xml:space="preserve"> Betona bruģakamens segums (brauktuve, atjaunotās apmales)</t>
  </si>
  <si>
    <t>Betona bruģakamens segums ( gājēju ietvei sporta zonā )</t>
  </si>
  <si>
    <t>Peikko un Schock detaļas ietvert saliekama dzelzsbetona izstrādājumu cenā</t>
  </si>
  <si>
    <t>stiprinājumi, pieslēgumi, blīvējumi, specelementi</t>
  </si>
  <si>
    <t>Būvkonstrukcijas/Sienas ēku un būvju karkasa konstrukcijas</t>
  </si>
  <si>
    <t>Būvkonstrukcijas/Sienas ēku un būvju karkasa konstrukcijas/Pārsedzes</t>
  </si>
  <si>
    <t>Būvkonstrukcijas/Sienas ēku un būvju karkasa konstrukcijas/Āra Pergola</t>
  </si>
  <si>
    <t>1-10.1</t>
  </si>
  <si>
    <t>Esoša ēka/"Vecā" sporta zāle</t>
  </si>
  <si>
    <t>Būvdarbi/ Esoša ēka/"Vecā" sporta zāle</t>
  </si>
  <si>
    <t>Teritorijas sadaļa/Labiekārtošana</t>
  </si>
  <si>
    <t>Teritorijas sadaļa/Ceļa darbi</t>
  </si>
  <si>
    <t>1-24.1.</t>
  </si>
  <si>
    <t>Ārējie elektroapgāde ( Lietotāja tīkli)</t>
  </si>
  <si>
    <t>Ārējā elektroapgāde</t>
  </si>
  <si>
    <t>Uzņēmēja finanšu piedāvājuma vienības izcenojumos iekļauti: visi darbi, procesi un mehānismi, materiāli un palīgmateriāli, kas nepieciešami, lai pabeigtu katru Būvelementu, arī gadījumos, kad atsevišķas (statiski, konstruktīvi vai kā citādi funkcionāli, tehnoloģiski vai ar standartiem un normatīviem pamatotas) Būvelementa daļas, vai Būvelements kopumā, Tehniskajā specifikācijā nav īpaši izdalīts vai detalizēts. Uzņēmējam, kā kvalificētam, prasmīgam un pieredzējušam būvniecības lietpratējam, nepieciešams veikt arī citus darbus, kas tieši nav norādīti Tehniskajā specifikācijā (t.sk. Būvprojektā un Paskaidrojuma rakstā), bet tie izriet no Būvdarbu procesa jēgas un būtības un ir saprātīgi un pamatoti nepieciešami un izsecināmi Darbu pilnīgai izpildei.</t>
  </si>
  <si>
    <t>1-39.1</t>
  </si>
  <si>
    <t>3-1-1</t>
  </si>
  <si>
    <r>
      <rPr>
        <b/>
        <sz val="10"/>
        <color theme="1"/>
        <rFont val="Calibri"/>
        <family val="2"/>
        <charset val="186"/>
        <scheme val="minor"/>
      </rPr>
      <t xml:space="preserve">SADALOŠA SIENA / AIZKARS SPORTA ZĀLEI (ar uzstādīšanu un nepieciešamo papildaprīkojumu)
</t>
    </r>
    <r>
      <rPr>
        <sz val="10"/>
        <color theme="1"/>
        <rFont val="Calibri"/>
        <family val="2"/>
        <charset val="186"/>
        <scheme val="minor"/>
      </rPr>
      <t xml:space="preserve">Izmērs: 19100 x 10190mm (h) 
Krāsa: Bēša
Dubultais sadalošais tīkls
Blīvums: 1200 g/m2
Apakšā: Stienis (nodrošina stabilitāti)
Pacelšanas mehānisms: Kopne ar elektromotoru
Materiāls: PVC 
</t>
    </r>
    <r>
      <rPr>
        <i/>
        <sz val="10"/>
        <color theme="1"/>
        <rFont val="Calibri"/>
        <family val="2"/>
        <charset val="186"/>
        <scheme val="minor"/>
      </rPr>
      <t xml:space="preserve">Pamatsistēmā ietilpst viss nepieciešamais materiāls, pacelšanas mehānisms un iekļauti segmenti ar nesošo struktūru (alumīnija kopne). </t>
    </r>
    <r>
      <rPr>
        <b/>
        <i/>
        <sz val="10"/>
        <color theme="1"/>
        <rFont val="Calibri"/>
        <family val="2"/>
        <charset val="186"/>
        <scheme val="minor"/>
      </rPr>
      <t xml:space="preserve">
</t>
    </r>
  </si>
  <si>
    <r>
      <rPr>
        <b/>
        <sz val="10"/>
        <color theme="1"/>
        <rFont val="Calibri"/>
        <family val="2"/>
        <charset val="186"/>
        <scheme val="minor"/>
      </rPr>
      <t>SADALOŠA SIENA / AIZKARS SPORTA ZĀLEI (ar uzstādīšanu un nepieciešamo papildaprīkojumu)</t>
    </r>
    <r>
      <rPr>
        <sz val="10"/>
        <color rgb="FF000000"/>
        <rFont val="Calibri"/>
        <family val="2"/>
        <charset val="186"/>
      </rPr>
      <t xml:space="preserve">
Izmērs: 3300 x 10190mm (h) 
Krāsa: Bēša
Dubultais sadalošais tīkls
Blīvums: 1200 g/m2
Apakšā: Stienis (nodrošina stabilitāti)
Pacelšanas mehānisms: Kopne ar elektromotoru
Materiāls: PVC 
Pamatsistēmā ietilpst viss nepieciešamais materiāls, pacelšanas mehānisms un iekļauti segmenti ar nesošo struktūru (alumīnija kopne). </t>
    </r>
  </si>
  <si>
    <r>
      <rPr>
        <b/>
        <sz val="10"/>
        <color theme="1"/>
        <rFont val="Calibri"/>
        <family val="2"/>
        <charset val="186"/>
        <scheme val="minor"/>
      </rPr>
      <t>SADALOŠA SIENA / AIZKARS SPORTA ZĀLEI (ar uzstādīšanu un nepieciešamo papildaprīkojumu)</t>
    </r>
    <r>
      <rPr>
        <sz val="10"/>
        <color rgb="FF000000"/>
        <rFont val="Calibri"/>
        <family val="2"/>
        <charset val="186"/>
      </rPr>
      <t xml:space="preserve">
Izmērs: 5225 x 10190mm (h)
Krāsa: Bēša
Dubultais sadalošais tīkls
Blīvums: 1200 g/m2
Apakšā: Stienis (nodrošina stabilitāti)
Pacelšanas mehānisms: Kopne ar elektromotoru
Materiāls: PVC 
Pamatsistēmā ietilpst viss nepieciešamais materiāls, pacelšanas mehānisms un iekļauti segmenti ar nesošo struktūru (alumīnija kopne). </t>
    </r>
  </si>
  <si>
    <r>
      <rPr>
        <b/>
        <sz val="10"/>
        <color theme="1"/>
        <rFont val="Calibri"/>
        <family val="2"/>
        <charset val="186"/>
        <scheme val="minor"/>
      </rPr>
      <t xml:space="preserve">Stacionāra platforma no metāla karkasa un finiera, (ar uzstādīšanu)
</t>
    </r>
    <r>
      <rPr>
        <sz val="10"/>
        <color theme="1"/>
        <rFont val="Calibri"/>
        <family val="2"/>
        <charset val="186"/>
        <scheme val="minor"/>
      </rPr>
      <t>ar uzlīmētu Tarkett -</t>
    </r>
    <r>
      <rPr>
        <b/>
        <sz val="10"/>
        <color theme="1"/>
        <rFont val="Calibri"/>
        <family val="2"/>
        <charset val="186"/>
        <scheme val="minor"/>
      </rPr>
      <t xml:space="preserve"> </t>
    </r>
    <r>
      <rPr>
        <sz val="10"/>
        <color rgb="FF000000"/>
        <rFont val="Calibri"/>
        <family val="2"/>
        <charset val="186"/>
      </rPr>
      <t xml:space="preserve">Omnisports Speed (3.45 mm) - Light Maple
Izmēri: 3000 x 2000 x 300mm
Konstrukcija: Koka + Finieris </t>
    </r>
  </si>
  <si>
    <t>unDX2IO+</t>
  </si>
  <si>
    <t>unD6IO-BT</t>
  </si>
  <si>
    <t>Elektronisko sakaru inženiertīkli/Audio vizualizācijas iekārtas</t>
  </si>
  <si>
    <t>1-35-1</t>
  </si>
  <si>
    <t>Tai skaitā</t>
  </si>
  <si>
    <t xml:space="preserve">Darba alga </t>
  </si>
  <si>
    <t xml:space="preserve">Būvizstrādājumi </t>
  </si>
  <si>
    <t xml:space="preserve">Mehānismi </t>
  </si>
  <si>
    <t>Kopā:</t>
  </si>
  <si>
    <t>Lokālā tāme  Nr. 1-1</t>
  </si>
  <si>
    <t>Lokālā tāme   Nr. 1-2</t>
  </si>
  <si>
    <t>Lokālā tāme  Nr. 1-3</t>
  </si>
  <si>
    <t>Lokālā tāme  Nr. 1-4</t>
  </si>
  <si>
    <t>Lokālā tāme   Nr.1-5</t>
  </si>
  <si>
    <t>Lokālā tāme   Nr. 1-6</t>
  </si>
  <si>
    <t>Lokālā tāme  Nr. 1-7</t>
  </si>
  <si>
    <t>Lokālā tāme   Nr. 1-8</t>
  </si>
  <si>
    <t>Lokālā tāme   Nr. 1-9</t>
  </si>
  <si>
    <t>Lokālā tāme   Nr. 1-10-1</t>
  </si>
  <si>
    <t>Lokālā tāme   Nr. 1-10-2</t>
  </si>
  <si>
    <t>Lokālā tāme   Nr. 1-11</t>
  </si>
  <si>
    <t>Lokālā tāme   Nr. 1-12</t>
  </si>
  <si>
    <t>Lokālā tāme   Nr. 1-13</t>
  </si>
  <si>
    <t>Lokālā tāme   Nr. 1-14</t>
  </si>
  <si>
    <t>Lokālā tāme  Nr. 1-15</t>
  </si>
  <si>
    <t>Lokālā tāme   Nr. 1-16</t>
  </si>
  <si>
    <t>Lokālā tāme  Nr. 1-17</t>
  </si>
  <si>
    <t>Lokālā tāme   Nr. 1-18</t>
  </si>
  <si>
    <t>Lokālā tāme   Nr. 1-19</t>
  </si>
  <si>
    <t>Lokālā tāme   Nr. 1-20</t>
  </si>
  <si>
    <t>Lokālā tāme   Nr. 1-21</t>
  </si>
  <si>
    <t>Lokālā tāme   Nr.1- 22</t>
  </si>
  <si>
    <t>Lokālā tāme s  Nr. 1-23</t>
  </si>
  <si>
    <t>Lokālā tāme  Nr.1-24-1</t>
  </si>
  <si>
    <t>Lokālā tāme   Nr.1-24-2</t>
  </si>
  <si>
    <t>Lokālā tāme   Nr. 1-25</t>
  </si>
  <si>
    <t>Lokālā tāme   Nr.1- 26</t>
  </si>
  <si>
    <t>Lokālā tāme   Nr. 1-27</t>
  </si>
  <si>
    <t>Lokālā tāme   Nr.1-28</t>
  </si>
  <si>
    <t>Lokālā tāme   Nr. 1-29</t>
  </si>
  <si>
    <t>Lokālā tāme   Nr. 1-30</t>
  </si>
  <si>
    <t>Lokālā tāme   Nr. 1-31</t>
  </si>
  <si>
    <t>Lokālā tāme   Nr. 1-32</t>
  </si>
  <si>
    <t>Lokālā tāme   Nr.1- 33</t>
  </si>
  <si>
    <t>Lokālā tāme   Nr.1- 34</t>
  </si>
  <si>
    <t>Lokālā tāme saraksts  Nr. 1-35</t>
  </si>
  <si>
    <t>Lokālā tāme   Nr.1- 36</t>
  </si>
  <si>
    <t>Lokālā tāme   Nr.1- 37</t>
  </si>
  <si>
    <t>Lokālā tāme  Nr.1- 38</t>
  </si>
  <si>
    <t>Lokālā tāme   Nr.1- 39-1</t>
  </si>
  <si>
    <t>Lokālā tāme   Nr. 1-40</t>
  </si>
  <si>
    <t>Lokālā tāme   Nr. 1-43</t>
  </si>
  <si>
    <t>Lokālā tāme   Nr. 3-1</t>
  </si>
  <si>
    <t>Vienības izmaksas</t>
  </si>
  <si>
    <t>Kopā uz visu apjomu</t>
  </si>
  <si>
    <t>Laika norma     (c/h)</t>
  </si>
  <si>
    <t>Darba samaksas likme (euro/h)</t>
  </si>
  <si>
    <t xml:space="preserve">Kopā </t>
  </si>
  <si>
    <t>Darbietilpība (c/h)</t>
  </si>
  <si>
    <t>Summa (euro)</t>
  </si>
  <si>
    <t>Tāmes izmaksas</t>
  </si>
  <si>
    <t>EUR</t>
  </si>
  <si>
    <t>Tāme sastādīta</t>
  </si>
  <si>
    <t>Apdares apakškonstrukcija:alumīnija T-profils 50mm, iekares 170mm</t>
  </si>
  <si>
    <t>PR1 Gaisa pārplūdes restes 300*50mm.paredzēt 100mm virs durvīm. AR-0, AR-08.</t>
  </si>
  <si>
    <t>Lifts</t>
  </si>
  <si>
    <t>Betona izlīdzinošais slānis C12/15,80mm,XC0</t>
  </si>
  <si>
    <t>Stabveida pamatu ar pēdu 2900*2400*500 mm iebetonēšana  ar veidņu montāžu demontāžu, betons C30/37,XC2, XA1, XF1</t>
  </si>
  <si>
    <t>Stabveida pamatu ar pēdu 3000*1700*500 mm iebetonēšana  ar veidņu montāžu demontāžu, betons C30/37,XC2, XA1, XF1</t>
  </si>
  <si>
    <t>Stabveida pamatu ar pēdu 3300*3300*500 mm iebetonēšana  ar veidņu montāžu demontāžu, betons C30/37,XC2, XA1, XF1</t>
  </si>
  <si>
    <t>Stabveida pamatu ar pēdu 4000*2400*500 mm iebetonēšana  ar veidņu montāžu demontāžu, betons C30/37,XC2, XA1, XF1</t>
  </si>
  <si>
    <t>Stabveida pamatu ar pēdu 5000*2400*500 mm iebetonēšana  ar veidņu montāžu demontāžu, betons C30/37,XC2, XA1, XF1</t>
  </si>
  <si>
    <t>Lentveida pamats 900*300  iebetonēšana ar veidņu montāžu, demontāžu, C30/37,XC2, XA1, XF1</t>
  </si>
  <si>
    <t>Lentveida pamata 1200*300  iebetonēšana ar veidņu montāžu, demontāžu, betons C30/37,XC2, XA1, XF1</t>
  </si>
  <si>
    <t>Monolītās dzelzsbetona plātnes 300mm iebetonēšana,betons C30/37,XC2</t>
  </si>
  <si>
    <t>Pamatu plātnes 500mm iebetonēšana,betons C30/37,XC2</t>
  </si>
  <si>
    <t>Lentveida pamatu sienu 200mm  iebetonēšana ar veidņu montāžu, demontāžu,betons C30/37,XC2, XA1, XF1</t>
  </si>
  <si>
    <t>Lentveida pamatu sienu 300mm  iebetonēšana ar veidņu montāžu, demontāžu, betons C30/37,XC2, XA1, XF1</t>
  </si>
  <si>
    <t>Lentveida pamatu sienu 350mm  iebetonēšana ar veidņu montāžu, demontāžu,betons C30/37.XC2, XA1, XF1</t>
  </si>
  <si>
    <t>Lentveida pamatu sienu 400mm  iebetonēšana ar veidņu montāžu, demontāžu,betons C30/37.XC2, XA1, XF1</t>
  </si>
  <si>
    <t>Monolītā dzelzsbetona pamatojums 100mm,betons C30/37. XC1</t>
  </si>
  <si>
    <t>Monolītā dzelzsbetona pamatojums 120mm,betons C30/37. XC1</t>
  </si>
  <si>
    <t>Monolītā dzelzsbetona pamatojums 250mm sporta halles grīdas plātne,betons C30/37.XC1</t>
  </si>
  <si>
    <t>Monolītā dzelzsbetona pamatojums 265mm,betons C30/37. XC1</t>
  </si>
  <si>
    <t>Monolītā dzelzsbetona pamatojums 320mm,betons C30/37.XC1</t>
  </si>
  <si>
    <t>Monolītā dzelzsbetona pamatojums 500mm,betons C30/37.XC1</t>
  </si>
  <si>
    <r>
      <t>Betona trīsslāņu panelis, skatīt</t>
    </r>
    <r>
      <rPr>
        <b/>
        <sz val="10"/>
        <rFont val="Arial"/>
        <family val="2"/>
        <charset val="186"/>
      </rPr>
      <t xml:space="preserve"> BK-0.2</t>
    </r>
    <r>
      <rPr>
        <sz val="10"/>
        <rFont val="Arial"/>
        <family val="2"/>
      </rPr>
      <t>,</t>
    </r>
    <r>
      <rPr>
        <b/>
        <sz val="10"/>
        <rFont val="Arial"/>
        <family val="2"/>
        <charset val="186"/>
      </rPr>
      <t xml:space="preserve"> BK-10.1</t>
    </r>
    <r>
      <rPr>
        <sz val="10"/>
        <rFont val="Arial"/>
        <family val="2"/>
      </rPr>
      <t xml:space="preserve"> 430mm.Siltumcaurlaidības Ui vertība = 0.16 W/(m2K) .XC1/ XC4 XF1</t>
    </r>
  </si>
  <si>
    <r>
      <t xml:space="preserve"> Betona trīsslāņu panelis, skatīt</t>
    </r>
    <r>
      <rPr>
        <b/>
        <sz val="10"/>
        <rFont val="Arial"/>
        <family val="2"/>
        <charset val="186"/>
      </rPr>
      <t xml:space="preserve"> BK-0.2</t>
    </r>
    <r>
      <rPr>
        <sz val="10"/>
        <rFont val="Arial"/>
        <family val="2"/>
      </rPr>
      <t>,</t>
    </r>
    <r>
      <rPr>
        <b/>
        <sz val="10"/>
        <rFont val="Arial"/>
        <family val="2"/>
        <charset val="186"/>
      </rPr>
      <t>BK-10.1</t>
    </r>
    <r>
      <rPr>
        <sz val="10"/>
        <rFont val="Arial"/>
        <family val="2"/>
      </rPr>
      <t xml:space="preserve">  430mm. Minimālā Ugunsizturības klase: EI-30.Minimālā ugunsreakcijas klase:ārsienu siltumizolācija D-s2,d2,ārsienu ārējā apdare C-s2,d2.Siltumcaurlaidības Ui vertība = 0.16 W/(m2K).XC1/ XC4 XF1</t>
    </r>
  </si>
  <si>
    <t>Monolīto dzelzsbetona sienu 200mm iebetonēšana ar veidņu montāžu,demontāžu,betons C30/37,XC1</t>
  </si>
  <si>
    <t>Monolīto dzelzsbetona sienu 250mm iebetonēšana ar veidņu montāžu, demontāžu,betons C30/37,XC1</t>
  </si>
  <si>
    <t>Monolīto dzelzsbetona sienu 300mm iebetonēšana ar veidņu montāžu, demontāžu,betons C30/37.,XC1</t>
  </si>
  <si>
    <t>Monolīto dzelzsbetona sienu 650mm iebetonēšana ar veidņu montāžu,demontāžu,betons C30/37,XC1</t>
  </si>
  <si>
    <t>Monolīto dzelzsbetona sienu 850mm iebetonēšana ar veidņu montāžu,demontāžu, betons C30/37,XC1</t>
  </si>
  <si>
    <t>Monolīto dzelzsbetona kolonnu iebetonēšana,22gb.Betons C30/37,XC1</t>
  </si>
  <si>
    <t>AS-1-4</t>
  </si>
  <si>
    <t>Laminēts mitrumizturīgais saplāksnis 15mm</t>
  </si>
  <si>
    <t xml:space="preserve">DS3  Drošības sistēma
Drošības sistēma
Nožogojumiem un
stieņiem, trosēm jāatbilst LBN 201-15 punkta 81.2 prasībām.
Jumta nožogojumam vai stieņiem (trosei) jāiztur statiskā slodze
vismaz 12kN un katram nožogojumam vai stieņa (stroses
stiprinājumam jāiztur statiskā slodze vismaz 5 kN
Skatīt lapas AR-10
</t>
  </si>
  <si>
    <t>Iekštelpu apdares apjoms ailām, durvju un stikloto sistēmu ailām:</t>
  </si>
  <si>
    <t>Esošā mūra ailas( 24,2m2)</t>
  </si>
  <si>
    <t>Esošās ēkas mūra sienas( 39,1 m2)</t>
  </si>
  <si>
    <t xml:space="preserve">Jaunas mūra sienas: 28,3 m2 
</t>
  </si>
  <si>
    <t xml:space="preserve">Dzezlsbetona sienas: 7,1m2 </t>
  </si>
  <si>
    <t>Ģipša sienas: 32,8 m2</t>
  </si>
  <si>
    <t xml:space="preserve">AD-05 Stiklotas ārdurvis 1400*2150, EI30. Schüco Façade System FWS 50.SI,Divu stiklu pakete 12/16/8mm (36mm), piemēram,
no Saint-Gobain Glass vai ekvivalents.( skat.AR-24 fasāde 1-14) </t>
  </si>
  <si>
    <t>AD-10 Stiklotas ārdurvis  1260*2110H. Furnitūra Schücovai ekvivalents , AR-24</t>
  </si>
  <si>
    <t>Sporta zāles (grīdas laukums 421m²) grīdas aizsardzības nodrošināšana no mehāniskiem bojājumiem –esošo grīdu nosegt ar kartonu, 50mm biezu putupolistirolu,
pa virsu līmēt hidroizolācijas plēvi un nosegt ar 25mm biezām OSB plāksnēm
 skat. DOP skaidrojošo aprakstu</t>
  </si>
  <si>
    <t>Šķembu pamatslānis 16-22mm</t>
  </si>
  <si>
    <t>FBS-9-4-6 montāža</t>
  </si>
  <si>
    <t>Groda pamats KCD-10(Ø1500x100(h))</t>
  </si>
  <si>
    <t>FBS-12-4-6 montāža</t>
  </si>
  <si>
    <t>Tīkla komutators ar PoE funkciju, 24 porti 10/100/1000 Ethernet, 4 SFP+ porti, komplektā ar ražotāja palašinātās garantijas saistībām</t>
  </si>
  <si>
    <t>Tīkla komutators ar PoE funkciju, 48 porti 10/100/1000 Ethernet, 4 SFP+ porti, komplektā ar ražotāja palašinātās garantijas saistībām</t>
  </si>
  <si>
    <t>Bezvadu tīkla (WiFi) divjoslu 2.4 /5 GHz piekļuves punkts komplektā ar stiprinājumu</t>
  </si>
  <si>
    <t>Rezerves elektroapgādes UPS iekārta izvietošanai 19 collu skapī, 2200VA, 1980W, 2U</t>
  </si>
  <si>
    <t>SMT2200RMI2UC</t>
  </si>
  <si>
    <t>Rezerves elektroapgādes UPS iekārta izvietošanai 19 collu skapī, 1500VA, 1000W, 1U</t>
  </si>
  <si>
    <t>SMT1500RMI1U</t>
  </si>
  <si>
    <t>Datu rozetes un aksesuāri</t>
  </si>
  <si>
    <t>Zemapmetuma datu rozete ar centraplati, montāžas kārbu un rāmīti, komplektā ar ligzdām</t>
  </si>
  <si>
    <t>FTP CAT.6, 1xRJ-45,</t>
  </si>
  <si>
    <t>FTP CAT.6, 2xRJ-45</t>
  </si>
  <si>
    <t>Datu ligzda montāžai grīdas kārbā, ekranēta</t>
  </si>
  <si>
    <t>Keystone, FTP CAT.6</t>
  </si>
  <si>
    <t>Turētājs divām Keystone ligzdām</t>
  </si>
  <si>
    <t>45x45mm</t>
  </si>
  <si>
    <t>Datu kabeļa spraudnis, ekranēts</t>
  </si>
  <si>
    <t>8P8C (RJ-45), STP CAT.6</t>
  </si>
  <si>
    <t>Sadales skapji un sadalnes</t>
  </si>
  <si>
    <t>19 collu sadales skapis, grīdas montāžas, ar noņēmamām sānu plāksnēm, stikla durvīm, slēdzams</t>
  </si>
  <si>
    <t>47U, 600x800</t>
  </si>
  <si>
    <t>Ventilātoru bloks sadales skapim</t>
  </si>
  <si>
    <t>Termostats skapja ventilatoram, NO tipa</t>
  </si>
  <si>
    <t>19 collu skapja zemējuma komplekts</t>
  </si>
  <si>
    <t>Komutācijas panelis, komplektā ar ligzdām, ekranēts</t>
  </si>
  <si>
    <t>Optikas sadales panelis (ODF), komplektā ar adapteriem</t>
  </si>
  <si>
    <t>12SC SM Duplex</t>
  </si>
  <si>
    <t>Optiskā aukla (pigtail)</t>
  </si>
  <si>
    <t>SC/UPC SM, 2m</t>
  </si>
  <si>
    <t>Šķiedras savienojuma aizsardzības uzmava</t>
  </si>
  <si>
    <t>60mm</t>
  </si>
  <si>
    <t>Rozešu bloks 19'' skapim, ar slēdzi, 8 ligzdas</t>
  </si>
  <si>
    <t>19 collu sadales skapis, sienas montāžas, ar noņēmamām sānu plāksnēm, stikla durvīm, slēdzams</t>
  </si>
  <si>
    <t>22U, 600x600</t>
  </si>
  <si>
    <t>Vītā pāra sakaru kabelis, ekranēts</t>
  </si>
  <si>
    <t>F/UTP CAT.6 (4x2x0.57mm)</t>
  </si>
  <si>
    <t>Vītā pāra savienojošais kabelis (RJ-45 / RJ-45), ekranēts</t>
  </si>
  <si>
    <t>F/UTP CAT.6, 1m</t>
  </si>
  <si>
    <t>Optiskās škiedras sakaru kabelis</t>
  </si>
  <si>
    <t>8FO, Single mode</t>
  </si>
  <si>
    <t>Optiskās šķiedras komutācijas vads</t>
  </si>
  <si>
    <t>SC-LC, Duplex, Single mode, 2m</t>
  </si>
  <si>
    <t>Kabeļu plaukts komplektā ar savienojumiem un stiprināšanas elementiem</t>
  </si>
  <si>
    <t>500mm</t>
  </si>
  <si>
    <t>400mm</t>
  </si>
  <si>
    <t>300mm</t>
  </si>
  <si>
    <t>Kabeļu plastmasas aizsargcaurule ar buksieri (stiepli), ar savienojumu un pagriezienu elementiem, ieskaitot cauruļu stiprinājumus</t>
  </si>
  <si>
    <t>d=32mm</t>
  </si>
  <si>
    <t>Kabeļu plastmasas aizsargcaurule ar UV aizsardzību, ar buksieri (stiepli), ar savienojumu un pagriezienu elementiem, ieskaitot cauruļu stiprinājumus</t>
  </si>
  <si>
    <t>Audio-vizuālās sistēmas</t>
  </si>
  <si>
    <t xml:space="preserve">Telpas rezervēšanas panelis, 10 collas, ar PoE atbalstu
</t>
  </si>
  <si>
    <t>Mikrofonu pieslēgumu panelis, 2 gab. XLR ieejas, 2 gab. XLR izejas</t>
  </si>
  <si>
    <t>Audio pieslēgumu panelis, RCA, 3.5 jack, bluetooth</t>
  </si>
  <si>
    <t>HDMI kabelis (2.0), Type A male/ Type A male, 15m</t>
  </si>
  <si>
    <t>HDMI kabelis (2.0), Type A male/ Type A male, 10m</t>
  </si>
  <si>
    <t>S/FTP CAT.6a (4x2x0.57mm)</t>
  </si>
  <si>
    <t>Elektroapgādes kabelis</t>
  </si>
  <si>
    <t>3x2.5mm2</t>
  </si>
  <si>
    <t>Audio kabelis skaļruņu līnijām</t>
  </si>
  <si>
    <t>2x2.5mm2</t>
  </si>
  <si>
    <t>Audio kabelis, daudzdzīslu</t>
  </si>
  <si>
    <t>4x2x0.22mm2</t>
  </si>
  <si>
    <t>2x2x0.22mm2</t>
  </si>
  <si>
    <t>19 collu skapja komutācijas panelis, komplektā ar ligzdām, ekranēts</t>
  </si>
  <si>
    <t>24 porti, STP CAT.6</t>
  </si>
  <si>
    <t>S/FTP CAT.6a, 1m</t>
  </si>
  <si>
    <t>8P8C (RJ-45), STP CAT.6a</t>
  </si>
  <si>
    <t>Audio kabeļa spraudnis XLR male, 3 kontakti, ar sudraba pārklājumu</t>
  </si>
  <si>
    <t>Hilti CFS-F FX, 325 ml</t>
  </si>
  <si>
    <t>Iekārtu konfigurēšanas darbi</t>
  </si>
  <si>
    <t>Gaisa aizskara integrācija, Modbus</t>
  </si>
  <si>
    <t>UATS sistēmas moduļa integrācija</t>
  </si>
  <si>
    <t>Modbus pārveidotājs</t>
  </si>
  <si>
    <t>Vadības sadale VAS-2</t>
  </si>
  <si>
    <t>Sadalne [600x800x250], metāla, IP55, komplektā - spēka ievada līnijas aizsardzības slēdzis, vadības ķēžu līniju automātslēdži, spailes, vadi, vadu kanāli, vadu marķēšana, montāžas plāksne, sadalnes apgaismojums, rozete 230VAC</t>
  </si>
  <si>
    <t>Vadības un automatizācijas sistēmas procesu kontrolieris, 1xEthernet porti un 1xI/O moduļu ligzdas, 1xHMI ports, 2xRS485 porti, komplektā ar ligzdu vākiem un gala vāku</t>
  </si>
  <si>
    <t>Degazācijas iekārtas vadības bloka integrācija, Modbus</t>
  </si>
  <si>
    <t>Cirkulācijas sūkņa integrācija, Modbus</t>
  </si>
  <si>
    <t>Cirkulācijas sūkņa integrācija izpildmehānisma pieslēgšana</t>
  </si>
  <si>
    <t>Aukstā/karstā ūdens vārsta izpildmehānisma pieslēgšana</t>
  </si>
  <si>
    <t>Plūsmas vārsta izpildmehānisma pieslēgšana</t>
  </si>
  <si>
    <t>Maisīšanas vārsta izpildmehānisma pieslēgšana</t>
  </si>
  <si>
    <t>Temperatūras sensora pieslēgšana</t>
  </si>
  <si>
    <t>Spiediena sensora pieslēgšana</t>
  </si>
  <si>
    <t>Ūdensskaitītāju integrācija, Mbus</t>
  </si>
  <si>
    <t>Komutācijas skapja papildus iekārtas</t>
  </si>
  <si>
    <t>Tīkla komutators, 24-porti,10/100Base-TX</t>
  </si>
  <si>
    <t>24-portu komutācijas panelis</t>
  </si>
  <si>
    <t>UTP CAT.6, 1U</t>
  </si>
  <si>
    <t>Papildus licence 100 paneļa kopnes punktiem</t>
  </si>
  <si>
    <t>Vizualizācijas programmas izstrādes darbi</t>
  </si>
  <si>
    <t>NYY-J 7G4</t>
  </si>
  <si>
    <t>NYY-J 5G1,5</t>
  </si>
  <si>
    <t>IS-13 (SM šahtsiena) knau sienas apšuvuma sistēma W62 EI30.</t>
  </si>
  <si>
    <t>IS-14 EI30 ( SM skursteņa šahtsiena)</t>
  </si>
  <si>
    <t>Tīkla komutātora SFP modulis, 1G Tīkla komutātora SFP modulis, 1G</t>
  </si>
  <si>
    <t>Apmetuma atjaunošana izdrupušajās vietā</t>
  </si>
  <si>
    <t>Esošo durvju demontāža</t>
  </si>
  <si>
    <t>Esošo logu demontāža</t>
  </si>
  <si>
    <t>Esošo sienu demontāža</t>
  </si>
  <si>
    <t>Esošo starpstāvu kāpņu  demontāža</t>
  </si>
  <si>
    <t>Esošo podu demontāža</t>
  </si>
  <si>
    <t>Esošo grīdu demontāža</t>
  </si>
  <si>
    <t>Pagraba logu izbūvju demontāža</t>
  </si>
  <si>
    <t>Esošā cokola izolācijas demontāža līdz 300mm atzīmei virs zemes līmeņa</t>
  </si>
  <si>
    <t>Esošo margu demontāža</t>
  </si>
  <si>
    <t>Esošā jumta, tai skaitā jumta konstrukciju un nosegelementu demontāža</t>
  </si>
  <si>
    <t>Esošo jumta logu demontāža</t>
  </si>
  <si>
    <t>Esošo jumta kāpņu demontāža</t>
  </si>
  <si>
    <t>Telpu marķējums bordo tonī, saskaņā ar lapu  IN29</t>
  </si>
  <si>
    <t>CU-HF-4*120/70</t>
  </si>
  <si>
    <t>Prysmian vai ekvivalents</t>
  </si>
  <si>
    <t>CU-HF-UV-4*50/25</t>
  </si>
  <si>
    <t>CU-HF-UV-4*25/16</t>
  </si>
  <si>
    <t>CU-HF-4*6/6</t>
  </si>
  <si>
    <t>(N)HXH FE180/E90 3x1,5</t>
  </si>
  <si>
    <t>Cu-HF-UV-3G1.5</t>
  </si>
  <si>
    <t>Cu-HF-UV-4G1.5</t>
  </si>
  <si>
    <t>Cu-HF-UV-3G2.5</t>
  </si>
  <si>
    <t>Cu-HF-UV-5G2.5</t>
  </si>
  <si>
    <t>Cu-HF-UV-5G4</t>
  </si>
  <si>
    <t>Cu-HF-UV-5G6</t>
  </si>
  <si>
    <t>Cu-HF-UV-5G10</t>
  </si>
  <si>
    <t>Instalācijas kabelis ar vara dzīslām, kas atbilst LVS 1055:2019, ar halogēnbrīvu izolāciju, Cca uzliesmošanas klase atbilstoši EN50575, nominālais spriegums 450/750V, nominālā frekvence 50Hz, iekštelpu uzstādīšanai:</t>
  </si>
  <si>
    <t>Patievināts cauruļveida zibensuztvērēja stienis 3000mm 101VL3000, komplektā ar pamatni un stiprinājumiem</t>
  </si>
  <si>
    <t>Patievināts cauruļveida zibensuztvērēja stienis 2000mm 101VL2000, komplektā ar pamatni un stiprinājumiem</t>
  </si>
  <si>
    <t>isFang uztveršanas masts 4000mm, komplektā ar pamatni un stiprinājumiem</t>
  </si>
  <si>
    <t>DC kabeļu sietveida rene ar vaku un jumta stiprinājumiem  WMT-50-100 HDG</t>
  </si>
  <si>
    <t>Gaismekļu rene MEK 110x50, ar stiprinājumiem un savienojumiem MEK 110 S PG</t>
  </si>
  <si>
    <t>Kabeļu trepe KS20-200, ar stiprinājumiem un savienojumiem KS20 PG</t>
  </si>
  <si>
    <t>Kabeļu trepe KS20-300, ar stiprinājumiem un savienojumiem KS20 PG</t>
  </si>
  <si>
    <t>Kabeļu trepe KS20-400, ar stiprinājumiem un savienojumiem KS20 PG</t>
  </si>
  <si>
    <t>Kabeļu trepe KS20-500, ar stiprinājumiem un savienojumiem KS20 PG</t>
  </si>
  <si>
    <t>Kabeļu trepe ar vāku KS20-200, ar stiprinājumiem un savienojumiem KS20 HDG</t>
  </si>
  <si>
    <t>Kabeļu trepe ar vāku KS20-300, ar stiprinājumiem un savienojumiem KS20 HDG</t>
  </si>
  <si>
    <t>Kabeļu konstrukciju krasošana melnā krāsā, saskaņā ar IN daļu</t>
  </si>
  <si>
    <t>Caurule, instalācijas, HF, UV noturīga, gofrētā, 320N, d=25</t>
  </si>
  <si>
    <t>Caurule, instalācijas, HF, UV noturīga, gofrētā, 320N, d=32</t>
  </si>
  <si>
    <t>Caurule, instalācijas, HF, UV noturīga, gofrētā, 320N, d=63</t>
  </si>
  <si>
    <t>Caurule, instalācijas, HF, gofrētā, 320N, d=20</t>
  </si>
  <si>
    <t>Caurule, instalācijas, HF, gofrētā, 320N, d=25</t>
  </si>
  <si>
    <t>Caurule, instalācijas, HF, gofrētā, 320N, d=32</t>
  </si>
  <si>
    <t>Caurule, instalācijas, HF, cietā, 320N, d=25</t>
  </si>
  <si>
    <t>Caurule, instalācijas, HF, cietā, 320N, d=32</t>
  </si>
  <si>
    <t>Instalācijas kārba ar vāku iekārtas pieslēgšanai, A6, 80x43x34, IP55</t>
  </si>
  <si>
    <t>Instalācijas kārba ar vāku iekārtas pieslēgšanai, T100, 150x116x67, IP66</t>
  </si>
  <si>
    <t>Kontaktligzda 1-vietīga, 1P+N+PE, 230V, 16A, IP20, z/a, komplektā - montāžas kārba, rozešu mehānisms un rāmis</t>
  </si>
  <si>
    <t>Kontaktligzda 1-vietīga, 1P+N+PE, 230V, 16A, IP20, z/a, kabeļu kanālā, komplektā - montāžas kārba, rozešu mehānisms un rāmis</t>
  </si>
  <si>
    <t>Kontaktligzda 1-vietīga, 1P+N+PE, 230V, 16A, IP44, v/a</t>
  </si>
  <si>
    <t>Kontaktligzda 1-vietīga, 1P+N+PE, 230V, 16A, IP44, z/a, komplektā - montāžas kārba, rozešu mehānisms un rāmis</t>
  </si>
  <si>
    <t>Kontaktligzda 2-vietīga, 1P+N+PE, 230V, 16A, IP20, z/a, komplektā - montāžas kārba, rozešu mehānisms un rāmis</t>
  </si>
  <si>
    <t>Kontaktligzda 2-vietīga, 1P+N+PE, 230V, 16A, IP20, z/a, kabeļu kanālā, komplektā - montāžas kārba, rozešu mehānisms un rāmis</t>
  </si>
  <si>
    <t>Kontaktligzda 2-vietīga, 1P+N+PE, 230V, 16A, IP44, v/a</t>
  </si>
  <si>
    <t>Kontaktligzda 2-vietīga, 1P+N+PE, 230V, 16A, IP44, z/a, komplektā - montāžas kārba, rozešu mehānisms un rāmis</t>
  </si>
  <si>
    <t>Kontaktligzda 3-vietīga, 1P+N+PE, 230V, 16A, IP20, z/a, komplektā - montāžas kārba, rozešu mehānisms un rāmis</t>
  </si>
  <si>
    <t>Kontaktligzda 3-vietīga, 1P+N+PE, 230V, 16A, IP20, z/a, iebūvēšanai galdā, komplektā - montāžas kārba, rozešu mehānisms un rāmis</t>
  </si>
  <si>
    <t>Kontaktligzda 4-vietīga, 1P+N+PE, 230V, 16A, IP20, z/a, komplektā - montāžas kārba, rozešu mehānisms un rāmis</t>
  </si>
  <si>
    <t>Kontaktligzda 4-vietīga, 1P+N+PE, 230V, 16A, IP44, z/a, komplektā - montāžas kārba, rozešu mehānisms un rāmis</t>
  </si>
  <si>
    <t>Kontaktligzda, 3P+N+PE, 400/230V, 16A, IP44, v/a</t>
  </si>
  <si>
    <t>Kontaktligzda, 3P+N+PE, 400/230V, 32A, IP44, v/a</t>
  </si>
  <si>
    <t>Paketslēdzis 3P, 400V, 32A, IP65 (drošības slēdzis)</t>
  </si>
  <si>
    <t>Paketslēdzis 3P, 400V, 16A, IP65 (drošības slēdzis)</t>
  </si>
  <si>
    <t>Instalācijas kanāls komplektā ar vāku, stiprinājumiem un savienojumiem; izmērs 53x130mm, Rapid 45-2 GK-53130RW</t>
  </si>
  <si>
    <t>Klātbūtnes sensors on/off, komplektā ar z/a un v/a IP55 adapteri, 10A, 230V</t>
  </si>
  <si>
    <t>Klātbūtnes sensors DALI, komplektā ar z/a un v/a IP55 adapteri</t>
  </si>
  <si>
    <t>Slēdzis, 1P, IP44, v/a</t>
  </si>
  <si>
    <t>Slēdzis, 1P, IP44, z/a, komplektā - montāžas kārba, slēdža mehānisms un rāmis</t>
  </si>
  <si>
    <t>Slēdzis, 2P, IP20, z/a, komplektā - montāžas kārba, slēdža mehānisms un rāmis</t>
  </si>
  <si>
    <t>Slēdzis, 2P, IP44, z/a, komplektā - montāžas kārba, slēdža mehānisms un rāmis</t>
  </si>
  <si>
    <t>Slēdzis, DALI/KNX, 4 zonas, IP20, z/a, komplektā - montāžas kārba, slēdža mehānisms un rāmis</t>
  </si>
  <si>
    <t>Avārijas apgaismojums</t>
  </si>
  <si>
    <t>Centrālā baterija TM-CB A 00724P</t>
  </si>
  <si>
    <t>Tm Technologie vai ekvivalents</t>
  </si>
  <si>
    <t>Avārijas gaismeklis ONTEC S M1 cb</t>
  </si>
  <si>
    <t>Avārijas gaismeklis ONTEC S30 M5 cb</t>
  </si>
  <si>
    <t>Avārijas gaismeklis ONTEC S W1 cb</t>
  </si>
  <si>
    <t>Avārijas gaismeklis ONTEC S20 cb</t>
  </si>
  <si>
    <t>Avārijas gaismeklis ONTEC S20 cb + Flaga</t>
  </si>
  <si>
    <t>Aizsarg sietiņš gaismekļa aizsardzībai no triecieniem</t>
  </si>
  <si>
    <t>Apsildes kabelis DEVI DTCE-30, L=10m, 230V, komplektā ar stiprinājumiem</t>
  </si>
  <si>
    <t>Apsildes kabelis DEVI DTCE-30, L=14m, 230V, komplektā ar stiprinājumiem</t>
  </si>
  <si>
    <t>Apsildes kabelis DEVI DTCE-30, L=20m, 230V, komplektā ar stiprinājumiem</t>
  </si>
  <si>
    <t>Apsildes kabelis DEVI DTCE-30, L=70m, 230V, komplektā ar stiprinājumiem</t>
  </si>
  <si>
    <t>Apsildes kabelis DEVI DTCE-30, L=95m, 230V, komplektā ar stiprinājumiem</t>
  </si>
  <si>
    <t>Pašreg. apsildes kabelis 18W/m, 230V jumtam, komplektā ar stiprinājumiem</t>
  </si>
  <si>
    <t>Apsildes kabelis DPH-10,10W/m L=20m, 230V, komplektā ar stiprinājumiem</t>
  </si>
  <si>
    <t>Apsildes kabelis DPH-10,10W/m L=25m, 230V, komplektā ar stiprinājumiem</t>
  </si>
  <si>
    <t>Apsildes kabelis DPH-10,10W/m L=30m, 230V, komplektā ar stiprinājumiem</t>
  </si>
  <si>
    <t>Termoregulators devireg 850 (paredzēts sadalnē SS-A)</t>
  </si>
  <si>
    <t>Termoregulators devireg 330 (paredzēts sadalnē SS-A)</t>
  </si>
  <si>
    <t>Saules elektrostacija</t>
  </si>
  <si>
    <t>Drošības slēdzis 125A, 400V, IP66</t>
  </si>
  <si>
    <t>Dīzeļģenerators ar vairogu, ārā uzstādīšanai (no -30 līdz +40 C), 15 kvA 1500r.p.m, 50Hz ar Mod-bus RTU, ar aizsargslēdzi pret pārslodzi 4P 63A, pretvibrācijas spilventiņi starp motoru/ģeneratoru un pamatnes rāmi, iebūvētā degvielas bāka 90 litri (autonomijas laiks 33h), motora priekšsildītājs 230V ar termostatu uz borta iebūvēts motorā (priekš darbam ziemas laikā)</t>
  </si>
  <si>
    <t>Gaismeklis A1 Niteko ICONA-XS, 40W, 4000K, IP66, IK09, pārsprieguma aizsardzība 10kV, DALI, Zhaga, ENEC, PF &gt; 0,97, Head-pole mounting: 430x225x193mm, svars 4,1kg</t>
  </si>
  <si>
    <t>Esošo kabeļu un cauruļu demontāža (teritorijā)</t>
  </si>
  <si>
    <t>Salizturīga kārta 30 cm,Kf&gt;1m/dnn</t>
  </si>
  <si>
    <t>Sistēma DN2.2</t>
  </si>
  <si>
    <t>HN 200</t>
  </si>
  <si>
    <t>UTT/C-200-200-160</t>
  </si>
  <si>
    <t>Izolācija - minerālvates paklājs ar alumīnija folijas pārklājumu, pašlīmējošu virsmu un cinkota skārda aizsargpārklājums 150 mm</t>
  </si>
  <si>
    <t>L150*100*10 montāža,S355</t>
  </si>
  <si>
    <t>Plakandzelzs 10*450</t>
  </si>
  <si>
    <t>Esošo teritorijas elektronisko sakaru tīklu demontāžas darbi</t>
  </si>
  <si>
    <r>
      <rPr>
        <b/>
        <sz val="10"/>
        <rFont val="Arial"/>
        <family val="2"/>
        <charset val="186"/>
      </rPr>
      <t>S-1</t>
    </r>
    <r>
      <rPr>
        <sz val="10"/>
        <rFont val="Arial"/>
        <family val="2"/>
        <charset val="186"/>
      </rPr>
      <t xml:space="preserve"> pamata TP-2 izveide 3gb.</t>
    </r>
  </si>
  <si>
    <r>
      <rPr>
        <b/>
        <sz val="10"/>
        <rFont val="Arial"/>
        <family val="2"/>
        <charset val="186"/>
      </rPr>
      <t xml:space="preserve">S-2 </t>
    </r>
    <r>
      <rPr>
        <sz val="10"/>
        <rFont val="Arial"/>
        <family val="2"/>
        <charset val="186"/>
      </rPr>
      <t>pamata TP-3 izveide 1gb</t>
    </r>
  </si>
  <si>
    <r>
      <rPr>
        <b/>
        <sz val="10"/>
        <rFont val="Arial"/>
        <family val="2"/>
        <charset val="186"/>
      </rPr>
      <t>S-3</t>
    </r>
    <r>
      <rPr>
        <sz val="10"/>
        <rFont val="Arial"/>
        <family val="2"/>
        <charset val="186"/>
      </rPr>
      <t xml:space="preserve"> pamata TP1 izveide4gb</t>
    </r>
  </si>
  <si>
    <r>
      <rPr>
        <b/>
        <sz val="10"/>
        <rFont val="Arial"/>
        <family val="2"/>
        <charset val="186"/>
      </rPr>
      <t>S-4 i</t>
    </r>
    <r>
      <rPr>
        <sz val="10"/>
        <rFont val="Arial"/>
        <family val="2"/>
      </rPr>
      <t>erokamais pamatu tips atbilstoši ražotāja "Lappset "katalogam.Base Det 31,32,35</t>
    </r>
  </si>
  <si>
    <r>
      <rPr>
        <b/>
        <sz val="10"/>
        <rFont val="Arial"/>
        <family val="2"/>
        <charset val="186"/>
      </rPr>
      <t>S-5</t>
    </r>
    <r>
      <rPr>
        <sz val="10"/>
        <rFont val="Arial"/>
        <family val="2"/>
        <charset val="186"/>
      </rPr>
      <t xml:space="preserve"> pamata TP-3 izveide 1gb</t>
    </r>
  </si>
  <si>
    <r>
      <rPr>
        <b/>
        <sz val="10"/>
        <rFont val="Arial"/>
        <family val="2"/>
        <charset val="186"/>
      </rPr>
      <t>S-6</t>
    </r>
    <r>
      <rPr>
        <sz val="10"/>
        <rFont val="Arial"/>
        <family val="2"/>
      </rPr>
      <t xml:space="preserve"> ierokamais pamatu tips atbilstoši ražotāja "Lappset "katalogam.Base Det 31,32,35</t>
    </r>
  </si>
  <si>
    <r>
      <rPr>
        <b/>
        <sz val="10"/>
        <rFont val="Arial"/>
        <family val="2"/>
        <charset val="186"/>
      </rPr>
      <t>S-7</t>
    </r>
    <r>
      <rPr>
        <sz val="10"/>
        <rFont val="Arial"/>
        <family val="2"/>
        <charset val="186"/>
      </rPr>
      <t xml:space="preserve"> pamata TP2 izveide 2gb</t>
    </r>
  </si>
  <si>
    <t>JL-1-1 1500*1500 montāža VELUX virsgaismas logs  CVP 150150 0573UA 09BR02 vai ekvivalents.AR-29</t>
  </si>
  <si>
    <t>JL-1-2 1500*1500 montāža VELUX virsgaismas logs   CFP 0063QV vai ekvivalents.AR-30</t>
  </si>
  <si>
    <t>Audio kabeļa spraudnis XLR female, 3 kontakti, ar sudraba pārklājumu</t>
  </si>
  <si>
    <r>
      <t xml:space="preserve">Trix kopnes stiprinājums pie dobā pārseguma ( </t>
    </r>
    <r>
      <rPr>
        <b/>
        <i/>
        <sz val="8"/>
        <color rgb="FF000000"/>
        <rFont val="Arial"/>
        <family val="2"/>
        <charset val="186"/>
      </rPr>
      <t>detaļas krāsotasgriestu tonī atbilstoši AR sadaļas norādījumiem</t>
    </r>
    <r>
      <rPr>
        <b/>
        <i/>
        <sz val="10"/>
        <color rgb="FF000000"/>
        <rFont val="Arial"/>
        <family val="2"/>
        <charset val="186"/>
      </rPr>
      <t>)</t>
    </r>
  </si>
  <si>
    <t>Basketbola groza DALASA PRO pamatslāņa izveide,šķembas 16-22mm</t>
  </si>
  <si>
    <t>Basketbola groza DALASA PRO Betona pamatslānis , bettons C12/15</t>
  </si>
  <si>
    <t>Basketbola groza DALASA PRO Betona pamata pēda C30/37 XC3 XF2</t>
  </si>
  <si>
    <t>Basketbola groza DALASA PRO Pamatu pēdas stiegrojums D6,D12, B500B</t>
  </si>
  <si>
    <t>Basketbola groza DALASA PRO Enkurbultu komplekts no groza piegādātāja</t>
  </si>
  <si>
    <t>Iepirkuma ID Nr.:</t>
  </si>
  <si>
    <t>Pretendents</t>
  </si>
  <si>
    <t xml:space="preserve">RSU sporta bāzes Cigoriņu ielā 3, Rīgā pārbūve </t>
  </si>
  <si>
    <t xml:space="preserve"> Cigoriņu iela 3</t>
  </si>
  <si>
    <t>RSU 2024/50/AK</t>
  </si>
  <si>
    <r>
      <t xml:space="preserve">Horizontālās hidroizolācijas atjaunošana ar injekciju metodi.Koster Injection Gel G4. vai </t>
    </r>
    <r>
      <rPr>
        <sz val="10"/>
        <color rgb="FFFF0000"/>
        <rFont val="Arial"/>
        <family val="2"/>
        <charset val="186"/>
      </rPr>
      <t>ekvivalents</t>
    </r>
  </si>
  <si>
    <r>
      <t xml:space="preserve">Horizontālā hidroizolācija Koster NB-4000 vai </t>
    </r>
    <r>
      <rPr>
        <sz val="10"/>
        <color rgb="FFFF0000"/>
        <rFont val="Arial"/>
        <family val="2"/>
        <charset val="186"/>
      </rPr>
      <t>ekvivalents</t>
    </r>
  </si>
  <si>
    <r>
      <t>Visām lokālās tāmes Vienības izmaksu un</t>
    </r>
    <r>
      <rPr>
        <i/>
        <sz val="10"/>
        <rFont val="Arial"/>
        <family val="2"/>
        <charset val="186"/>
      </rPr>
      <t xml:space="preserve"> Vienības izmaksām</t>
    </r>
    <r>
      <rPr>
        <sz val="10"/>
        <rFont val="Arial"/>
        <family val="2"/>
        <charset val="186"/>
      </rPr>
      <t xml:space="preserve"> kopā uz visu apjomu pozīciju ailītēm jābūt aizpildītām, norādot izmaksas, darba samaksas likmi un laika normu. Ja kādā no pozīcijām pēc veicamo darbu jēgas un būtības sastāda 0.00 EUR, tad ailīte tiek aizpildītā ar “0.00” vai marķēta ar “-”. Jebkura veida neaizpildītas (tukšas) ailītes tiek uzskatīts, kā nepilnīgi iesniegts Finanšu piedāvājums.</t>
    </r>
  </si>
  <si>
    <t>Būvlaukuma un pievedcelu iekārtošanas, uzturēšanas, apsardzes, būvdarbu energoresursu patēriņa un objekta iekšējā būvgružu un būvizstrādājumu pārvietošanas izmaksas u.c. izmaksas, atbilstoši TS vispārīgajam aprakstam, ir ietvertas kopsavilkuma aprēķina pozīcijā "Virsizdevumi".</t>
  </si>
  <si>
    <t>4.</t>
  </si>
  <si>
    <t>5.</t>
  </si>
  <si>
    <t xml:space="preserve"> Materiālu apjomi doti bez rezerves. </t>
  </si>
  <si>
    <t>sert.Nr.</t>
  </si>
  <si>
    <t>Sastādīja _______________</t>
  </si>
  <si>
    <t xml:space="preserve">Pārbaudīja________________ </t>
  </si>
  <si>
    <t>Gadījumos, kad Pretendents piedāvā ekvivalentu būvprojektā iekļautas specifiskas izcelsmes vai konkrēta piegādātāja precei vai zīmolam, Pretendents attiecīgās tāmes kolonas (Būvdarbu nosaukums, marka) šūnā, svītro konkrēto teksta daļu (piem. Zīmola nosaukums) un papildina ar konkrēto ekvivalento izstrādājumu, attiecīgā šūna tiek iekrāsota kontrastējošā tonī. Papildus savam piedāvājumam iesniedz ekvivalento izstrādājumu pārskatu, ar atsaucēm uz finanšu piedāvājuma tāmēm un pozīcijām, kurās piedāvāts ekvivalents, kā arī pievieno visu nepieciešamo tehnisko dokumentāciju ievērojot, Līguma 12.3.punktu un  tehniskās specifikācijas vispārīgā apraksta 1.7.6.4. punktu.Ja pretendents nepiedāvā ekvivalentu, tad dzēst konkrēto teksta daļu ()</t>
  </si>
  <si>
    <r>
      <t xml:space="preserve">Pārseguma paneļu HCE 265 montāža, 100gb., SIA Consolis Latvija vai </t>
    </r>
    <r>
      <rPr>
        <sz val="10"/>
        <color rgb="FFFF0000"/>
        <rFont val="Arial"/>
        <family val="2"/>
        <charset val="186"/>
      </rPr>
      <t>ekvivalents</t>
    </r>
    <r>
      <rPr>
        <sz val="10"/>
        <color rgb="FF000000"/>
        <rFont val="Arial"/>
        <family val="2"/>
        <charset val="186"/>
      </rPr>
      <t>.Starppaneļu šuves - betons C30/37 XC1,stiegrošana ar tērauda stiegrām,neoprēns</t>
    </r>
  </si>
  <si>
    <r>
      <t xml:space="preserve">Pārseguma paneļu HCE 320 montāža,78gb. SIA Consolis Latvija vai </t>
    </r>
    <r>
      <rPr>
        <sz val="10"/>
        <color rgb="FFFF0000"/>
        <rFont val="Arial"/>
        <family val="2"/>
        <charset val="186"/>
      </rPr>
      <t>ekvivalents</t>
    </r>
    <r>
      <rPr>
        <sz val="10"/>
        <color rgb="FF000000"/>
        <rFont val="Arial"/>
        <family val="2"/>
        <charset val="186"/>
      </rPr>
      <t>.Starppaneļu šuves - betons C30/37 XC1,stiegrošana ar tērauda stiegrām,neoprēns</t>
    </r>
  </si>
  <si>
    <r>
      <t xml:space="preserve">Saliekamā dzelzsbetona kolonnu montāža 400*400mm, L=9435, betons C40/50, XC1SIA Consolis Latvja  </t>
    </r>
    <r>
      <rPr>
        <sz val="10"/>
        <color rgb="FFFF0000"/>
        <rFont val="Arial"/>
        <family val="2"/>
        <charset val="186"/>
      </rPr>
      <t>vai ekvivalents</t>
    </r>
    <r>
      <rPr>
        <sz val="10"/>
        <color rgb="FF000000"/>
        <rFont val="Arial"/>
        <family val="2"/>
      </rPr>
      <t>, 28 gb</t>
    </r>
  </si>
  <si>
    <r>
      <t xml:space="preserve">Saliekamā dzelzsbetona kāpnes betons C40/50, XC1.SIA Consolis Latvja  </t>
    </r>
    <r>
      <rPr>
        <sz val="10"/>
        <color rgb="FFFF0000"/>
        <rFont val="Arial"/>
        <family val="2"/>
        <charset val="186"/>
      </rPr>
      <t>vai ekvivalents.</t>
    </r>
  </si>
  <si>
    <t>6.</t>
  </si>
  <si>
    <t xml:space="preserve"> Lokālās tāmes Demontāžas darbi ēka Nr. 2  un ēka Nr.1 iekļauto būvgružu pārvietošanas, izvešanas, utilizācijas izmaksas jāiekļauj būvdarbu tiešajās izmaksās sadaļā mehānismu izmaksas.</t>
  </si>
  <si>
    <r>
      <t xml:space="preserve">Sendvičpanelis ar minerālvates siltumizolāciju,iestrādāts
blīvējošais hermētiķis Ruukki nSPD WE 200mm W/m2K=0.20, Rw(dB)=29 200mm </t>
    </r>
    <r>
      <rPr>
        <sz val="10"/>
        <color rgb="FFFF0000"/>
        <rFont val="Arial"/>
        <family val="2"/>
        <charset val="186"/>
      </rPr>
      <t>vai ekvivalents</t>
    </r>
  </si>
  <si>
    <r>
      <t xml:space="preserve">Šķiedrcementa plāksne Equitone tectiva TE30 kniedētas 8mm EQUITONE ventilējamā fasādes sistēma </t>
    </r>
    <r>
      <rPr>
        <sz val="10"/>
        <color rgb="FFFF0000"/>
        <rFont val="Arial"/>
        <family val="2"/>
        <charset val="186"/>
      </rPr>
      <t>vai ekvivalents</t>
    </r>
  </si>
  <si>
    <r>
      <t xml:space="preserve">Sendvičpanelis ar minerālvates siltumizolāciju Ruukki nSPD WE 200mm - W/m2K=0.20, Rw(dB)=29 200mm </t>
    </r>
    <r>
      <rPr>
        <sz val="10"/>
        <color rgb="FFFF0000"/>
        <rFont val="Arial"/>
        <family val="2"/>
        <charset val="186"/>
      </rPr>
      <t>vai ekvivalents</t>
    </r>
  </si>
  <si>
    <r>
      <t xml:space="preserve">Šķiedrcementa plāksne Equitone tectiva TE30 kniedētas 8mm EQUITONE ventilējamā fasādes sistēma </t>
    </r>
    <r>
      <rPr>
        <sz val="10"/>
        <color rgb="FFFF0000"/>
        <rFont val="Arial"/>
        <family val="2"/>
        <charset val="186"/>
      </rPr>
      <t>vai ekvivalents</t>
    </r>
    <r>
      <rPr>
        <sz val="10"/>
        <rFont val="Arial"/>
        <family val="2"/>
        <charset val="186"/>
      </rPr>
      <t>.Minimālā Ugunsizturības klase: EI-30. Minimālā ugunsreakcijas klase: B-s1,d0 ?</t>
    </r>
  </si>
  <si>
    <r>
      <t xml:space="preserve">Šķiedrcementa plāksne Equitone tectiva TE30 kniedētas 8mm EQUITONE ventilējamā fasādes sistēma. </t>
    </r>
    <r>
      <rPr>
        <sz val="10"/>
        <color rgb="FFFF0000"/>
        <rFont val="Arial"/>
        <family val="2"/>
        <charset val="186"/>
      </rPr>
      <t>vai ekvivalenta</t>
    </r>
    <r>
      <rPr>
        <sz val="10"/>
        <rFont val="Arial"/>
        <family val="2"/>
      </rPr>
      <t xml:space="preserve"> Minimālā Ugunsizturības klase: EI-30. Minimālā ugunsreakcijas klase: </t>
    </r>
    <r>
      <rPr>
        <b/>
        <sz val="10"/>
        <rFont val="Arial"/>
        <family val="2"/>
      </rPr>
      <t>A2-s1,d0.</t>
    </r>
    <r>
      <rPr>
        <sz val="10"/>
        <rFont val="Arial"/>
        <family val="2"/>
      </rPr>
      <t>Siltumcaurlaidības Ui vertība = 0.13 W/(m2K)</t>
    </r>
  </si>
  <si>
    <r>
      <t xml:space="preserve">Akmens vates siltumizolāciju Paroc Cortex b 30mm vai </t>
    </r>
    <r>
      <rPr>
        <sz val="10"/>
        <color rgb="FFFF0000"/>
        <rFont val="Arial"/>
        <family val="2"/>
        <charset val="186"/>
      </rPr>
      <t>ekvivalents</t>
    </r>
  </si>
  <si>
    <r>
      <t xml:space="preserve">Akmens vates siltumizolāciju Paroc Ultra 200mm vai </t>
    </r>
    <r>
      <rPr>
        <sz val="10"/>
        <color rgb="FFFF0000"/>
        <rFont val="Arial"/>
        <family val="2"/>
        <charset val="186"/>
      </rPr>
      <t>ekvivalents</t>
    </r>
  </si>
  <si>
    <r>
      <t xml:space="preserve">Akmens vates siltumizolāciju Paroc Cortex b 30mm </t>
    </r>
    <r>
      <rPr>
        <sz val="10"/>
        <color rgb="FFFF0000"/>
        <rFont val="Arial"/>
        <family val="2"/>
        <charset val="186"/>
      </rPr>
      <t>vai ekvivalenta</t>
    </r>
  </si>
  <si>
    <r>
      <t xml:space="preserve">Akmens vates siltumizolācija </t>
    </r>
    <r>
      <rPr>
        <sz val="10"/>
        <color rgb="FFFF0000"/>
        <rFont val="Arial"/>
        <family val="2"/>
        <charset val="186"/>
      </rPr>
      <t>vai ekvivalents</t>
    </r>
    <r>
      <rPr>
        <sz val="10"/>
        <rFont val="Arial"/>
        <family val="2"/>
      </rPr>
      <t xml:space="preserve"> Paroc Ultra 200mm</t>
    </r>
  </si>
  <si>
    <r>
      <t xml:space="preserve">Šķiedrcementa plāksne Equitone tectiva TE30 kniedētas 8mm.EQUITONE ventilējamā fasādes sistēma </t>
    </r>
    <r>
      <rPr>
        <sz val="10"/>
        <color rgb="FFFF0000"/>
        <rFont val="Arial"/>
        <family val="2"/>
        <charset val="186"/>
      </rPr>
      <t>vai ekvivalenta</t>
    </r>
    <r>
      <rPr>
        <sz val="10"/>
        <rFont val="Arial"/>
        <family val="2"/>
      </rPr>
      <t xml:space="preserve"> Minimālā Ugunsizturības klase: REI-30. Minimālā ugunsreakcijas klase: </t>
    </r>
    <r>
      <rPr>
        <b/>
        <sz val="10"/>
        <rFont val="Arial"/>
        <family val="2"/>
      </rPr>
      <t>A1</t>
    </r>
    <r>
      <rPr>
        <sz val="10"/>
        <rFont val="Arial"/>
        <family val="2"/>
      </rPr>
      <t>.Siltumcaurlaidības Ui vertība = 0.15 W/(m2K)</t>
    </r>
  </si>
  <si>
    <r>
      <t xml:space="preserve">Ģeomembrāna W 903 030 -KOSTER SD Protection and Drainage Sheet 3-250 </t>
    </r>
    <r>
      <rPr>
        <sz val="10"/>
        <color rgb="FFFF0000"/>
        <rFont val="Arial"/>
        <family val="2"/>
        <charset val="186"/>
      </rPr>
      <t>vai ekvivalents</t>
    </r>
  </si>
  <si>
    <r>
      <t xml:space="preserve">Mašīnapmetums Baumit Klima White </t>
    </r>
    <r>
      <rPr>
        <sz val="10"/>
        <color rgb="FFFF0000"/>
        <rFont val="Arial"/>
        <family val="2"/>
        <charset val="186"/>
      </rPr>
      <t>vai ekvivalents</t>
    </r>
    <r>
      <rPr>
        <sz val="10"/>
        <rFont val="Arial"/>
        <family val="2"/>
      </rPr>
      <t>. 5mm.</t>
    </r>
  </si>
  <si>
    <r>
      <t xml:space="preserve">Grunts Baumit Grund </t>
    </r>
    <r>
      <rPr>
        <sz val="10"/>
        <color rgb="FFFF0000"/>
        <rFont val="Arial"/>
        <family val="2"/>
        <charset val="186"/>
      </rPr>
      <t>vai ekvivalents</t>
    </r>
  </si>
  <si>
    <r>
      <t xml:space="preserve">Apmetums Baumit Manu </t>
    </r>
    <r>
      <rPr>
        <sz val="10"/>
        <color rgb="FFFF0000"/>
        <rFont val="Arial"/>
        <family val="2"/>
        <charset val="186"/>
      </rPr>
      <t xml:space="preserve">vai ekvivalents </t>
    </r>
    <r>
      <rPr>
        <sz val="10"/>
        <rFont val="Arial"/>
        <family val="2"/>
      </rPr>
      <t>2 5mm</t>
    </r>
  </si>
  <si>
    <r>
      <t xml:space="preserve">Līmjava Baumit StarContact </t>
    </r>
    <r>
      <rPr>
        <sz val="10"/>
        <color rgb="FFFF0000"/>
        <rFont val="Arial"/>
        <family val="2"/>
        <charset val="186"/>
      </rPr>
      <t>vai ekvivalents</t>
    </r>
    <r>
      <rPr>
        <sz val="10"/>
        <rFont val="Arial"/>
        <family val="2"/>
      </rPr>
      <t xml:space="preserve"> 5mm</t>
    </r>
  </si>
  <si>
    <r>
      <t xml:space="preserve">Stikla šķiedras siets StarTex </t>
    </r>
    <r>
      <rPr>
        <sz val="8"/>
        <color rgb="FFFF0000"/>
        <rFont val="Arial"/>
        <family val="2"/>
        <charset val="186"/>
      </rPr>
      <t>vai ekvivalents</t>
    </r>
  </si>
  <si>
    <r>
      <t xml:space="preserve">Siltumizolācijas Tenapors Extra EPS 150 </t>
    </r>
    <r>
      <rPr>
        <sz val="10"/>
        <color rgb="FFFF0000"/>
        <rFont val="Arial"/>
        <family val="2"/>
        <charset val="186"/>
      </rPr>
      <t>vai ekvivalents</t>
    </r>
    <r>
      <rPr>
        <sz val="10"/>
        <rFont val="Arial"/>
        <family val="2"/>
        <charset val="186"/>
      </rPr>
      <t xml:space="preserve"> 150mm.Siltumcaurlaidības Ui vertība = 0.23 W/(m2K).\</t>
    </r>
  </si>
  <si>
    <r>
      <t xml:space="preserve"> Līmēšanas un armēšanas java Baumit StarContact White </t>
    </r>
    <r>
      <rPr>
        <sz val="10"/>
        <color rgb="FFFF0000"/>
        <rFont val="Arial"/>
        <family val="2"/>
        <charset val="186"/>
      </rPr>
      <t>vai ekvivalents</t>
    </r>
    <r>
      <rPr>
        <sz val="10"/>
        <rFont val="Arial"/>
        <family val="2"/>
      </rPr>
      <t xml:space="preserve"> 8mm</t>
    </r>
  </si>
  <si>
    <r>
      <t xml:space="preserve">Dekoratīvais silikona apmetums Baumit SilikonTop </t>
    </r>
    <r>
      <rPr>
        <sz val="10"/>
        <color rgb="FFFF0000"/>
        <rFont val="Arial"/>
        <family val="2"/>
        <charset val="186"/>
      </rPr>
      <t>vai ekvivalents</t>
    </r>
    <r>
      <rPr>
        <sz val="10"/>
        <rFont val="Arial"/>
        <family val="2"/>
      </rPr>
      <t xml:space="preserve"> 2mm</t>
    </r>
  </si>
  <si>
    <r>
      <t xml:space="preserve">Apmetums Baumit MPI 25 </t>
    </r>
    <r>
      <rPr>
        <sz val="10"/>
        <color rgb="FFFF0000"/>
        <rFont val="Arial"/>
        <family val="2"/>
        <charset val="186"/>
      </rPr>
      <t>vai ekvivalents</t>
    </r>
    <r>
      <rPr>
        <sz val="10"/>
        <rFont val="Arial"/>
        <family val="2"/>
        <charset val="186"/>
      </rPr>
      <t>, biezums 25mm</t>
    </r>
  </si>
  <si>
    <r>
      <t xml:space="preserve">Siltumizolācija Paroc Ultra 200mm </t>
    </r>
    <r>
      <rPr>
        <sz val="10"/>
        <color rgb="FFFF0000"/>
        <rFont val="Arial"/>
        <family val="2"/>
        <charset val="186"/>
      </rPr>
      <t>vai ekvivalenta</t>
    </r>
  </si>
  <si>
    <r>
      <t xml:space="preserve"> Siltumizolācija Paroc Cortex b Distanceri Paroc XFP 001 30mm </t>
    </r>
    <r>
      <rPr>
        <sz val="10"/>
        <color rgb="FFFF0000"/>
        <rFont val="Arial"/>
        <family val="2"/>
        <charset val="186"/>
      </rPr>
      <t>vai ekvivalenta</t>
    </r>
  </si>
  <si>
    <r>
      <t xml:space="preserve"> Koka latas a, vertikāli 25x50mm,apstrādāta ar antiseptiķi Vincents Polyline INWOOD Eco </t>
    </r>
    <r>
      <rPr>
        <sz val="10"/>
        <color rgb="FFFF0000"/>
        <rFont val="Arial"/>
        <family val="2"/>
        <charset val="186"/>
      </rPr>
      <t>vai ekvivalents</t>
    </r>
  </si>
  <si>
    <r>
      <t xml:space="preserve"> Koka latas  horiz., solis 250mm 25x100mm,apstrādāta ar antiseptiķi Vincents Polyline INWOOD Eco </t>
    </r>
    <r>
      <rPr>
        <sz val="10"/>
        <color rgb="FFFF0000"/>
        <rFont val="Arial"/>
        <family val="2"/>
        <charset val="186"/>
      </rPr>
      <t>vai ekvivalents</t>
    </r>
  </si>
  <si>
    <r>
      <t xml:space="preserve"> Difūzijas membrāna ar polipropilēna sietu Tyvek Metal </t>
    </r>
    <r>
      <rPr>
        <sz val="10"/>
        <color rgb="FFFF0000"/>
        <rFont val="Arial"/>
        <family val="2"/>
        <charset val="186"/>
      </rPr>
      <t>vai ekvivalenta</t>
    </r>
  </si>
  <si>
    <r>
      <t xml:space="preserve"> Skārda valcprofila jumta segums Classic Design C </t>
    </r>
    <r>
      <rPr>
        <sz val="10"/>
        <color rgb="FFFF0000"/>
        <rFont val="Arial"/>
        <family val="2"/>
        <charset val="186"/>
      </rPr>
      <t>vai ekvivalents</t>
    </r>
    <r>
      <rPr>
        <sz val="10"/>
        <rFont val="Arial"/>
        <family val="2"/>
        <charset val="186"/>
      </rPr>
      <t>, biezums 0,6mm</t>
    </r>
  </si>
  <si>
    <r>
      <t xml:space="preserve">Rotho blaas Sri X10 S1+tYPXS101212 </t>
    </r>
    <r>
      <rPr>
        <sz val="10"/>
        <color rgb="FFFF0000"/>
        <rFont val="Arial"/>
        <family val="2"/>
        <charset val="186"/>
      </rPr>
      <t>vai ekvivalenti</t>
    </r>
  </si>
  <si>
    <r>
      <t xml:space="preserve">Slēptie savienojumi RothoBlaas SRL Alumini 185 ( 200H), Simpson Strong -Tie BTALU 120 ( 150H) </t>
    </r>
    <r>
      <rPr>
        <sz val="10"/>
        <color rgb="FFFF0000"/>
        <rFont val="Arial"/>
        <family val="2"/>
        <charset val="186"/>
      </rPr>
      <t>vai ekvivalenti</t>
    </r>
  </si>
  <si>
    <r>
      <t xml:space="preserve"> Ģipškartona loksnes 2 kārtās Knauf White GKB.</t>
    </r>
    <r>
      <rPr>
        <sz val="10"/>
        <color rgb="FFFF0000"/>
        <rFont val="Arial"/>
        <family val="2"/>
        <charset val="186"/>
      </rPr>
      <t>vai ekvivalents</t>
    </r>
  </si>
  <si>
    <r>
      <t xml:space="preserve">Koka brusa , solis 600mm 50x50mm,,apstrādāta ar antiseptiķi Vincents Polyline INWOOD Eco </t>
    </r>
    <r>
      <rPr>
        <sz val="10"/>
        <color rgb="FFFF0000"/>
        <rFont val="Arial"/>
        <family val="2"/>
        <charset val="186"/>
      </rPr>
      <t>vai ekvivalents</t>
    </r>
  </si>
  <si>
    <r>
      <t xml:space="preserve">Siltumizolācija Paroc Ultra 50mm </t>
    </r>
    <r>
      <rPr>
        <sz val="10"/>
        <color rgb="FFFF0000"/>
        <rFont val="Arial"/>
        <family val="2"/>
        <charset val="186"/>
      </rPr>
      <t>vai ekvivalents</t>
    </r>
  </si>
  <si>
    <r>
      <t xml:space="preserve">Tvaika izolācija Paroc XMV 020 bas </t>
    </r>
    <r>
      <rPr>
        <sz val="10"/>
        <color rgb="FFFF0000"/>
        <rFont val="Arial"/>
        <family val="2"/>
        <charset val="186"/>
      </rPr>
      <t>vai ekvivalents</t>
    </r>
  </si>
  <si>
    <r>
      <t xml:space="preserve">Koka brusa , solis 600mm 50x150mm,apstrādāta ar antiseptiķi Vincents Polyline INWOOD Eco </t>
    </r>
    <r>
      <rPr>
        <sz val="10"/>
        <color rgb="FFFF0000"/>
        <rFont val="Arial"/>
        <family val="2"/>
        <charset val="186"/>
      </rPr>
      <t>vai ekvivalents</t>
    </r>
  </si>
  <si>
    <r>
      <t xml:space="preserve"> Siltumizolācija Paroc Ultra 150mm </t>
    </r>
    <r>
      <rPr>
        <sz val="10"/>
        <color rgb="FFFF0000"/>
        <rFont val="Arial"/>
        <family val="2"/>
        <charset val="186"/>
      </rPr>
      <t>vai ekvivalents</t>
    </r>
  </si>
  <si>
    <r>
      <t xml:space="preserve"> Siltumizolācija Paroc Cortex b Distanceri Paroc XFP 001 30mm </t>
    </r>
    <r>
      <rPr>
        <sz val="10"/>
        <color rgb="FFFF0000"/>
        <rFont val="Arial"/>
        <family val="2"/>
        <charset val="186"/>
      </rPr>
      <t>vai ekvivalents</t>
    </r>
  </si>
  <si>
    <r>
      <t xml:space="preserve">Koka latas antiseptizētas, vertikāli, krāsotas melnas 25x50mm,apstrādāta ar antiseptiķi Vincents Polyline INWOOD Eco </t>
    </r>
    <r>
      <rPr>
        <sz val="10"/>
        <color rgb="FFFF0000"/>
        <rFont val="Arial"/>
        <family val="2"/>
        <charset val="186"/>
      </rPr>
      <t>vai ekvivalents</t>
    </r>
  </si>
  <si>
    <r>
      <t xml:space="preserve">Šķiedrcementa plāksne Equitone tectiva TE30 skrūvētas 8mm.EQUITONE ventilējamā fasādes sistēma </t>
    </r>
    <r>
      <rPr>
        <sz val="10"/>
        <color rgb="FFFF0000"/>
        <rFont val="Arial"/>
        <family val="2"/>
        <charset val="186"/>
      </rPr>
      <t>vai ekvivalenta</t>
    </r>
  </si>
  <si>
    <r>
      <t>Skaņas izolācija, piem. Knauf Insulation TP115</t>
    </r>
    <r>
      <rPr>
        <sz val="10"/>
        <color rgb="FFFF0000"/>
        <rFont val="Arial"/>
        <family val="2"/>
        <charset val="186"/>
      </rPr>
      <t xml:space="preserve"> vai ekvivalents</t>
    </r>
    <r>
      <rPr>
        <sz val="10"/>
        <rFont val="Arial"/>
        <family val="2"/>
        <charset val="186"/>
      </rPr>
      <t xml:space="preserve"> 75mm</t>
    </r>
  </si>
  <si>
    <r>
      <t xml:space="preserve">Reģipša šuvju špaktelēšana, Uniflot </t>
    </r>
    <r>
      <rPr>
        <sz val="10"/>
        <color rgb="FFFF0000"/>
        <rFont val="Arial"/>
        <family val="2"/>
        <charset val="186"/>
      </rPr>
      <t>vai ekvivalents</t>
    </r>
  </si>
  <si>
    <r>
      <rPr>
        <b/>
        <sz val="10"/>
        <rFont val="Arial"/>
        <family val="2"/>
        <charset val="186"/>
      </rPr>
      <t>IS-2 EI30</t>
    </r>
    <r>
      <rPr>
        <sz val="10"/>
        <rFont val="Arial"/>
        <family val="2"/>
        <charset val="186"/>
      </rPr>
      <t xml:space="preserve"> Knauf skaņu izolējošās sienas sistēma W629</t>
    </r>
    <r>
      <rPr>
        <sz val="10"/>
        <color rgb="FFFF0000"/>
        <rFont val="Arial"/>
        <family val="2"/>
        <charset val="186"/>
      </rPr>
      <t xml:space="preserve"> vai ekvivalents </t>
    </r>
  </si>
  <si>
    <r>
      <t xml:space="preserve">Skaņas izolācija, piem. Knauf Insulation TP115 </t>
    </r>
    <r>
      <rPr>
        <sz val="10"/>
        <color rgb="FFFF0000"/>
        <rFont val="Arial"/>
        <family val="2"/>
        <charset val="186"/>
      </rPr>
      <t>vai ekvivalents</t>
    </r>
    <r>
      <rPr>
        <sz val="10"/>
        <rFont val="Arial"/>
        <family val="2"/>
        <charset val="186"/>
      </rPr>
      <t xml:space="preserve"> 50mm</t>
    </r>
  </si>
  <si>
    <r>
      <t>Keramzīta  bloku mūris Fibo Efekt 3 vai ekvivalents 200mm.Mūrjava weber M100/600.</t>
    </r>
    <r>
      <rPr>
        <sz val="10"/>
        <color rgb="FFFF0000"/>
        <rFont val="Arial"/>
        <family val="2"/>
        <charset val="186"/>
      </rPr>
      <t>vai ekvivalents</t>
    </r>
  </si>
  <si>
    <r>
      <t xml:space="preserve">Keramzīta  bloku mūris Fibo Efekt 3 </t>
    </r>
    <r>
      <rPr>
        <sz val="10"/>
        <color rgb="FFFF0000"/>
        <rFont val="Arial"/>
        <family val="2"/>
        <charset val="186"/>
      </rPr>
      <t>vai ekvivalents</t>
    </r>
    <r>
      <rPr>
        <sz val="10"/>
        <rFont val="Arial"/>
        <family val="2"/>
        <charset val="186"/>
      </rPr>
      <t xml:space="preserve"> 200mm.Mūrjava weber M100/600.</t>
    </r>
    <r>
      <rPr>
        <sz val="10"/>
        <color rgb="FFFF0000"/>
        <rFont val="Arial"/>
        <family val="2"/>
        <charset val="186"/>
      </rPr>
      <t>vai ekvivalents</t>
    </r>
  </si>
  <si>
    <r>
      <t xml:space="preserve">Skaņas izolācija - minerālvate, blīvums 80kg/m2 25mm Paroc </t>
    </r>
    <r>
      <rPr>
        <sz val="10"/>
        <color rgb="FFFF0000"/>
        <rFont val="Arial"/>
        <family val="2"/>
        <charset val="186"/>
      </rPr>
      <t>vai ekvivalents</t>
    </r>
  </si>
  <si>
    <r>
      <t xml:space="preserve">Skaņas izolācija - minerālvate, blīvums 80kg/m2 25mm Paroc </t>
    </r>
    <r>
      <rPr>
        <sz val="10"/>
        <color rgb="FFFF0000"/>
        <rFont val="Arial"/>
        <family val="2"/>
        <charset val="186"/>
      </rPr>
      <t>vai ekvivalents.</t>
    </r>
  </si>
  <si>
    <r>
      <t xml:space="preserve">Skaņas izolācija Knauf Insulation TP115 50mm </t>
    </r>
    <r>
      <rPr>
        <sz val="10"/>
        <color rgb="FFFF0000"/>
        <rFont val="Arial"/>
        <family val="2"/>
        <charset val="186"/>
      </rPr>
      <t>vai ekvivalents</t>
    </r>
  </si>
  <si>
    <r>
      <t xml:space="preserve">Skaņas izolācija Knauf Insulation TP115 100mm </t>
    </r>
    <r>
      <rPr>
        <sz val="10"/>
        <color rgb="FFFF0000"/>
        <rFont val="Arial"/>
        <family val="2"/>
        <charset val="186"/>
      </rPr>
      <t>vai ekvivalents</t>
    </r>
  </si>
  <si>
    <r>
      <t xml:space="preserve">Siltumiolācija paroc Solid </t>
    </r>
    <r>
      <rPr>
        <sz val="10"/>
        <color rgb="FFFF0000"/>
        <rFont val="Arial"/>
        <family val="2"/>
        <charset val="186"/>
      </rPr>
      <t>vai ekvivalents</t>
    </r>
    <r>
      <rPr>
        <sz val="10"/>
        <rFont val="Arial"/>
        <family val="2"/>
      </rPr>
      <t xml:space="preserve"> 50mm</t>
    </r>
  </si>
  <si>
    <r>
      <t xml:space="preserve">Hermētiķis PENOSIL Premium Floor Joint Hybrid </t>
    </r>
    <r>
      <rPr>
        <sz val="10"/>
        <color rgb="FFFF0000"/>
        <rFont val="Arial"/>
        <family val="2"/>
        <charset val="186"/>
      </rPr>
      <t xml:space="preserve">vai  ekvivalents </t>
    </r>
    <r>
      <rPr>
        <sz val="10"/>
        <rFont val="Arial"/>
        <family val="2"/>
        <charset val="186"/>
      </rPr>
      <t>25HM, stiprinājumi, pieslēgumu elementi un palīgmateriāli</t>
    </r>
  </si>
  <si>
    <r>
      <t xml:space="preserve">Siltumizolācija, putupolistirols TENAPORS EXTRA </t>
    </r>
    <r>
      <rPr>
        <sz val="10"/>
        <color rgb="FFFF0000"/>
        <rFont val="Arial"/>
        <family val="2"/>
        <charset val="186"/>
      </rPr>
      <t>vai ekvivalents</t>
    </r>
    <r>
      <rPr>
        <sz val="10"/>
        <rFont val="Arial"/>
        <family val="2"/>
        <charset val="186"/>
      </rPr>
      <t xml:space="preserve"> 2x50 mm</t>
    </r>
  </si>
  <si>
    <r>
      <t xml:space="preserve">Soļu skaņas izolācija Paroc SSB 1 </t>
    </r>
    <r>
      <rPr>
        <sz val="10"/>
        <color rgb="FFFF0000"/>
        <rFont val="Arial"/>
        <family val="2"/>
        <charset val="186"/>
      </rPr>
      <t>vai ekvivalents</t>
    </r>
    <r>
      <rPr>
        <sz val="10"/>
        <rFont val="Arial"/>
        <family val="2"/>
        <charset val="186"/>
      </rPr>
      <t xml:space="preserve"> peldošās grīdas sistēmai 50mm</t>
    </r>
  </si>
  <si>
    <r>
      <t xml:space="preserve"> Pašizlīdzinošs sastāvs Mapei UNIPLAN ECO LC </t>
    </r>
    <r>
      <rPr>
        <sz val="10"/>
        <color rgb="FFFF0000"/>
        <rFont val="Arial"/>
        <family val="2"/>
        <charset val="186"/>
      </rPr>
      <t>vai ekvivalents</t>
    </r>
    <r>
      <rPr>
        <sz val="10"/>
        <rFont val="Arial"/>
        <family val="2"/>
        <charset val="186"/>
      </rPr>
      <t xml:space="preserve"> 15mm</t>
    </r>
  </si>
  <si>
    <r>
      <t xml:space="preserve">Grunts Mapei Primer Eco </t>
    </r>
    <r>
      <rPr>
        <sz val="10"/>
        <color rgb="FFFF0000"/>
        <rFont val="Arial"/>
        <family val="2"/>
        <charset val="186"/>
      </rPr>
      <t>vai ekvivalents</t>
    </r>
  </si>
  <si>
    <r>
      <t xml:space="preserve">Controlit GS </t>
    </r>
    <r>
      <rPr>
        <sz val="10"/>
        <color rgb="FFFF0000"/>
        <rFont val="Arial"/>
        <family val="2"/>
        <charset val="186"/>
      </rPr>
      <t>vai ekvivalents</t>
    </r>
    <r>
      <rPr>
        <sz val="10"/>
        <rFont val="Arial"/>
        <family val="2"/>
        <charset val="186"/>
      </rPr>
      <t xml:space="preserve"> ieklāšana</t>
    </r>
  </si>
  <si>
    <r>
      <t>Siltumizolācija Paroc ROB 80 20mm</t>
    </r>
    <r>
      <rPr>
        <sz val="10"/>
        <color rgb="FFFF0000"/>
        <rFont val="Arial"/>
        <family val="2"/>
        <charset val="186"/>
      </rPr>
      <t xml:space="preserve"> vai ekvivalents</t>
    </r>
  </si>
  <si>
    <r>
      <t xml:space="preserve">Siltumizolācija Paroc ROS 30 200mm </t>
    </r>
    <r>
      <rPr>
        <sz val="10"/>
        <color rgb="FFFF0000"/>
        <rFont val="Arial"/>
        <family val="2"/>
        <charset val="186"/>
      </rPr>
      <t>vai ekvivalents</t>
    </r>
  </si>
  <si>
    <r>
      <t xml:space="preserve">Tvaika izolācijaWolfin Witec AL-S, sd&gt;1500m </t>
    </r>
    <r>
      <rPr>
        <sz val="10"/>
        <color rgb="FFFF0000"/>
        <rFont val="Arial"/>
        <family val="2"/>
        <charset val="186"/>
      </rPr>
      <t>vai ekvivalents</t>
    </r>
  </si>
  <si>
    <r>
      <t xml:space="preserve">Siltumizolācija Paroc ROB 80 30mm </t>
    </r>
    <r>
      <rPr>
        <sz val="10"/>
        <color rgb="FFFF0000"/>
        <rFont val="Arial"/>
        <family val="2"/>
        <charset val="186"/>
      </rPr>
      <t>vai ekvivalents</t>
    </r>
  </si>
  <si>
    <r>
      <t xml:space="preserve">Ģeotekstils TYPAR SF 44 DuPontTM 150g/m2 - sadalošais (migrējošais) slānis </t>
    </r>
    <r>
      <rPr>
        <sz val="10"/>
        <color rgb="FFFF0000"/>
        <rFont val="Arial"/>
        <family val="2"/>
        <charset val="186"/>
      </rPr>
      <t>vai ekvivalents</t>
    </r>
  </si>
  <si>
    <r>
      <t xml:space="preserve">Siltumizolācija (slīpuma veidojošais slānis),TENAPORS EPS 150 40-540mm </t>
    </r>
    <r>
      <rPr>
        <sz val="10"/>
        <color rgb="FFFF0000"/>
        <rFont val="Arial"/>
        <family val="2"/>
        <charset val="186"/>
      </rPr>
      <t>vai ekvivalents</t>
    </r>
  </si>
  <si>
    <r>
      <t xml:space="preserve"> Siltumizolācija TENAPORS EPS 150 50+100mm </t>
    </r>
    <r>
      <rPr>
        <sz val="8"/>
        <color rgb="FFFF0000"/>
        <rFont val="Arial"/>
        <family val="2"/>
        <charset val="186"/>
      </rPr>
      <t>vai ekvivalents</t>
    </r>
  </si>
  <si>
    <r>
      <t xml:space="preserve">Tvaika izolācija Wolfin Witec AL-S, sd&gt;1500m 4mm </t>
    </r>
    <r>
      <rPr>
        <sz val="10"/>
        <color rgb="FFFF0000"/>
        <rFont val="Arial"/>
        <family val="2"/>
        <charset val="186"/>
      </rPr>
      <t>vai ekvivalents</t>
    </r>
  </si>
  <si>
    <r>
      <t xml:space="preserve">Virs J-2, AVK un SM apkalpes zonās un pārvietošanās
zonās  Roof Walkway Matting </t>
    </r>
    <r>
      <rPr>
        <sz val="10"/>
        <color rgb="FFFF0000"/>
        <rFont val="Arial"/>
        <family val="2"/>
        <charset val="186"/>
      </rPr>
      <t>vai ekvivalents</t>
    </r>
    <r>
      <rPr>
        <sz val="10"/>
        <color rgb="FF000000"/>
        <rFont val="Arial"/>
        <family val="2"/>
        <charset val="186"/>
      </rPr>
      <t xml:space="preserve"> ieklāšana</t>
    </r>
  </si>
  <si>
    <r>
      <t xml:space="preserve">J-2 jumta apakšējo slāni 50mm biezumā apdare ar Kinspan Therma TR26 </t>
    </r>
    <r>
      <rPr>
        <sz val="10"/>
        <color rgb="FFFF0000"/>
        <rFont val="Arial"/>
        <family val="2"/>
        <charset val="186"/>
      </rPr>
      <t>vai ekvivalents</t>
    </r>
  </si>
  <si>
    <r>
      <t xml:space="preserve">Siltumizolācija Paroc ROS 30 150+100mm </t>
    </r>
    <r>
      <rPr>
        <sz val="10"/>
        <color rgb="FFFF0000"/>
        <rFont val="Arial"/>
        <family val="2"/>
        <charset val="186"/>
      </rPr>
      <t>vai ekvivalents</t>
    </r>
  </si>
  <si>
    <r>
      <t xml:space="preserve">Siltumizolācija apkārt sijām Paroc Cortex One 150mm </t>
    </r>
    <r>
      <rPr>
        <sz val="10"/>
        <color rgb="FFFF0000"/>
        <rFont val="Arial"/>
        <family val="2"/>
        <charset val="186"/>
      </rPr>
      <t>vai ekvivalents</t>
    </r>
  </si>
  <si>
    <r>
      <t xml:space="preserve">Skārda valcprofila jumta segums, Classic Desiagn C 475mm Ruukki 50 Pus Matt, skārda biezums 0,6mm. </t>
    </r>
    <r>
      <rPr>
        <sz val="10"/>
        <color rgb="FFFF0000"/>
        <rFont val="Arial"/>
        <family val="2"/>
        <charset val="186"/>
      </rPr>
      <t>vai ekvivalents</t>
    </r>
  </si>
  <si>
    <r>
      <t xml:space="preserve">Siltumizolācija Paroc WAS 25t, Distanceri Paroc XFP 001 30mm </t>
    </r>
    <r>
      <rPr>
        <sz val="10"/>
        <color rgb="FFFF0000"/>
        <rFont val="Arial"/>
        <family val="2"/>
        <charset val="186"/>
      </rPr>
      <t>vai ekvivalents</t>
    </r>
  </si>
  <si>
    <r>
      <t xml:space="preserve">Siltumizolācija Paroc Ultra 200mm </t>
    </r>
    <r>
      <rPr>
        <sz val="10"/>
        <color rgb="FFFF0000"/>
        <rFont val="Arial"/>
        <family val="2"/>
        <charset val="186"/>
      </rPr>
      <t>vai ekvivalents</t>
    </r>
  </si>
  <si>
    <r>
      <t xml:space="preserve">Tvaika izolācija Tyvek AirGuard SD5 </t>
    </r>
    <r>
      <rPr>
        <sz val="10"/>
        <color rgb="FFFF0000"/>
        <rFont val="Arial"/>
        <family val="2"/>
        <charset val="186"/>
      </rPr>
      <t>vai ekvivalents</t>
    </r>
  </si>
  <si>
    <r>
      <t>Skārda valcprofila jumta segums, Classic Desiagn C 475mm Ruukki 50 Pus Matt, skārda biezums 0,6mm.</t>
    </r>
    <r>
      <rPr>
        <sz val="10"/>
        <color rgb="FFFF0000"/>
        <rFont val="Arial"/>
        <family val="2"/>
        <charset val="186"/>
      </rPr>
      <t>vai ekvivalents</t>
    </r>
  </si>
  <si>
    <r>
      <t xml:space="preserve">Difūzijas membrāna ar polipropilēna sietu Tyvek Metal </t>
    </r>
    <r>
      <rPr>
        <sz val="10"/>
        <color rgb="FFFF0000"/>
        <rFont val="Arial"/>
        <family val="2"/>
        <charset val="186"/>
      </rPr>
      <t>vai ekvivalents</t>
    </r>
  </si>
  <si>
    <r>
      <t xml:space="preserve">Ģeotekstils Fibertex F2B 140g/m2 </t>
    </r>
    <r>
      <rPr>
        <sz val="10"/>
        <color rgb="FFFF0000"/>
        <rFont val="Arial"/>
        <family val="2"/>
        <charset val="186"/>
      </rPr>
      <t>vai ekvivalents</t>
    </r>
  </si>
  <si>
    <r>
      <t xml:space="preserve">Tvaika izolācija DUPONT AIRGUARD REFLECTIVE vai ekvivalents,pārlaidumus un šuves salīme ar TYVEK Metalised tape </t>
    </r>
    <r>
      <rPr>
        <sz val="10"/>
        <color rgb="FFFF0000"/>
        <rFont val="Arial"/>
        <family val="2"/>
        <charset val="186"/>
      </rPr>
      <t>vai ekvivalents</t>
    </r>
  </si>
  <si>
    <r>
      <t>Skārda valcprofila jumta segums, Classic Desiagn C 475mm Ruukki 50 Pus Matt, skārda biezums 0,6mm</t>
    </r>
    <r>
      <rPr>
        <sz val="10"/>
        <color rgb="FFFF0000"/>
        <rFont val="Arial"/>
        <family val="2"/>
        <charset val="186"/>
      </rPr>
      <t>.vai ekvivalents</t>
    </r>
  </si>
  <si>
    <r>
      <t xml:space="preserve"> Difūzijas membrāna ar polipropilēna sietu Tyvek Metal </t>
    </r>
    <r>
      <rPr>
        <sz val="10"/>
        <color rgb="FFFF0000"/>
        <rFont val="Arial"/>
        <family val="2"/>
        <charset val="186"/>
      </rPr>
      <t>vai ekvivalents</t>
    </r>
  </si>
  <si>
    <r>
      <rPr>
        <b/>
        <sz val="10"/>
        <rFont val="Arial"/>
        <family val="2"/>
        <charset val="186"/>
      </rPr>
      <t>DS1</t>
    </r>
    <r>
      <rPr>
        <sz val="10"/>
        <rFont val="Arial"/>
        <family val="2"/>
        <charset val="186"/>
      </rPr>
      <t xml:space="preserve"> Jumta drošības sistēma, līnijveida, h-400mm, piemēram "ABS"
ar balsta elementiem, trosi un stiprinājuma detaļām </t>
    </r>
    <r>
      <rPr>
        <sz val="10"/>
        <color rgb="FFFF0000"/>
        <rFont val="Arial"/>
        <family val="2"/>
        <charset val="186"/>
      </rPr>
      <t>vai ekvivalents</t>
    </r>
    <r>
      <rPr>
        <sz val="10"/>
        <rFont val="Arial"/>
        <family val="2"/>
        <charset val="186"/>
      </rPr>
      <t xml:space="preserve"> </t>
    </r>
  </si>
  <si>
    <r>
      <rPr>
        <b/>
        <sz val="10"/>
        <rFont val="Arial"/>
        <family val="2"/>
        <charset val="186"/>
      </rPr>
      <t>SB-1</t>
    </r>
    <r>
      <rPr>
        <sz val="10"/>
        <rFont val="Arial"/>
        <family val="2"/>
        <charset val="186"/>
      </rPr>
      <t xml:space="preserve"> Sniega barjera - ACE Clamp Innovative Roofing Solutions Rail Systems snow retention for membrane.2-Bar, Membrane Snow Guard System </t>
    </r>
    <r>
      <rPr>
        <sz val="10"/>
        <color rgb="FFFF0000"/>
        <rFont val="Arial"/>
        <family val="2"/>
        <charset val="186"/>
      </rPr>
      <t xml:space="preserve">vai ekvivalents </t>
    </r>
  </si>
  <si>
    <r>
      <rPr>
        <b/>
        <sz val="10"/>
        <rFont val="Arial"/>
        <family val="2"/>
        <charset val="186"/>
      </rPr>
      <t>SB-2</t>
    </r>
    <r>
      <rPr>
        <sz val="10"/>
        <rFont val="Arial"/>
        <family val="2"/>
        <charset val="186"/>
      </rPr>
      <t xml:space="preserve"> Sniega barjera - ACE Clamp Innovative Roofing Solutions Rail Systems snow retention for membrane.2-Bar, Membrane Snow Guard System </t>
    </r>
    <r>
      <rPr>
        <sz val="10"/>
        <color rgb="FFFF0000"/>
        <rFont val="Arial"/>
        <family val="2"/>
        <charset val="186"/>
      </rPr>
      <t xml:space="preserve">vai ekvivalents </t>
    </r>
  </si>
  <si>
    <r>
      <t xml:space="preserve">Hidroizolācija -PVC membrāna LOGICROOF V-RP </t>
    </r>
    <r>
      <rPr>
        <sz val="10"/>
        <color rgb="FFFF0000"/>
        <rFont val="Arial"/>
        <family val="2"/>
        <charset val="186"/>
      </rPr>
      <t>vai ekvivalents</t>
    </r>
  </si>
  <si>
    <r>
      <t xml:space="preserve">Šķiedrcementa plāksne Equitone tectiva TE30 </t>
    </r>
    <r>
      <rPr>
        <sz val="10"/>
        <color rgb="FFFF0000"/>
        <rFont val="Arial"/>
        <family val="2"/>
        <charset val="186"/>
      </rPr>
      <t>vai ekvivalents</t>
    </r>
  </si>
  <si>
    <r>
      <t xml:space="preserve">Siltumizolācija Paroc Solid 100mm </t>
    </r>
    <r>
      <rPr>
        <sz val="10"/>
        <color rgb="FFFF0000"/>
        <rFont val="Arial"/>
        <family val="2"/>
        <charset val="186"/>
      </rPr>
      <t>vai ekvivalents</t>
    </r>
  </si>
  <si>
    <r>
      <t xml:space="preserve">Šķiedrcementa plāksne Cembrit Construction plate 10mm </t>
    </r>
    <r>
      <rPr>
        <sz val="10"/>
        <color rgb="FFFF0000"/>
        <rFont val="Arial"/>
        <family val="2"/>
        <charset val="186"/>
      </rPr>
      <t>vai ekvivalents</t>
    </r>
  </si>
  <si>
    <r>
      <t xml:space="preserve">Hidroizolācija - PROTAN SE 1.8- sistēmas risinājums </t>
    </r>
    <r>
      <rPr>
        <sz val="10"/>
        <color rgb="FFFF0000"/>
        <rFont val="Arial"/>
        <family val="2"/>
        <charset val="186"/>
      </rPr>
      <t>vai ekvivalents</t>
    </r>
  </si>
  <si>
    <r>
      <t xml:space="preserve">Ģeotekstils Fibertex F2B 140g/m2 atdalošais slānis </t>
    </r>
    <r>
      <rPr>
        <sz val="10"/>
        <color rgb="FFFF0000"/>
        <rFont val="Arial"/>
        <family val="2"/>
        <charset val="186"/>
      </rPr>
      <t>vai ekvivalents</t>
    </r>
  </si>
  <si>
    <r>
      <t xml:space="preserve"> Neošā profilloksne T70-57L-846 </t>
    </r>
    <r>
      <rPr>
        <sz val="10"/>
        <color rgb="FFFF0000"/>
        <rFont val="Arial"/>
        <family val="2"/>
        <charset val="186"/>
      </rPr>
      <t>vai ekvivalents</t>
    </r>
  </si>
  <si>
    <r>
      <t xml:space="preserve">Reģipša virsmas gruntēšana Knauf Tiefgrund </t>
    </r>
    <r>
      <rPr>
        <sz val="10"/>
        <color rgb="FFFF0000"/>
        <rFont val="Arial"/>
        <family val="2"/>
        <charset val="186"/>
      </rPr>
      <t>vai ekvivalents</t>
    </r>
  </si>
  <si>
    <r>
      <t xml:space="preserve">Šķiedrcementa plāksne Equitone tectiva TE30 kniedētas 8mm.EQUITONE </t>
    </r>
    <r>
      <rPr>
        <sz val="10"/>
        <color rgb="FFFF0000"/>
        <rFont val="Arial"/>
        <family val="2"/>
        <charset val="186"/>
      </rPr>
      <t>vai ekvivalents</t>
    </r>
  </si>
  <si>
    <r>
      <rPr>
        <b/>
        <sz val="10"/>
        <rFont val="Arial"/>
        <family val="2"/>
        <charset val="186"/>
      </rPr>
      <t>GR-1</t>
    </r>
    <r>
      <rPr>
        <sz val="10"/>
        <rFont val="Arial"/>
        <family val="2"/>
      </rPr>
      <t xml:space="preserve"> Dekorativie metāla griestu lamellas.Metāla lameles ar koka imitāciju vai ekvivalents,IN-6, IN-14.</t>
    </r>
    <r>
      <rPr>
        <sz val="10"/>
        <color rgb="FFFF0000"/>
        <rFont val="Arial"/>
        <family val="2"/>
        <charset val="186"/>
      </rPr>
      <t>vai ekvivalenti</t>
    </r>
    <r>
      <rPr>
        <sz val="10"/>
        <rFont val="Arial"/>
        <family val="2"/>
      </rPr>
      <t xml:space="preserve">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</si>
  <si>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t xml:space="preserve">GR-1.1 </t>
    </r>
    <r>
      <rPr>
        <sz val="10"/>
        <rFont val="Arial"/>
        <family val="2"/>
        <charset val="186"/>
      </rPr>
      <t>Dekorativie metāla
griestu lamellas .Metāla lameles ar koka imitāciju v</t>
    </r>
    <r>
      <rPr>
        <sz val="10"/>
        <color rgb="FFFF0000"/>
        <rFont val="Arial"/>
        <family val="2"/>
        <charset val="186"/>
      </rPr>
      <t>ai ekvivalents</t>
    </r>
    <r>
      <rPr>
        <sz val="10"/>
        <rFont val="Arial"/>
        <family val="2"/>
        <charset val="186"/>
      </rPr>
      <t>.IN-6, IN-14.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</si>
  <si>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rPr>
        <b/>
        <sz val="10"/>
        <rFont val="Arial"/>
        <family val="2"/>
        <charset val="186"/>
      </rPr>
      <t>GR-1.2</t>
    </r>
    <r>
      <rPr>
        <sz val="10"/>
        <rFont val="Arial"/>
        <family val="2"/>
        <charset val="186"/>
      </rPr>
      <t xml:space="preserve"> Dekorativie metāla
griestu lamellas ar
malām.Metāla lameles ar koka imitāciju </t>
    </r>
    <r>
      <rPr>
        <sz val="10"/>
        <color rgb="FFFF0000"/>
        <rFont val="Arial"/>
        <family val="2"/>
        <charset val="186"/>
      </rPr>
      <t>vai ekvivalents</t>
    </r>
    <r>
      <rPr>
        <sz val="10"/>
        <rFont val="Arial"/>
        <family val="2"/>
        <charset val="186"/>
      </rPr>
      <t>.Paredzētas perimetrālas lameles tumši pelēka toni. IN-06, IN-14.
Konstrukcija: TRB carrier
Konstrukcijas tonis: Melnā tonī (RAL 7021, NCS 7500-N)
Metāla lameles izmērs: b40 х h100
Sprauga: 40mm
Tonis: Koka imitācija - L13 CHENE IRLANDAIS (Jānoprecizē)
Profila garums: 4m
Ugunsreākcijas klase: A1 klase
Nobeiguma profils: Metal CAp
Perimetrālas lameles: Tumši pelēkais toni - bez koka imitācijas (RAL 7021, NCS
7500-N)
Metāla lameles izmērs: b40 х h100 (ar atkāpi no centrālām lamelēm 50mm)
Kopējais perimets: 45,8m + 54,7m = 100,5m
Atena Metal Baffle BAFFLE SERIES</t>
    </r>
  </si>
  <si>
    <r>
      <rPr>
        <b/>
        <sz val="10"/>
        <rFont val="Arial"/>
        <family val="2"/>
        <charset val="186"/>
      </rPr>
      <t xml:space="preserve">GR-3 </t>
    </r>
    <r>
      <rPr>
        <sz val="10"/>
        <rFont val="Arial"/>
        <family val="2"/>
      </rPr>
      <t xml:space="preserve">Minerālšķiedru
griestu paneļi.Akmens vates šķiedras griestu paneļi </t>
    </r>
    <r>
      <rPr>
        <sz val="10"/>
        <color rgb="FFFF0000"/>
        <rFont val="Arial"/>
        <family val="2"/>
        <charset val="186"/>
      </rPr>
      <t>vai ekvivalents</t>
    </r>
    <r>
      <rPr>
        <sz val="10"/>
        <rFont val="Arial"/>
        <family val="2"/>
      </rPr>
      <t>.IN-06, IN-14.
Izmērs: 600x600mm
Biezums: 15mm
Gaismas atstarošana 82 %
Ugunsreakcijas klase: A1
Skaņas absorbcija αw: 0.90 (Class A)
Profils: E15
Nav redzamas novirzes augsta mitruma apstākļos C/0N
Rockfon Artic</t>
    </r>
  </si>
  <si>
    <r>
      <rPr>
        <b/>
        <sz val="10"/>
        <rFont val="Arial"/>
        <family val="2"/>
        <charset val="186"/>
      </rPr>
      <t xml:space="preserve">GR-4 </t>
    </r>
    <r>
      <rPr>
        <sz val="10"/>
        <rFont val="Arial"/>
        <family val="2"/>
        <charset val="186"/>
      </rPr>
      <t xml:space="preserve">Mitrumizturīgs
reģipsis.Krāsots ar piemērotu lietošanai mitrās telpās krāsu.
Pusmatēts. 4/RT - klasifikācija. IN-6, IN-14
Noturība pret mazgāšanu: Ļoti laba
Ar pretpelējuma piedevām un piemērota lietošanai sabiedriskās telpās.
Tonis: G497 Steam (NCS 0802-G72Y)
Tikkurila LUJA 20, virsma pirms tam ir gruntēta ar Multistop izolācijas gruntskrāsu </t>
    </r>
    <r>
      <rPr>
        <sz val="10"/>
        <color rgb="FFFF0000"/>
        <rFont val="Arial"/>
        <family val="2"/>
        <charset val="186"/>
      </rPr>
      <t>vai ekvivalents.</t>
    </r>
  </si>
  <si>
    <r>
      <rPr>
        <b/>
        <sz val="10"/>
        <rFont val="Arial"/>
        <family val="2"/>
        <charset val="186"/>
      </rPr>
      <t>GR-6</t>
    </r>
    <r>
      <rPr>
        <sz val="10"/>
        <rFont val="Arial"/>
        <family val="2"/>
        <charset val="186"/>
      </rPr>
      <t xml:space="preserve"> krāsots pārsegums.IN-6, IN-14.Tonis: NCS S 7500-N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t>
    </r>
    <r>
      <rPr>
        <sz val="10"/>
        <color rgb="FFFF0000"/>
        <rFont val="Arial"/>
        <family val="2"/>
        <charset val="186"/>
      </rPr>
      <t>vai ekvivalents</t>
    </r>
  </si>
  <si>
    <r>
      <rPr>
        <b/>
        <sz val="10"/>
        <rFont val="Arial"/>
        <family val="2"/>
        <charset val="186"/>
      </rPr>
      <t>GR-7</t>
    </r>
    <r>
      <rPr>
        <sz val="10"/>
        <rFont val="Arial"/>
        <family val="2"/>
        <charset val="186"/>
      </rPr>
      <t xml:space="preserve"> krāsots pārsegums tehniskās telpas.IN-06 Tonis: NCS S 4000-N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t>
    </r>
    <r>
      <rPr>
        <sz val="10"/>
        <color rgb="FFFF0000"/>
        <rFont val="Arial"/>
        <family val="2"/>
        <charset val="186"/>
      </rPr>
      <t>vai ekvivalents.</t>
    </r>
  </si>
  <si>
    <r>
      <t xml:space="preserve">GR-8 </t>
    </r>
    <r>
      <rPr>
        <sz val="10"/>
        <rFont val="Arial"/>
        <family val="2"/>
        <charset val="186"/>
      </rPr>
      <t xml:space="preserve">krāsots pārsegums akustiskais IN-06, IN-14.Akustiskais apmetums,
Biezums: 90mm
Skaņas absorbcijas koeficients, saskaņā ar ISO 354:2003 (kārtas biezums 90 mm):
αw=0,45, klase D
Krāsots ar Tikkurila LUJA 20, virsma pirms tam ir gruntēta ar Multistop izolācijas
gruntskrāsu </t>
    </r>
    <r>
      <rPr>
        <sz val="10"/>
        <color rgb="FFFF0000"/>
        <rFont val="Arial"/>
        <family val="2"/>
        <charset val="186"/>
      </rPr>
      <t>vai ekvivalents</t>
    </r>
    <r>
      <rPr>
        <sz val="10"/>
        <rFont val="Arial"/>
        <family val="2"/>
        <charset val="186"/>
      </rPr>
      <t>.
Tonis: Pieskaņot betona tonīm.</t>
    </r>
  </si>
  <si>
    <r>
      <rPr>
        <b/>
        <sz val="10"/>
        <rFont val="Arial"/>
        <family val="2"/>
        <charset val="186"/>
      </rPr>
      <t>G-1</t>
    </r>
    <r>
      <rPr>
        <sz val="10"/>
        <rFont val="Arial"/>
        <family val="2"/>
        <charset val="186"/>
      </rPr>
      <t xml:space="preserve">  Vinīla flīzes ar koka faktūru.Pretslīdes klase: R10.Nodilumslāņa biezums: 0,7 mm.NCS: S 3005-G80Y.Forbo Flooring Systems - Eternal Wood - 13922.bleached timber' </t>
    </r>
    <r>
      <rPr>
        <sz val="10"/>
        <color rgb="FFFF0000"/>
        <rFont val="Arial"/>
        <family val="2"/>
        <charset val="186"/>
      </rPr>
      <t>vai ekvivalents.</t>
    </r>
    <r>
      <rPr>
        <sz val="10"/>
        <rFont val="Arial"/>
        <family val="2"/>
        <charset val="186"/>
      </rPr>
      <t xml:space="preserve"> IN-5, IN-13</t>
    </r>
  </si>
  <si>
    <r>
      <rPr>
        <b/>
        <sz val="10"/>
        <rFont val="Arial"/>
        <family val="2"/>
        <charset val="186"/>
      </rPr>
      <t>G-2</t>
    </r>
    <r>
      <rPr>
        <sz val="10"/>
        <rFont val="Arial"/>
        <family val="2"/>
        <charset val="186"/>
      </rPr>
      <t xml:space="preserve"> Materiāls: Ruļveida vinīla grīdas segums ar
betona imitāciju gaišais tonis.
Izmērs: ± 25 m x 200 cm (Garums x Platums)
Biezums: 2 mm
Tonis: Surestep 17132 (blue concrete) .
Pretslīdes klase: R10
Nodilumslāņa biezums: 0,7 mm
NCS S 4502-B
Forbo Flooring Systems - Surestep 17132</t>
    </r>
    <r>
      <rPr>
        <sz val="10"/>
        <color rgb="FFFF0000"/>
        <rFont val="Arial"/>
        <family val="2"/>
        <charset val="186"/>
      </rPr>
      <t xml:space="preserve"> vai ekvivalents</t>
    </r>
    <r>
      <rPr>
        <sz val="10"/>
        <rFont val="Arial"/>
        <family val="2"/>
        <charset val="186"/>
      </rPr>
      <t>. IN-5, IN-13.</t>
    </r>
  </si>
  <si>
    <r>
      <rPr>
        <b/>
        <sz val="10"/>
        <rFont val="Arial"/>
        <family val="2"/>
        <charset val="186"/>
      </rPr>
      <t xml:space="preserve">G-5 Sporta grīda ar standartu konstrukciju.
Cietkoksnes grīdas virsējais slānis ir uzklāts uz
saplākšņa, kas savukārt atrodas virs melnajām
gumijas bedrītēm </t>
    </r>
    <r>
      <rPr>
        <sz val="10"/>
        <rFont val="Arial"/>
        <family val="2"/>
        <charset val="186"/>
      </rPr>
      <t xml:space="preserve">FIBA Sertificēts
VEIKTSPĒJA ATBILST VAI PĀRSNIEDZ:MFMA
PUR atbilstība, DIN 18032 2. daļa, FIBA 1.IN-s-3
līmenis, EN 14904
Biezums: 20mm
Kopējais sistēmas biezums: 64 mm (cietkoksne
20 mm, saplāksnis 26 mm, melna gumija 18 mm
Pro Action Thrust (Actionfloor/ASV), masīvkoka
virskārta b-20mm, Kanādas kļava (jauktā šķira) </t>
    </r>
    <r>
      <rPr>
        <sz val="10"/>
        <color rgb="FFFF0000"/>
        <rFont val="Arial"/>
        <family val="2"/>
        <charset val="186"/>
      </rPr>
      <t>vai ekvivalents</t>
    </r>
  </si>
  <si>
    <r>
      <rPr>
        <b/>
        <sz val="10"/>
        <rFont val="Arial"/>
        <family val="2"/>
        <charset val="186"/>
      </rPr>
      <t>G5.1</t>
    </r>
    <r>
      <rPr>
        <sz val="10"/>
        <rFont val="Arial"/>
        <family val="2"/>
        <charset val="186"/>
      </rPr>
      <t xml:space="preserve"> grīda ar pastiprinātu latojuma konstrukciju
(zem trībīnēm) vai ekvivalents. IN-5, IN-13.
Sporta grīda ar standartu konstrukciju. FIBA Sertificēts
VEIKTSPĒJA ATBILST VAI PĀRSNIEDZ:MFMA
PUR atbilstība, DIN 18032 2. daļa, FIBA 1.
līmenis, EN 14904
Biezums: 20mm
Tonis: Kanādas kļava
Kopējais sistēmas biezums: 64 mm (cietkoksne =
20 mm, saplāksnis = 26 mm, melna gumija = 18
mm) </t>
    </r>
    <r>
      <rPr>
        <sz val="10"/>
        <color rgb="FFFF0000"/>
        <rFont val="Arial"/>
        <family val="2"/>
        <charset val="186"/>
      </rPr>
      <t>vai ekvivalents</t>
    </r>
  </si>
  <si>
    <r>
      <t xml:space="preserve">G8 </t>
    </r>
    <r>
      <rPr>
        <sz val="10"/>
        <rFont val="Arial"/>
        <family val="2"/>
        <charset val="186"/>
      </rPr>
      <t xml:space="preserve">Gumijas segums.Tonis: Tumši pelēkais
Izmērs: 500x1000mm
Izmērs: 30mm
Spēka redukcija: 30mm biezam - 52%
(EN 14094)
Pielaides +/- 2 mm
Blīvums: 900kg/m3
Izturība pret slīdēšanu mitros apstākļos (DIN
51097): C - Augsta slīdēšanas izturība mitros
apstākļos
Tonis: RAL 7011
RUBSLICE MULTI SAFETY TILES </t>
    </r>
    <r>
      <rPr>
        <sz val="10"/>
        <color rgb="FFFF0000"/>
        <rFont val="Arial"/>
        <family val="2"/>
        <charset val="186"/>
      </rPr>
      <t>vai ekvivalents.</t>
    </r>
    <r>
      <rPr>
        <sz val="10"/>
        <rFont val="Arial"/>
        <family val="2"/>
        <charset val="186"/>
      </rPr>
      <t xml:space="preserve"> IN-5, IN-13.</t>
    </r>
  </si>
  <si>
    <r>
      <t xml:space="preserve">G-10  Betona virsmas pretputekļu apstrāde ar Mapecrete Li-Hardener </t>
    </r>
    <r>
      <rPr>
        <sz val="10"/>
        <color rgb="FFFF0000"/>
        <rFont val="Arial"/>
        <family val="2"/>
        <charset val="186"/>
      </rPr>
      <t>vai ekvivalents</t>
    </r>
    <r>
      <rPr>
        <sz val="10"/>
        <rFont val="Arial"/>
        <family val="2"/>
        <charset val="186"/>
      </rPr>
      <t xml:space="preserve"> IN4, IN13.</t>
    </r>
  </si>
  <si>
    <r>
      <t xml:space="preserve">GL-1 MDF grīdlīstes aplīmēta ar Forbo Surestep montāža </t>
    </r>
    <r>
      <rPr>
        <sz val="10"/>
        <color rgb="FFFF0000"/>
        <rFont val="Arial"/>
        <family val="2"/>
        <charset val="186"/>
      </rPr>
      <t>vai ekvivalents.</t>
    </r>
    <r>
      <rPr>
        <sz val="10"/>
        <rFont val="Arial"/>
        <family val="2"/>
        <charset val="186"/>
      </rPr>
      <t xml:space="preserve"> IN-5, IN-13.</t>
    </r>
  </si>
  <si>
    <r>
      <t xml:space="preserve">GL-2 akmens masas flīzes grīdlīste h=100mm montāža </t>
    </r>
    <r>
      <rPr>
        <sz val="10"/>
        <color rgb="FFFF0000"/>
        <rFont val="Arial"/>
        <family val="2"/>
        <charset val="186"/>
      </rPr>
      <t>vai ekvivalents</t>
    </r>
    <r>
      <rPr>
        <sz val="10"/>
        <rFont val="Arial"/>
        <family val="2"/>
        <charset val="186"/>
      </rPr>
      <t>. IN-5. IN-13.</t>
    </r>
  </si>
  <si>
    <r>
      <t xml:space="preserve">GL-3 sporta zāles parketa grīdlīstes montāža </t>
    </r>
    <r>
      <rPr>
        <sz val="10"/>
        <color rgb="FFFF0000"/>
        <rFont val="Arial"/>
        <family val="2"/>
        <charset val="186"/>
      </rPr>
      <t>vai ekvivalents.</t>
    </r>
    <r>
      <rPr>
        <sz val="10"/>
        <rFont val="Arial"/>
        <family val="2"/>
        <charset val="186"/>
      </rPr>
      <t xml:space="preserve"> IN-5, IN-13.</t>
    </r>
  </si>
  <si>
    <r>
      <rPr>
        <b/>
        <sz val="10"/>
        <rFont val="Arial"/>
        <family val="2"/>
        <charset val="186"/>
      </rPr>
      <t>G-9.1</t>
    </r>
    <r>
      <rPr>
        <sz val="10"/>
        <rFont val="Arial"/>
        <family val="2"/>
        <charset val="186"/>
      </rPr>
      <t xml:space="preserve"> Iekštelpu alumīnija rāmī iebūvēta alumīnija
kājslauķu sistēma.
Tīrītājs: Birste + Gūmija
Materiāls: 100% neilons un EPDM gumija ar
rievotu struktūru
Tonis: Melnais (B01 Black )
Kopējais augstums: 23 mm
Profils: Alumīnija.ABI Alucable </t>
    </r>
    <r>
      <rPr>
        <sz val="10"/>
        <color rgb="FFFF0000"/>
        <rFont val="Arial"/>
        <family val="2"/>
        <charset val="186"/>
      </rPr>
      <t>vai ekvivalents</t>
    </r>
  </si>
  <si>
    <r>
      <rPr>
        <b/>
        <sz val="10"/>
        <rFont val="Arial"/>
        <family val="2"/>
        <charset val="186"/>
      </rPr>
      <t xml:space="preserve">G9.2 </t>
    </r>
    <r>
      <rPr>
        <sz val="10"/>
        <rFont val="Arial"/>
        <family val="2"/>
        <charset val="186"/>
      </rPr>
      <t xml:space="preserve">Iekštelpu alumīnija rāmī iebūvēta alumīnija
kājslauķu sistēma.
Tīrītājs: Paklājs
Materiāls: 100% poliamīds
Tonis: Grafīta (052 graphite)
Kopējais augstums: 23 mm
Profils: Alumīnija.ABI Alucable </t>
    </r>
    <r>
      <rPr>
        <sz val="10"/>
        <color rgb="FFFF0000"/>
        <rFont val="Arial"/>
        <family val="2"/>
        <charset val="186"/>
      </rPr>
      <t>vai ekvivalents</t>
    </r>
  </si>
  <si>
    <r>
      <rPr>
        <b/>
        <sz val="10"/>
        <rFont val="Arial"/>
        <family val="2"/>
        <charset val="186"/>
      </rPr>
      <t>S-04</t>
    </r>
    <r>
      <rPr>
        <sz val="10"/>
        <rFont val="Arial"/>
        <family val="2"/>
      </rPr>
      <t xml:space="preserve"> Eksponēts betons.Pretputekļu pārklājums - litija silikāta bāzes betona virsmu
impregnēšanas līdzeklis.
Uzlabo virsmas nodilumizturību un cietību.Sem®Protect Li - nano </t>
    </r>
    <r>
      <rPr>
        <sz val="10"/>
        <color rgb="FFFF0000"/>
        <rFont val="Arial"/>
        <family val="2"/>
        <charset val="186"/>
      </rPr>
      <t>vai ekvivalents</t>
    </r>
    <r>
      <rPr>
        <sz val="10"/>
        <rFont val="Arial"/>
        <family val="2"/>
      </rPr>
      <t>.IN-4, IN-12.
Samazina eļļu un tauku iesūkšanos betonā.
Ievērojami samazina putekļu veidošanos.</t>
    </r>
  </si>
  <si>
    <r>
      <rPr>
        <b/>
        <sz val="10"/>
        <rFont val="Arial"/>
        <family val="2"/>
        <charset val="186"/>
      </rPr>
      <t xml:space="preserve">S-05 </t>
    </r>
    <r>
      <rPr>
        <sz val="10"/>
        <rFont val="Arial"/>
        <family val="2"/>
        <charset val="186"/>
      </rPr>
      <t xml:space="preserve">Materiāls: Akmens masa / Keramogranīts
Produkta īpašības: Keramogranīts (augsta mitruma / karstuma izturība)
Virsmas tips: matēts.Flīžu nobeiguma profils: no nerūsējošā terauda AISI 304/1.4301-V2A,
h=11mm, leņķis 45gr, satinēts (Progress Profile PROJOLLY TRIANGLY
PJTRACS 11)
Savienojums ar citu materiālu: Izmantot grīdas profilu no nerūsējošā
terauda AISI 316/1.4404-V4A, h=10mm (Progress Profile Proterminal
PTACM 10 )
REFIN Grecale Acciaio (R10)
Izmērs: 600 x 600m
Biezums: 9mm
Izturības klase (UNI EN ISO 10545/14): Class 5 (PEI 5)
Pretslīdes klase: R10 </t>
    </r>
    <r>
      <rPr>
        <sz val="10"/>
        <color rgb="FFFF0000"/>
        <rFont val="Arial"/>
        <family val="2"/>
        <charset val="186"/>
      </rPr>
      <t>vai ekvivalents,</t>
    </r>
    <r>
      <rPr>
        <sz val="10"/>
        <rFont val="Arial"/>
        <family val="2"/>
        <charset val="186"/>
      </rPr>
      <t xml:space="preserve"> IN-4,IN-12.</t>
    </r>
  </si>
  <si>
    <r>
      <rPr>
        <b/>
        <sz val="10"/>
        <rFont val="Arial"/>
        <family val="2"/>
        <charset val="186"/>
      </rPr>
      <t>S-06</t>
    </r>
    <r>
      <rPr>
        <sz val="10"/>
        <rFont val="Arial"/>
        <family val="2"/>
      </rPr>
      <t xml:space="preserve"> dekoratīvie koka paneļi.Dekoratīvas metāla lameles ar koka imitāciju </t>
    </r>
    <r>
      <rPr>
        <sz val="10"/>
        <color rgb="FFFF0000"/>
        <rFont val="Arial"/>
        <family val="2"/>
        <charset val="186"/>
      </rPr>
      <t xml:space="preserve">vai ekvivalents </t>
    </r>
    <r>
      <rPr>
        <sz val="10"/>
        <rFont val="Arial"/>
        <family val="2"/>
      </rPr>
      <t>. IN-4, IN-12.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</si>
  <si>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t xml:space="preserve">Apkalpes lūkas AVK šahtsienās, piemēram,
KnaufREVO 25 VARIANT </t>
    </r>
    <r>
      <rPr>
        <sz val="10"/>
        <color rgb="FFFF0000"/>
        <rFont val="Arial"/>
        <family val="2"/>
        <charset val="186"/>
      </rPr>
      <t xml:space="preserve">vai ekvivalents </t>
    </r>
    <r>
      <rPr>
        <sz val="10"/>
        <rFont val="Arial"/>
        <family val="2"/>
        <charset val="186"/>
      </rPr>
      <t>Izmērs 300x300mm.
Tonis: NCS 1000-N.</t>
    </r>
  </si>
  <si>
    <r>
      <rPr>
        <b/>
        <sz val="10"/>
        <color theme="1"/>
        <rFont val="Arial"/>
        <family val="2"/>
        <charset val="186"/>
      </rPr>
      <t xml:space="preserve">RSU logotips. </t>
    </r>
    <r>
      <rPr>
        <sz val="10"/>
        <color rgb="FF000000"/>
        <rFont val="Arial"/>
        <family val="2"/>
        <charset val="186"/>
      </rPr>
      <t xml:space="preserve">
Metāla logotips skrūvējas pie IM-02 skapja, paredzēt stiprinājumu pie skapja paneļiem. Malām un virsmai jābūt noslīpētiem, bez asumiem. 
Metāla logotipu nokrāsot pulverkrāsā, tonis: NCS S 1000-N. </t>
    </r>
    <r>
      <rPr>
        <sz val="10"/>
        <color rgb="FFFF0000"/>
        <rFont val="Arial"/>
        <family val="2"/>
        <charset val="186"/>
      </rPr>
      <t>vai ekvivalents</t>
    </r>
    <r>
      <rPr>
        <sz val="10"/>
        <color rgb="FF000000"/>
        <rFont val="Arial"/>
        <family val="2"/>
        <charset val="186"/>
      </rPr>
      <t xml:space="preserve">
Virsmai jābūt pusmatētai, gludai. 
Kopējie gabarīti: 2065x425mm 
Biezums: 25mm no skapja vismas 
Slēptie stiprinājumi.  
</t>
    </r>
    <r>
      <rPr>
        <b/>
        <sz val="10"/>
        <color theme="1"/>
        <rFont val="Arial"/>
        <family val="2"/>
        <charset val="186"/>
      </rPr>
      <t xml:space="preserve">Logotipu  izveidot atbilstoši RSU korporatīvās identitātes vadlīnijam, lpp.__ (pieejami internētā). </t>
    </r>
  </si>
  <si>
    <r>
      <rPr>
        <b/>
        <sz val="10"/>
        <color theme="1"/>
        <rFont val="Arial"/>
        <family val="2"/>
        <charset val="186"/>
      </rPr>
      <t xml:space="preserve">Dekoratīvais sienau apdares profils ar LED lenti. 
</t>
    </r>
    <r>
      <rPr>
        <sz val="10"/>
        <color rgb="FF000000"/>
        <rFont val="Arial"/>
        <family val="2"/>
        <charset val="186"/>
      </rPr>
      <t xml:space="preserve">Poliuretāna gaismas karnīze ar iebūvēto LED lenti.
Toni pieskaņot S-03 sienas tonim (NCS S 4000-N </t>
    </r>
    <r>
      <rPr>
        <sz val="10"/>
        <color rgb="FFFF0000"/>
        <rFont val="Arial"/>
        <family val="2"/>
        <charset val="186"/>
      </rPr>
      <t>vai ekvivalents</t>
    </r>
  </si>
  <si>
    <r>
      <t xml:space="preserve">WC norāde 
</t>
    </r>
    <r>
      <rPr>
        <sz val="10"/>
        <color rgb="FF000000"/>
        <rFont val="Arial"/>
        <family val="2"/>
        <charset val="186"/>
      </rPr>
      <t>Metāla norāde ar WC siluētiem. 
Norādes tonis: Antracits (NCS )</t>
    </r>
    <r>
      <rPr>
        <sz val="10"/>
        <color rgb="FFFF0000"/>
        <rFont val="Arial"/>
        <family val="2"/>
        <charset val="186"/>
      </rPr>
      <t xml:space="preserve"> vai ekvivalents </t>
    </r>
    <r>
      <rPr>
        <sz val="10"/>
        <color rgb="FF000000"/>
        <rFont val="Arial"/>
        <family val="2"/>
        <charset val="186"/>
      </rPr>
      <t xml:space="preserve">
Siluetu tonis: Balts
Izmērs: 
Skrūvējas pie sienas.
</t>
    </r>
  </si>
  <si>
    <r>
      <t xml:space="preserve">
Norādes bultas ar uzrakstiem (pie TV), saskaņā ar rasējumu IN-59 un IN-64. 
</t>
    </r>
    <r>
      <rPr>
        <sz val="10"/>
        <color rgb="FF000000"/>
        <rFont val="Arial"/>
        <family val="2"/>
        <charset val="186"/>
      </rPr>
      <t xml:space="preserve">Bultas izveidot no koka. Koka toni pieskaņot ATENA(metāla griesti ar koka imitāciju) griestu izvēlētam tonim.
</t>
    </r>
    <r>
      <rPr>
        <i/>
        <sz val="10"/>
        <color theme="1"/>
        <rFont val="Arial"/>
        <family val="2"/>
        <charset val="186"/>
      </rPr>
      <t>Fonts: Bahnschrift Light
Teksta gabarītus sk. IN-64.</t>
    </r>
    <r>
      <rPr>
        <b/>
        <sz val="10"/>
        <color theme="1"/>
        <rFont val="Arial"/>
        <family val="2"/>
        <charset val="186"/>
      </rPr>
      <t xml:space="preserve">
</t>
    </r>
    <r>
      <rPr>
        <sz val="10"/>
        <color rgb="FF000000"/>
        <rFont val="Arial"/>
        <family val="2"/>
        <charset val="186"/>
      </rPr>
      <t xml:space="preserve">
Metāla uzraksts skrūvējas klāt pie sienas. Malām un virsmai jābūt noslīpētiem, bez asumiem. Metāla uzrakstus nokrāsot pulverkrāsā, tonis: NCS S 1000-N.</t>
    </r>
    <r>
      <rPr>
        <sz val="10"/>
        <color rgb="FFFF0000"/>
        <rFont val="Arial"/>
        <family val="2"/>
        <charset val="186"/>
      </rPr>
      <t>vai ekvivalents</t>
    </r>
    <r>
      <rPr>
        <b/>
        <sz val="10"/>
        <color theme="1"/>
        <rFont val="Arial"/>
        <family val="2"/>
        <charset val="186"/>
      </rPr>
      <t xml:space="preserve">
</t>
    </r>
  </si>
  <si>
    <r>
      <rPr>
        <b/>
        <sz val="10"/>
        <color theme="1"/>
        <rFont val="Arial"/>
        <family val="2"/>
        <charset val="186"/>
      </rPr>
      <t>Dekoratīvais norādes elements, sk. IN-65.</t>
    </r>
    <r>
      <rPr>
        <sz val="10"/>
        <color rgb="FF000000"/>
        <rFont val="Arial"/>
        <family val="2"/>
        <charset val="186"/>
      </rPr>
      <t xml:space="preserve">
Paredzēt stiprinājumu pie sienas. Materiāls: saplāksnis. Nokrāsot akrila krāsā, sasniedzot līdzenu, glancētu un gludu virsmu bez saplākšņa faktūras, , tonis: NCS S 1000-N. </t>
    </r>
    <r>
      <rPr>
        <sz val="10"/>
        <color rgb="FFFF0000"/>
        <rFont val="Arial"/>
        <family val="2"/>
        <charset val="186"/>
      </rPr>
      <t>vai ekvivalents</t>
    </r>
  </si>
  <si>
    <r>
      <rPr>
        <b/>
        <sz val="10"/>
        <color theme="1"/>
        <rFont val="Arial"/>
        <family val="2"/>
        <charset val="186"/>
      </rPr>
      <t>Dekoratīvais norādes elements, sk. IN-65.</t>
    </r>
    <r>
      <rPr>
        <sz val="10"/>
        <color rgb="FF000000"/>
        <rFont val="Arial"/>
        <family val="2"/>
        <charset val="186"/>
      </rPr>
      <t xml:space="preserve">
Paredzēt stiprinājumu pie sienas. Materiāls: saplāksnis. Nokrāsot akrila krāsā, sasniedzot līdzenu, glancētu un gludu virsmu bez saplākšņa faktūra, tonis: NCS S 1000-N.</t>
    </r>
    <r>
      <rPr>
        <sz val="10"/>
        <color rgb="FFFF0000"/>
        <rFont val="Arial"/>
        <family val="2"/>
        <charset val="186"/>
      </rPr>
      <t>vai ekvivalents</t>
    </r>
  </si>
  <si>
    <r>
      <rPr>
        <b/>
        <sz val="10"/>
        <color theme="1"/>
        <rFont val="Arial"/>
        <family val="2"/>
        <charset val="186"/>
      </rPr>
      <t xml:space="preserve">Metāla uzraksts, sk. IN-65.
 </t>
    </r>
    <r>
      <rPr>
        <sz val="10"/>
        <color rgb="FF000000"/>
        <rFont val="Arial"/>
        <family val="2"/>
        <charset val="186"/>
      </rPr>
      <t xml:space="preserve">
Skrūvējas klāt pie sienas. Malām un virsmai jābūt noslīpētiem, bez asumiem. 
Metāla uzrakstu nokrāsot pulverkrāsā, tonis: NCS S 1000-N.</t>
    </r>
    <r>
      <rPr>
        <sz val="10"/>
        <color rgb="FFFF0000"/>
        <rFont val="Arial"/>
        <family val="2"/>
        <charset val="186"/>
      </rPr>
      <t>vai ekvivalents</t>
    </r>
    <r>
      <rPr>
        <sz val="10"/>
        <color rgb="FF000000"/>
        <rFont val="Arial"/>
        <family val="2"/>
        <charset val="186"/>
      </rPr>
      <t xml:space="preserve">
Biezums: 10mm 
Fonts: Bahnschrift Light
Teksta gabarītus sk. IN-65.
</t>
    </r>
  </si>
  <si>
    <r>
      <rPr>
        <b/>
        <sz val="10"/>
        <color theme="1"/>
        <rFont val="Arial"/>
        <family val="2"/>
        <charset val="186"/>
      </rPr>
      <t>Metāla uzraksts, sk. IN-65.</t>
    </r>
    <r>
      <rPr>
        <sz val="10"/>
        <color rgb="FF000000"/>
        <rFont val="Arial"/>
        <family val="2"/>
        <charset val="186"/>
      </rPr>
      <t xml:space="preserve">
Skrūvējas klāt pie sienas. Malām un virsmai jābūt noslīpētiem, bez asumiem. 
Metāla uzrakstu nokrāsot pulverkrāsā, tonis: NCS S 1000-N</t>
    </r>
    <r>
      <rPr>
        <sz val="10"/>
        <color rgb="FFFF0000"/>
        <rFont val="Arial"/>
        <family val="2"/>
        <charset val="186"/>
      </rPr>
      <t>.vai ekvivalents</t>
    </r>
    <r>
      <rPr>
        <sz val="10"/>
        <color rgb="FF000000"/>
        <rFont val="Arial"/>
        <family val="2"/>
        <charset val="186"/>
      </rPr>
      <t xml:space="preserve">
Biezums: 10mm 
Fonts: Bahnschrift Light
Teksta gabarītus sk. IN-65.</t>
    </r>
  </si>
  <si>
    <r>
      <rPr>
        <b/>
        <sz val="10"/>
        <color theme="1"/>
        <rFont val="Arial"/>
        <family val="2"/>
        <charset val="186"/>
      </rPr>
      <t xml:space="preserve">RSU logotips. 
</t>
    </r>
    <r>
      <rPr>
        <sz val="10"/>
        <color rgb="FF000000"/>
        <rFont val="Arial"/>
        <family val="2"/>
        <charset val="186"/>
      </rPr>
      <t xml:space="preserve">
Metāla logotips skrūvējas pie sienas. Malām un virsmai jābūt noslīpētiem, bez asumiem. Metāla logotipu nokrāsot pulverkrāsā, tonis: NCS S 1000-N </t>
    </r>
    <r>
      <rPr>
        <sz val="10"/>
        <color rgb="FFFF0000"/>
        <rFont val="Arial"/>
        <family val="2"/>
        <charset val="186"/>
      </rPr>
      <t xml:space="preserve">vai ekvivalents </t>
    </r>
    <r>
      <rPr>
        <sz val="10"/>
        <color rgb="FF000000"/>
        <rFont val="Arial"/>
        <family val="2"/>
        <charset val="186"/>
      </rPr>
      <t xml:space="preserve">Virsmai jābūt pusmatētai, gludai. 
</t>
    </r>
    <r>
      <rPr>
        <b/>
        <sz val="10"/>
        <color theme="1"/>
        <rFont val="Arial"/>
        <family val="2"/>
        <charset val="186"/>
      </rPr>
      <t xml:space="preserve">Kopējie gabarīti: 2065x425mm 
</t>
    </r>
    <r>
      <rPr>
        <sz val="10"/>
        <color rgb="FF000000"/>
        <rFont val="Arial"/>
        <family val="2"/>
        <charset val="186"/>
      </rPr>
      <t xml:space="preserve">
</t>
    </r>
    <r>
      <rPr>
        <b/>
        <sz val="10"/>
        <color theme="1"/>
        <rFont val="Arial"/>
        <family val="2"/>
        <charset val="186"/>
      </rPr>
      <t xml:space="preserve">Logotipu  izveidot atbilstoši RSU korporatīvās identitātes vadlīnijam (pieejami internētā). </t>
    </r>
  </si>
  <si>
    <r>
      <rPr>
        <b/>
        <sz val="10"/>
        <color theme="1"/>
        <rFont val="Arial"/>
        <family val="2"/>
        <charset val="186"/>
      </rPr>
      <t xml:space="preserve"> Uzlīmes "HALLE A" uz stikla
</t>
    </r>
    <r>
      <rPr>
        <sz val="10"/>
        <color rgb="FF000000"/>
        <rFont val="Arial"/>
        <family val="2"/>
        <charset val="186"/>
      </rPr>
      <t xml:space="preserve">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r>
      <rPr>
        <sz val="10"/>
        <color rgb="FF000000"/>
        <rFont val="Arial"/>
        <family val="2"/>
        <charset val="186"/>
      </rPr>
      <t xml:space="preserve">
</t>
    </r>
  </si>
  <si>
    <r>
      <rPr>
        <b/>
        <sz val="10"/>
        <color theme="1"/>
        <rFont val="Arial"/>
        <family val="2"/>
        <charset val="186"/>
      </rPr>
      <t xml:space="preserve">Uzlīmes "HALLE A" uz stikla. 
</t>
    </r>
    <r>
      <rPr>
        <sz val="10"/>
        <color rgb="FF000000"/>
        <rFont val="Arial"/>
        <family val="2"/>
        <charset val="186"/>
      </rPr>
      <t xml:space="preserve">
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r>
      <rPr>
        <sz val="10"/>
        <color rgb="FF000000"/>
        <rFont val="Arial"/>
        <family val="2"/>
        <charset val="186"/>
      </rPr>
      <t xml:space="preserve">
</t>
    </r>
  </si>
  <si>
    <r>
      <rPr>
        <b/>
        <sz val="10"/>
        <color theme="1"/>
        <rFont val="Arial"/>
        <family val="2"/>
        <charset val="186"/>
      </rPr>
      <t xml:space="preserve">Uzlīme "GYM"
</t>
    </r>
    <r>
      <rPr>
        <sz val="10"/>
        <color rgb="FF000000"/>
        <rFont val="Arial"/>
        <family val="2"/>
        <charset val="186"/>
      </rPr>
      <t xml:space="preserve">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</si>
  <si>
    <r>
      <t xml:space="preserve">Uzlīme ar norādēm uz vitrīnas. 
</t>
    </r>
    <r>
      <rPr>
        <sz val="10"/>
        <color rgb="FF000000"/>
        <rFont val="Arial"/>
        <family val="2"/>
        <charset val="186"/>
      </rPr>
      <t xml:space="preserve">Uzraksti starp stikliem, tehnoloģiju sk. AR sadaļā. 
</t>
    </r>
    <r>
      <rPr>
        <b/>
        <sz val="10"/>
        <color theme="1"/>
        <rFont val="Arial"/>
        <family val="2"/>
        <charset val="186"/>
      </rPr>
      <t>Tonis: Gaiši pelēkā tonī (NCS S 1000-N).</t>
    </r>
    <r>
      <rPr>
        <sz val="10"/>
        <color rgb="FF000000"/>
        <rFont val="Arial"/>
        <family val="2"/>
        <charset val="186"/>
      </rPr>
      <t xml:space="preserve">
Izmēri: sk. lapā IN-66.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 xml:space="preserve">Skatīt kopā ar AR logu specifikāciju un IN-66. </t>
    </r>
  </si>
  <si>
    <r>
      <rPr>
        <b/>
        <sz val="10"/>
        <color theme="1"/>
        <rFont val="Arial"/>
        <family val="2"/>
        <charset val="186"/>
      </rPr>
      <t>Metāla cipars "2"</t>
    </r>
    <r>
      <rPr>
        <sz val="10"/>
        <color rgb="FF000000"/>
        <rFont val="Arial"/>
        <family val="2"/>
        <charset val="186"/>
      </rPr>
      <t xml:space="preserve"> </t>
    </r>
    <r>
      <rPr>
        <b/>
        <sz val="10"/>
        <color rgb="FFC00000"/>
        <rFont val="Arial"/>
        <family val="2"/>
        <charset val="186"/>
      </rPr>
      <t xml:space="preserve">(alt. orgstikls) </t>
    </r>
    <r>
      <rPr>
        <sz val="10"/>
        <color rgb="FF000000"/>
        <rFont val="Arial"/>
        <family val="2"/>
        <charset val="186"/>
      </rPr>
      <t xml:space="preserve">
Skrūvējas pie dekoratīvas reģipša sienas, paredzēt stiprinājumu pie skapja paneļiem. Malām un virsmai jābūt noslīpētiem, bez asumiem. 
Metāla logotipu nokrāsot pulverkrāsā, tonis: NCS S 1000-N. </t>
    </r>
    <r>
      <rPr>
        <sz val="10"/>
        <color rgb="FFFF0000"/>
        <rFont val="Arial"/>
        <family val="2"/>
        <charset val="186"/>
      </rPr>
      <t>vai ekvivalents</t>
    </r>
    <r>
      <rPr>
        <sz val="10"/>
        <color rgb="FF000000"/>
        <rFont val="Arial"/>
        <family val="2"/>
        <charset val="186"/>
      </rPr>
      <t xml:space="preserve">
Biezums: 20 mm 
Fonts:
Gabarītus sk. IN-65.</t>
    </r>
  </si>
  <si>
    <r>
      <rPr>
        <b/>
        <sz val="10"/>
        <color theme="1"/>
        <rFont val="Arial"/>
        <family val="2"/>
        <charset val="186"/>
      </rPr>
      <t xml:space="preserve">Metāla cipars "3"  </t>
    </r>
    <r>
      <rPr>
        <b/>
        <sz val="10"/>
        <color rgb="FFC00000"/>
        <rFont val="Arial"/>
        <family val="2"/>
        <charset val="186"/>
      </rPr>
      <t xml:space="preserve">(alt. orgstikls) </t>
    </r>
    <r>
      <rPr>
        <b/>
        <sz val="10"/>
        <color theme="1"/>
        <rFont val="Arial"/>
        <family val="2"/>
        <charset val="186"/>
      </rPr>
      <t xml:space="preserve">
</t>
    </r>
    <r>
      <rPr>
        <sz val="10"/>
        <color rgb="FF000000"/>
        <rFont val="Arial"/>
        <family val="2"/>
        <charset val="186"/>
      </rPr>
      <t>Skrūvējas pie dekoratīvas reģipša sienas, paredzēt stiprinājumu pie skapja paneļiem. Malām un virsmai jābūt noslīpētiem, bez asumiem. 
Metāla logotipu nokrāsot pulverkrāsā, tonis: NCS S 1000-N.</t>
    </r>
    <r>
      <rPr>
        <sz val="10"/>
        <color rgb="FFFF0000"/>
        <rFont val="Arial"/>
        <family val="2"/>
        <charset val="186"/>
      </rPr>
      <t>vai ekvivalents</t>
    </r>
    <r>
      <rPr>
        <sz val="10"/>
        <color rgb="FF000000"/>
        <rFont val="Arial"/>
        <family val="2"/>
        <charset val="186"/>
      </rPr>
      <t xml:space="preserve">
Biezums: 20 mm 
Fonts:
Gabarītus sk. IN-65.</t>
    </r>
  </si>
  <si>
    <r>
      <t>Metāla uzraksts, "ĢĒRBTUVES", sk. IN-65.</t>
    </r>
    <r>
      <rPr>
        <sz val="10"/>
        <rFont val="Arial"/>
        <family val="2"/>
        <charset val="186"/>
      </rPr>
      <t xml:space="preserve">
Skrūvējas klāt pie sienas. Malām un virsmai jābūt noslīpētiem, bez asumiem. 
Metāla uzrakstu nokrāsot pulverkrāsā, tonis: NCS S 7500-N. </t>
    </r>
    <r>
      <rPr>
        <sz val="10"/>
        <color rgb="FFFF0000"/>
        <rFont val="Arial"/>
        <family val="2"/>
        <charset val="186"/>
      </rPr>
      <t>vai ekvivalents</t>
    </r>
    <r>
      <rPr>
        <sz val="10"/>
        <rFont val="Arial"/>
        <family val="2"/>
        <charset val="186"/>
      </rPr>
      <t xml:space="preserve">
Biezums: 10mm 
Fonts: Bahnschrift Light
Teksta gabarītus sk. IN-65.</t>
    </r>
  </si>
  <si>
    <r>
      <t xml:space="preserve">VESIMENTOR, </t>
    </r>
    <r>
      <rPr>
        <sz val="10"/>
        <color rgb="FFFF0000"/>
        <rFont val="Arial"/>
        <family val="2"/>
        <charset val="186"/>
      </rPr>
      <t xml:space="preserve">vai ekvivalents </t>
    </r>
    <r>
      <rPr>
        <sz val="10"/>
        <rFont val="Arial"/>
        <family val="2"/>
        <charset val="186"/>
      </rPr>
      <t>1320x900x650mm</t>
    </r>
  </si>
  <si>
    <r>
      <t>VESIMENTOR,</t>
    </r>
    <r>
      <rPr>
        <sz val="10"/>
        <color rgb="FFFF0000"/>
        <rFont val="Arial"/>
        <family val="2"/>
        <charset val="186"/>
      </rPr>
      <t xml:space="preserve"> </t>
    </r>
    <r>
      <rPr>
        <sz val="10"/>
        <rFont val="Arial"/>
        <family val="2"/>
        <charset val="186"/>
      </rPr>
      <t xml:space="preserve">BT100  </t>
    </r>
    <r>
      <rPr>
        <sz val="10"/>
        <color rgb="FFFF0000"/>
        <rFont val="Arial"/>
        <family val="2"/>
        <charset val="186"/>
      </rPr>
      <t>vai ekvivalents</t>
    </r>
  </si>
  <si>
    <r>
      <t xml:space="preserve">VESIMENTOR, BT50 </t>
    </r>
    <r>
      <rPr>
        <sz val="10"/>
        <color rgb="FFFF0000"/>
        <rFont val="Arial"/>
        <family val="2"/>
        <charset val="186"/>
      </rPr>
      <t>vai ekvivalents</t>
    </r>
  </si>
  <si>
    <r>
      <t xml:space="preserve">VESIMENTOR, B125(12.5t) </t>
    </r>
    <r>
      <rPr>
        <sz val="10"/>
        <color rgb="FFFF0000"/>
        <rFont val="Arial"/>
        <family val="2"/>
        <charset val="186"/>
      </rPr>
      <t>vai ekvivalents</t>
    </r>
    <r>
      <rPr>
        <sz val="10"/>
        <rFont val="Arial"/>
        <family val="2"/>
        <charset val="186"/>
      </rPr>
      <t xml:space="preserve">, D=630mm </t>
    </r>
  </si>
  <si>
    <r>
      <t xml:space="preserve">VESIMENTOR, PE, </t>
    </r>
    <r>
      <rPr>
        <sz val="10"/>
        <color rgb="FFFF0000"/>
        <rFont val="Arial"/>
        <family val="2"/>
        <charset val="186"/>
      </rPr>
      <t>vai ekvivalents</t>
    </r>
    <r>
      <rPr>
        <sz val="10"/>
        <rFont val="Arial"/>
        <family val="2"/>
        <charset val="186"/>
      </rPr>
      <t xml:space="preserve"> D=630mm, L=0.35m</t>
    </r>
  </si>
  <si>
    <r>
      <t xml:space="preserve">KP-PEH </t>
    </r>
    <r>
      <rPr>
        <sz val="10"/>
        <color rgb="FFFF0000"/>
        <rFont val="Arial"/>
        <family val="2"/>
        <charset val="186"/>
      </rPr>
      <t xml:space="preserve">vai ekvivalents </t>
    </r>
    <r>
      <rPr>
        <sz val="10"/>
        <rFont val="Arial"/>
        <family val="2"/>
        <charset val="186"/>
      </rPr>
      <t>D=906/800mm H=650mm</t>
    </r>
  </si>
  <si>
    <r>
      <t xml:space="preserve">"Pipelife" PE-100 </t>
    </r>
    <r>
      <rPr>
        <sz val="10"/>
        <color rgb="FFFF0000"/>
        <rFont val="Arial"/>
        <family val="2"/>
        <charset val="186"/>
      </rPr>
      <t>vai ekvivalents</t>
    </r>
  </si>
  <si>
    <r>
      <t xml:space="preserve">FRIATEC </t>
    </r>
    <r>
      <rPr>
        <sz val="10"/>
        <color rgb="FFFF0000"/>
        <rFont val="Arial"/>
        <family val="2"/>
        <charset val="186"/>
      </rPr>
      <t>vai ekvivalents</t>
    </r>
  </si>
  <si>
    <r>
      <t xml:space="preserve">"Raychem TPSM" </t>
    </r>
    <r>
      <rPr>
        <sz val="10"/>
        <color rgb="FFFF0000"/>
        <rFont val="Arial"/>
        <family val="2"/>
        <charset val="186"/>
      </rPr>
      <t>vai ekvivalents</t>
    </r>
  </si>
  <si>
    <r>
      <t xml:space="preserve">"PipeLife" </t>
    </r>
    <r>
      <rPr>
        <sz val="10"/>
        <color rgb="FFFF0000"/>
        <rFont val="Arial"/>
        <family val="2"/>
        <charset val="186"/>
      </rPr>
      <t>vai ekvivalents</t>
    </r>
  </si>
  <si>
    <r>
      <t xml:space="preserve">"TESTO" </t>
    </r>
    <r>
      <rPr>
        <sz val="10"/>
        <color rgb="FFFF0000"/>
        <rFont val="Arial"/>
        <family val="2"/>
        <charset val="186"/>
      </rPr>
      <t>vai ekvivalents</t>
    </r>
  </si>
  <si>
    <r>
      <t xml:space="preserve">"KEBULEN" </t>
    </r>
    <r>
      <rPr>
        <sz val="10"/>
        <color rgb="FFFF0000"/>
        <rFont val="Arial"/>
        <family val="2"/>
        <charset val="186"/>
      </rPr>
      <t>vai ekvivalents</t>
    </r>
  </si>
  <si>
    <r>
      <t xml:space="preserve">"KEBUTYL" </t>
    </r>
    <r>
      <rPr>
        <sz val="10"/>
        <color rgb="FFFF0000"/>
        <rFont val="Arial"/>
        <family val="2"/>
        <charset val="186"/>
      </rPr>
      <t>vai ekvivalents</t>
    </r>
  </si>
  <si>
    <r>
      <t xml:space="preserve">IP-54 </t>
    </r>
    <r>
      <rPr>
        <sz val="10"/>
        <color rgb="FFFF0000"/>
        <rFont val="Arial"/>
        <family val="2"/>
        <charset val="186"/>
      </rPr>
      <t>vai ekvivalents</t>
    </r>
  </si>
  <si>
    <r>
      <t xml:space="preserve">Dry Conn </t>
    </r>
    <r>
      <rPr>
        <sz val="10"/>
        <color rgb="FFFF0000"/>
        <rFont val="Arial"/>
        <family val="2"/>
        <charset val="186"/>
      </rPr>
      <t>vai ekvivalents</t>
    </r>
  </si>
  <si>
    <t>Schneider Electric vai ekvivalents</t>
  </si>
  <si>
    <t>Niteko vai ekvivalents</t>
  </si>
  <si>
    <t>Performance in Lighting vai ekvivalents</t>
  </si>
  <si>
    <t>Ledvance vai ekvivalents</t>
  </si>
  <si>
    <t>Linea Light vai ekvivalents</t>
  </si>
  <si>
    <t>P.U.K.vai ekvivalents</t>
  </si>
  <si>
    <t>P.U.K. vai ekvivalents</t>
  </si>
  <si>
    <t>HILTI vai ekvivalents</t>
  </si>
  <si>
    <t>touchONE-10-W vai ekvivalents</t>
  </si>
  <si>
    <t>QM65C vai ekvivalents</t>
  </si>
  <si>
    <t>QM75C vai ekvivalents</t>
  </si>
  <si>
    <t>Actulux SV 24V-24A-ds vai ekvivalents</t>
  </si>
  <si>
    <t>Actulux SV 24V-8A-ds vai ekvivalents</t>
  </si>
  <si>
    <t>Actulux BVT vai ekvivalents</t>
  </si>
  <si>
    <t>Actulux FUGA vai ekvivalents</t>
  </si>
  <si>
    <t>KOPOS KSK 100 PO vai ekvivalents</t>
  </si>
  <si>
    <t>Hilti CFS-F FX vai ekvivalents</t>
  </si>
  <si>
    <t>MADAS'' M16/RM NA vai ekvivalents</t>
  </si>
  <si>
    <t>Geca ST441M vai ekvivalents</t>
  </si>
  <si>
    <t>Geca CTP25 vai ekvivalents</t>
  </si>
  <si>
    <t>picoElcor G25 vai ekvivalents</t>
  </si>
  <si>
    <t>"VEXVE" vai ekvivalents</t>
  </si>
  <si>
    <t>"AFRISO" vai ekvivalents</t>
  </si>
  <si>
    <t>GECA GF080 vai ekvivalents</t>
  </si>
  <si>
    <t>"TIEMME" vai ekvivalents</t>
  </si>
  <si>
    <t>Geca ST441EC vai ekvivalents</t>
  </si>
  <si>
    <t>Harmony XB7 vai ekvivalents</t>
  </si>
  <si>
    <t>FX5U-32MT/DSS vai ekvivalents</t>
  </si>
  <si>
    <t>FX5-16ET/ESS vai ekvivalents</t>
  </si>
  <si>
    <t>SDR-120-24 vai ekvivalents</t>
  </si>
  <si>
    <t>XCSBC vai ekvivalents</t>
  </si>
  <si>
    <t>MCP3A-R000SF-K013-01 vai ekvivalents</t>
  </si>
  <si>
    <t>HTKSHekw FE180/PH90 E90 1x2x0.8+0.4mm vai ekvivalents</t>
  </si>
  <si>
    <t>HTKSHekw FE180/PH90 E90 2x2x0.8mm vai ekvivalents</t>
  </si>
  <si>
    <r>
      <t>(N)HXH FE180/PH120/E90 3x1.5mm</t>
    </r>
    <r>
      <rPr>
        <vertAlign val="superscript"/>
        <sz val="10"/>
        <rFont val="Arial"/>
        <family val="2"/>
        <charset val="186"/>
      </rPr>
      <t>2</t>
    </r>
    <r>
      <rPr>
        <sz val="10"/>
        <rFont val="Arial"/>
        <family val="2"/>
        <charset val="186"/>
      </rPr>
      <t xml:space="preserve"> vai ekvivalents</t>
    </r>
  </si>
  <si>
    <t>Esmi Sense FDP252 vai ekvivalents</t>
  </si>
  <si>
    <t>Esmi FX-ALC2 vai ekvivalents</t>
  </si>
  <si>
    <t>Esmi FDP 4 x 17Ah vai ekvivalents</t>
  </si>
  <si>
    <t>Esmi Intellia, EBI-11 vai ekvivalents</t>
  </si>
  <si>
    <t>Esmi Intellia, EBI-12 vai ekvivalents</t>
  </si>
  <si>
    <t>Esmi Intellia, EDI-20 vai ekvivalents</t>
  </si>
  <si>
    <t>Esmi Intellia, EDI-50 vai ekvivalents</t>
  </si>
  <si>
    <t>Esmi Intellia, EDI-30 vai ekvivalents</t>
  </si>
  <si>
    <t>Esmi, ECE221-I vai ekvivalents</t>
  </si>
  <si>
    <t>FFS06725290 vai ekvivalents</t>
  </si>
  <si>
    <t>FFS06725274 vai ekvivalents</t>
  </si>
  <si>
    <t>FFS06725276 vai ekvivalents</t>
  </si>
  <si>
    <t>FFS06725277 vai ekvivalents</t>
  </si>
  <si>
    <t>58000-005APO vai ekvivalents</t>
  </si>
  <si>
    <t>Esmi, EME215-I vai ekvivalents</t>
  </si>
  <si>
    <t>Esmi, EME212-I vai ekvivalents</t>
  </si>
  <si>
    <t>Esmi, EME211-I vai ekvivalents</t>
  </si>
  <si>
    <t>Esmi, ERI-10 vai ekvivalents</t>
  </si>
  <si>
    <t>JE-H(St)H FE180/E30 (1x2x1.0+0.8) vai ekvivalents</t>
  </si>
  <si>
    <t>KOPOS, 6720PO vai ekvivalents</t>
  </si>
  <si>
    <t>KOPOS, 6708PO vai ekvivalents</t>
  </si>
  <si>
    <t>KOPOS, SB 6.3x35 vai ekvivalents</t>
  </si>
  <si>
    <t>DS-7716NXI-I4/S vai ekvivalents</t>
  </si>
  <si>
    <t>4TB, SATA vai ekvivalents</t>
  </si>
  <si>
    <t>DS-3E1326P-SI vai ekvivalents</t>
  </si>
  <si>
    <t xml:space="preserve"> Intel Core i5 10th gen vai jaunāks, RAM 8GB, 240-256GB SSD, Nvidia GT1030 (vai jaudīgāks) GPU, Win10Pro, GBLAN vai ekvivalents</t>
  </si>
  <si>
    <t>DHL32-F600 vai ekvivalents</t>
  </si>
  <si>
    <t>DS-2CD2047G2-L2.8mm vai ekvivalents</t>
  </si>
  <si>
    <t>DS-2CD2347G2-L2.8mm vai ekvivalents</t>
  </si>
  <si>
    <t>DS-2CD6825G0/C-IVS vai ekvivalents</t>
  </si>
  <si>
    <t>DS-1280ZJ-S vai ekvivalents</t>
  </si>
  <si>
    <t>DS-1275ZJ-SUS vai ekvivalents</t>
  </si>
  <si>
    <t>DS-1280ZJ-DM21 vai ekvivalents</t>
  </si>
  <si>
    <t>CAT.6 STP, 8P8C (RJ-45) vai ekvivalents</t>
  </si>
  <si>
    <t>Hilti CFS-F FX, 325ml vai ekvivalents</t>
  </si>
  <si>
    <t>N-ADV-134-H-C vai ekvivalents</t>
  </si>
  <si>
    <t>IO-16UIO-S-S vai ekvivalents</t>
  </si>
  <si>
    <t>IO-8DOR-S-S vai ekvivalents</t>
  </si>
  <si>
    <t>IO-ADPT-S vai ekvivalents</t>
  </si>
  <si>
    <t>tGW-735i CR vai ekvivalents</t>
  </si>
  <si>
    <t>T7470A1009 vai ekvivalents</t>
  </si>
  <si>
    <t>1469490000 vai ekvivalents</t>
  </si>
  <si>
    <t>C7262A vai ekvivalents</t>
  </si>
  <si>
    <t>CLA-24/230V vai ekvivalents</t>
  </si>
  <si>
    <t>ETUK-1 vai ekvivalents</t>
  </si>
  <si>
    <t>CLA-ST vai ekvivalents</t>
  </si>
  <si>
    <t>PL600 vai ekvivalents</t>
  </si>
  <si>
    <t>N-ADV-112-H-C vai ekvivalents</t>
  </si>
  <si>
    <t>IC02D01DAL vai ekvivalents</t>
  </si>
  <si>
    <t>IPSBA01KNX vai ekvivalents</t>
  </si>
  <si>
    <t>LS 52941 ST, JUNG vai ekvivalents</t>
  </si>
  <si>
    <t>CC-JS-3, JIGSAW vai ekvivalents</t>
  </si>
  <si>
    <t>Lucidus vai ekvivalents</t>
  </si>
  <si>
    <t>N-ADV-05000-255PCE vai ekvivalents</t>
  </si>
  <si>
    <t>N-ADV-0100P-UP vai ekvivalents</t>
  </si>
  <si>
    <t>F/UTP CAT.6 (4x2x0.57) vai ekvivalents</t>
  </si>
  <si>
    <t>YSLY-OZ 4x0.75 vai ekvivalents</t>
  </si>
  <si>
    <t>YSLY-OZ 7x0.75 vai ekvivalents</t>
  </si>
  <si>
    <t>YSLY-JZ 600 4x0.75 vai ekvivalents</t>
  </si>
  <si>
    <t>LiYCY 4*0,75 vai ekvivalents</t>
  </si>
  <si>
    <t>J-Y(St)Y 2x2x0,8 vai ekvivalents</t>
  </si>
  <si>
    <t>A-2Y-(L)2Y 2*2*0,8 vai ekvivalents</t>
  </si>
  <si>
    <t>JE-H(st)H-FE180/E30 4*2*0,8 vai ekvivalents</t>
  </si>
  <si>
    <t>NYM-J 2x1.5 vai ekvivalents</t>
  </si>
  <si>
    <t>U/UTP 4x2x0.5(CAT.6), 2m vai ekvivalents</t>
  </si>
  <si>
    <t>8P8C (RJ-45), UTP CAT.6 vai ekvivalents</t>
  </si>
  <si>
    <t>Visām lokālās tāmes Vienības izmaksu un Vienības izmaksām kopā uz visu apjomu pozīciju ailītēm jābūt aizpildītām, norādot izmaksas, darba samaksas likmi un laika normu. Ja kādā no pozīcijām pēc veicamo darbu jēgas un būtības sastāda 0.00 EUR, tad ailīte tiek aizpildītā ar “0.00” vai marķēta ar “-”. Jebkura veida neaizpildītas (tukšas) ailītes tiek uzskatīts, kā nepilnīgi iesniegts Finanšu piedāvājums.</t>
  </si>
  <si>
    <t>Inner range Integriti, INTG-995201PEEU3 vai ekvivalents</t>
  </si>
  <si>
    <t>Inner range Integriti, INTG-995200PEEU3 vai ekvivalents</t>
  </si>
  <si>
    <t>Inner Range Integriti Intelligent LAN Access Module, INTG-996018PCB &amp; K vai ekvivalents</t>
  </si>
  <si>
    <t>Inner Range Integriti UniBus 2 Door / 2 Reader expander, INTG-996535PCB &amp; K vai ekvivalents</t>
  </si>
  <si>
    <t>Inner Range Integriti, INTG-996540PCBK vai ekvivalents</t>
  </si>
  <si>
    <t>INTG-996940 vai ekvivalents</t>
  </si>
  <si>
    <t>Dorcas S-9901T5E1 vai ekvivalents</t>
  </si>
  <si>
    <t>Dorcas SM99 NF TOP10-24 VDC vai ekvivalents</t>
  </si>
  <si>
    <t>Dorcas 77NF 325 24 VDC+ PI1 vai ekvivalents</t>
  </si>
  <si>
    <t>Dorcas 62 N vai ekvivalents</t>
  </si>
  <si>
    <t>MS20-M vai ekvivalents</t>
  </si>
  <si>
    <t>JB-102WH vai ekvivalents</t>
  </si>
  <si>
    <t>Rosslare AY-K6255 vai ekvivalents</t>
  </si>
  <si>
    <t>InnerRange, INTG-994751vai ekvivalents</t>
  </si>
  <si>
    <t>SIFER-U DESFire EV2 4K ISO, INTG-994612 vai ekvivalents</t>
  </si>
  <si>
    <t>Dorcas RS55 vai ekvivalents</t>
  </si>
  <si>
    <t>DS-KD8003-IME1 vai ekvivalents</t>
  </si>
  <si>
    <t>DS-KD-ACW1 vai ekvivalents</t>
  </si>
  <si>
    <t>DS-KABD8003-RS1 vai ekvivalents</t>
  </si>
  <si>
    <t>DS-KB8113-IME1 vai ekvivalents</t>
  </si>
  <si>
    <t>DS-KH6320-WPE1 vai ekvivalents</t>
  </si>
  <si>
    <t>SALTO ProAccess SPACE vai ekvivalents</t>
  </si>
  <si>
    <t>SALTO BLUEnet Gateway GATEWAYW3C vai ekvivalents</t>
  </si>
  <si>
    <t>Salto XS4 Locker lock BLE Mifare /Desfire vai ekvivalents</t>
  </si>
  <si>
    <t>GfS SMARTDisplay, 770020 vai ekvivalents</t>
  </si>
  <si>
    <t>GfS, 790.000 vai ekvivalents</t>
  </si>
  <si>
    <t>GfS 700004 vai ekvivalents</t>
  </si>
  <si>
    <t>key alike L=30 vai ekvivalents</t>
  </si>
  <si>
    <t>J-YY 2x2x0.8mm vai ekvivalents</t>
  </si>
  <si>
    <t>YnTKSYekw 2x2x0.8mm vai ekvivalents</t>
  </si>
  <si>
    <t>YnTKSYekw 4x2x0.8mm vai ekvivalents</t>
  </si>
  <si>
    <t>F/UTP CAT.6 (4x2x0.5mm) vai ekvivalents</t>
  </si>
  <si>
    <t>S/FTP CAT.6, 1m vai ekvivalents</t>
  </si>
  <si>
    <t>HILTI, CFS-F FX, 325ml vai ekvivalents</t>
  </si>
  <si>
    <t>PVA-4CR12 vai ekvivalents</t>
  </si>
  <si>
    <t>PVA-4R24 vai ekvivalents</t>
  </si>
  <si>
    <t>PVA-2P500 vai ekvivalents</t>
  </si>
  <si>
    <t>PVA-15CST vai ekvivalents</t>
  </si>
  <si>
    <t>PLN-24CH12 vai ekvivalents</t>
  </si>
  <si>
    <t>NO tipa vai ekvivalents</t>
  </si>
  <si>
    <t>LBC 3086/41 vai ekvivalents</t>
  </si>
  <si>
    <t>LBC 3081/02 vai ekvivalents</t>
  </si>
  <si>
    <t>LC5-WC06E4 vai ekvivalents</t>
  </si>
  <si>
    <t>LC5-CBB vai ekvivalents</t>
  </si>
  <si>
    <t>LBC 3018/01 vai ekvivalents</t>
  </si>
  <si>
    <t>LP1-UC10E-1 vai ekvivalents</t>
  </si>
  <si>
    <t>PVA-1WEOL vai ekvivalents</t>
  </si>
  <si>
    <t>FTP CAT.5e, (E30) vai ekvivalents</t>
  </si>
  <si>
    <r>
      <t>(N)HXH-J E30. 3x1.5mm</t>
    </r>
    <r>
      <rPr>
        <vertAlign val="superscript"/>
        <sz val="10"/>
        <rFont val="Arial"/>
        <family val="2"/>
        <charset val="186"/>
      </rPr>
      <t>2</t>
    </r>
    <r>
      <rPr>
        <sz val="10"/>
        <rFont val="Arial"/>
        <family val="2"/>
        <charset val="186"/>
      </rPr>
      <t xml:space="preserve"> vai ekvivalents</t>
    </r>
  </si>
  <si>
    <t>STP CAT.5e, RJ-45/RJ-45, 1m vai ekvivalents</t>
  </si>
  <si>
    <t>Hilti CFS-F-FX vai ekvivalents</t>
  </si>
  <si>
    <t>Inner range Integriti,  INTG-995203PEEU3 vai ekvivalents</t>
  </si>
  <si>
    <t>Inner range Integriti, INTG-996001EUPS vai ekvivalents</t>
  </si>
  <si>
    <t>InnerRange Integriti 8 Zone LAN Expander, INTG-996005PCB&amp;K vai ekvivalents</t>
  </si>
  <si>
    <t>InnerRange Integriti UniBus 8 Zone Expander, INTG-996500PCB &amp; K vai ekvivalents</t>
  </si>
  <si>
    <t>InnerRange Integriti Prisma Colour Graphic Keypad, INTG-996400 vai ekvivalents</t>
  </si>
  <si>
    <t>Inner range Integriti, INTG-996901 / Professional Software vai ekvivalents</t>
  </si>
  <si>
    <t>DSC, LC-100PI vai ekvivalents</t>
  </si>
  <si>
    <t>DSC, LC-L1ST vai ekvivalents</t>
  </si>
  <si>
    <t>NC 910S vai ekvivalents</t>
  </si>
  <si>
    <t>NC 806CS vai ekvivalents</t>
  </si>
  <si>
    <t>NC 807C vai ekvivalents</t>
  </si>
  <si>
    <t>NC 809DBBT vai ekvivalents</t>
  </si>
  <si>
    <t>CQR 6x0.22mm vai ekvivalents</t>
  </si>
  <si>
    <t>YnTKSYekw 4x0.8mm vai ekvivalents</t>
  </si>
  <si>
    <t>Ūdensvada plastmasas daudzslāņu caurules PN10, ieskaitot veidgabalus un stiprinājumus,DN20.Uponor vai ekvivalents ,veidgabali metāla, presējami</t>
  </si>
  <si>
    <t>Jaucējkrāna roku mazgātnei DN15 montāža.Uz virsmas uzstādīts laika plūsmas izlietnes krāns, skat.IN santehnikas aprīkojums vai ekvivalents</t>
  </si>
  <si>
    <t>Jaucējkrāns invalīdu roku mazgātnei DN15.Uz virsmas uzstādīts laika plūsmas izlietnes krāns,skat.IN santehnikas aprīkojums vai ekvivalents</t>
  </si>
  <si>
    <t>Jaucējkrāns trauku mazgātnei DN15 montāža,skat.IN santehnikas aprīkojums vai ekvivalents</t>
  </si>
  <si>
    <t>Jaucējkrāns apkopējas roku mazgātnei DN15 montāža,skat.IN santehnikas aprīkojums vai ekvivalents</t>
  </si>
  <si>
    <t>Dušas komplekta DN15 montāža,skat.IN santehnikas aprīkojums vai ekvivalents</t>
  </si>
  <si>
    <t>Jaucējkrāna vannai Dn15 montāža,skat.IN santehnikas aprīkojums vai ekvivalents</t>
  </si>
  <si>
    <t>Ūdensvada plastmasas daudzslāņu caurules PN10, ieskaitot veidgabalus un stiprinājumus,DN16, Uponor vai ekvivalents,veidgabali metāla,presējami.</t>
  </si>
  <si>
    <t>Ūdensvada plastmasas daudzslāņu caurules PN10, ieskaitot veidgabalus un stiprinājumus DN25. Uponor vai ekvivalents ,veidgabali metāla, presējami</t>
  </si>
  <si>
    <t>Ūdensvada plastmasas daudzslāņu caurules PN10, ieskaitot veidgabalus un stiprinājumus,DN20.Uponor vai ekvivalents .Veidgabali metāla,presējami.</t>
  </si>
  <si>
    <t>Filtra iekārta (Nepieciešamā tīrības pakāpe 1mikrons).WATEX CTQ13 smilšu ūdens filtrs vai ekvivalents</t>
  </si>
  <si>
    <t>Klozetpods ar skalojamo kast stiprināms pie sienas, skat IN santehnikas aprīkojums vai ekvivalents</t>
  </si>
  <si>
    <t>Invalīdu klozetpods ar skalojamo kasti montāža,skat IN santehnikas aprīkojums vai ekvivalents</t>
  </si>
  <si>
    <t>Roku mazgātne ar sifonu montāža,skat IN santehnikas aprīkojums vai ekvivalents</t>
  </si>
  <si>
    <t>Invalīdu roku mazgātne ar sifonu montāža,skat IN santehnikas aprīkojums vai ekvivalents</t>
  </si>
  <si>
    <t>Nerūsējoša tērauda apkopējas roku mazgātne ar sifonu,skat IN santehnikas aprīkojums vai ekvivalents</t>
  </si>
  <si>
    <t>Nerūsējoša tērauda trauku mazgātne ar sifonu montāža,skat IN santehnikas aprīkojums vai ekvivalents</t>
  </si>
  <si>
    <t>Ledus vannas montāža, skat.sporta aprīkojums vai ekvivalents</t>
  </si>
  <si>
    <t>7.</t>
  </si>
  <si>
    <t xml:space="preserve"> Veidgabalu skaits uzrādīts faktiskais, to skaits var mainīties atkarībā no citu inženierkomunikāciju un būvkonstrukciju novietojuma objektā;</t>
  </si>
  <si>
    <t>Būvuzņēmējam jādod pilna apjoma cenu piedāvājums, ieskaitot darbus un materiālus, kas nav uzrādīti projektā, bet ir nepieciešami projektēto sistēmu montāžai, palaišanai un nodošanai ekspluatācijā saskaņā ar iekārtu ražotājrūpnīcu norādījumiem un spēkā esošajiem normatīvajiem dokumentiem.</t>
  </si>
  <si>
    <t>Frost vai ekvivalents</t>
  </si>
  <si>
    <t>BOSCH vai ekvivalents</t>
  </si>
  <si>
    <t>IMI hydronic vai ekvivalents</t>
  </si>
  <si>
    <t>Forstner vai ekvivalents</t>
  </si>
  <si>
    <t>PECO-F vai ekvivalents</t>
  </si>
  <si>
    <t>Ait-Deutschland GMbH  vai ekvivalents</t>
  </si>
  <si>
    <t>Danfoss vai ekvivalents</t>
  </si>
  <si>
    <t>Grundfos vai ekvivalents</t>
  </si>
  <si>
    <t>Belimo vai ekvivalents</t>
  </si>
  <si>
    <t>ESBE vai ekvivalents</t>
  </si>
  <si>
    <t>Rastelli  vai ekvivalents</t>
  </si>
  <si>
    <t>Rastelli vai ekvivalents</t>
  </si>
  <si>
    <t>Kamstrup vai ekvivalents</t>
  </si>
  <si>
    <t>Uponor vai ekvivalents</t>
  </si>
  <si>
    <t>ISOVER vai ekvivalents</t>
  </si>
  <si>
    <t>Lindab vai ekvivalents</t>
  </si>
  <si>
    <t>Rf-t vai ekvivalents</t>
  </si>
  <si>
    <t>Hilti vai ekvivalents</t>
  </si>
  <si>
    <t>Knauf vai ekvivalents</t>
  </si>
  <si>
    <t>METALAK Rapid vai ekvivalents</t>
  </si>
  <si>
    <t>Šī specifikācija ir izskatāma kopā ar pārējo būvprojekta dokumentāciju. Būvuzņēmējam jādod pilna apjoma cenu piedāvājums, ieskaitot darbus un materiālus, kas nav uzrādīti specifikācijā, bet ir nepieciešami projektēto sistēmu montāžai, palaišanai un nodošanai ekspluatācijā saskaņā ar iekārtu ražotājrūpnīcu norādījumiem, šo būvprojektu un spēkā esošajiem normatīvajiem dokumentiem</t>
  </si>
  <si>
    <t>8.</t>
  </si>
  <si>
    <t>9.</t>
  </si>
  <si>
    <t>Pirms gaisa apstrādes iekārtu pasūtīšanas veikt apkalpes pušu precizēšanu;</t>
  </si>
  <si>
    <t xml:space="preserve">Apkalpes lūkas piekārtajos griestos un sienās skatīt Būvprojekta interjera (IN) daļā.    </t>
  </si>
  <si>
    <t>Promatect L500 vai ekvivalents</t>
  </si>
  <si>
    <t>LindabSRSS-250 vai ekvivalents</t>
  </si>
  <si>
    <t>SV2-1200-500 vai ekvivalents</t>
  </si>
  <si>
    <t>Lindab SDR1-M-500x400 vai ekvivalents</t>
  </si>
  <si>
    <t>Systemair DVV 560D4-XM/F400 IE3 vai ekvivalents</t>
  </si>
  <si>
    <t>Ultimate UPWM 4.0 ALU1_80mm vai ekvivalents</t>
  </si>
  <si>
    <t>Systemair AXC 400-7/25°-2(F) (152) 1,5kW S IE3 vai ekvivalents</t>
  </si>
  <si>
    <t>LKR-500-400 vai ekvivalents</t>
  </si>
  <si>
    <t>LKR-800-250 vai ekvivalents</t>
  </si>
  <si>
    <t>LKR-1000-1000 vai ekvivalents</t>
  </si>
  <si>
    <t>LEPR-1000-1000 vai ekvivalents</t>
  </si>
  <si>
    <t>Fläktgroup  RIS-1000x1000 vai ekvivalents</t>
  </si>
  <si>
    <t>Halton USS/I-1100-600 vai ekvivalents</t>
  </si>
  <si>
    <t>Lindab SDR1-M-400x500 vai ekvivalents</t>
  </si>
  <si>
    <t>IPF 300 200 vai ekvivalents</t>
  </si>
  <si>
    <t>IPF 400 300 vai ekvivalents</t>
  </si>
  <si>
    <t>Ultimate UPWM 4.0 ALU1_80mm,Isover vai ekvivalents</t>
  </si>
  <si>
    <t xml:space="preserve"> Apkalpes lūkas piekļuvei pie gaisa vadu tīrīšanas lūkām, vārstiem skatīt būvprojekta IN sadaļā   </t>
  </si>
  <si>
    <t>Aertesi vai ekvivalents</t>
  </si>
  <si>
    <t>IMI Hydronics vai ekvivalents</t>
  </si>
  <si>
    <t>Armacell vai ekvivalents</t>
  </si>
  <si>
    <t>LG vai ekvivalents</t>
  </si>
  <si>
    <t>Kopos vai ekvivalents</t>
  </si>
  <si>
    <t>Tubolit split 9,52 mm vai ekvivalents</t>
  </si>
  <si>
    <t>Tubolit split 15,9 mm vai ekvivalents</t>
  </si>
  <si>
    <t>Knauf RORCOL AV60 vai ekvivalents</t>
  </si>
  <si>
    <t xml:space="preserve">Apkalpes lūkas piekļuvei pie gaisa vadu tīrīšanas lūkām, vārstiem skatīt būvprojekta IN sadaļā.    </t>
  </si>
  <si>
    <t>Precīzu gaisa apstrādes iekārtu komplektāciju skatīt iekārtu izdrukās projekta pielikumā, skaidrojošā aprakstā un vispārīgo rādītāju lapā. Pirms gaisa apstrādes iekārtu pasūtīšanas pārliecināties par visu būtisko pozīciju ievērošanu skatot visu projektu kopumā.</t>
  </si>
  <si>
    <t>IV produkt vai ekvivalents</t>
  </si>
  <si>
    <t>Megamat vai ekvivalents</t>
  </si>
  <si>
    <r>
      <t>Fl</t>
    </r>
    <r>
      <rPr>
        <sz val="11"/>
        <color theme="1"/>
        <rFont val="Calibri"/>
        <family val="2"/>
      </rPr>
      <t>ä</t>
    </r>
    <r>
      <rPr>
        <sz val="11"/>
        <color theme="1"/>
        <rFont val="Calibri"/>
        <family val="2"/>
        <charset val="186"/>
      </rPr>
      <t>ktgroup</t>
    </r>
    <r>
      <rPr>
        <sz val="11"/>
        <color theme="1"/>
        <rFont val="Calibri"/>
        <family val="2"/>
        <charset val="186"/>
      </rPr>
      <t xml:space="preserve"> vai ekvivalents</t>
    </r>
  </si>
  <si>
    <t>Halton vai ekvivalents</t>
  </si>
  <si>
    <t>Isover vai ekvivalents</t>
  </si>
  <si>
    <t>Kaimann vai ekvivalents</t>
  </si>
  <si>
    <t>Frost Italy vai ekvivalents</t>
  </si>
  <si>
    <t>Fläktgroup vai ekvivalents</t>
  </si>
  <si>
    <t>Trox vai ekvivalents</t>
  </si>
  <si>
    <t>Rf-Tehnologies vai ekvivalents</t>
  </si>
  <si>
    <t xml:space="preserve">Frost Italy vai ekvivalents </t>
  </si>
  <si>
    <t>IV produkt  vai ekvivalents</t>
  </si>
  <si>
    <t>Condair vai ekvivalents</t>
  </si>
  <si>
    <t xml:space="preserve">IV produkt vai ekvivalents </t>
  </si>
  <si>
    <t xml:space="preserve">Fläktgroup vai ekvivalents </t>
  </si>
  <si>
    <t>Megamatvai ekvivalents</t>
  </si>
  <si>
    <t>Systemair vai ekvivalents</t>
  </si>
  <si>
    <t>Bevent Rasch vai ekvivalents</t>
  </si>
  <si>
    <t>SR-160 vai ekvivalents</t>
  </si>
  <si>
    <t>ESU-160 vai ekvivalents</t>
  </si>
  <si>
    <t xml:space="preserve"> Apkalpes lūkas piekļuvei pie vārstiem skatīt būvprojekta IN sadaļā.   </t>
  </si>
  <si>
    <t xml:space="preserve">Sildķermeņu dizainu (radiatoru krāsu, grīdas konvektora nosegresti un apdares līsti, u.c.) pirms pasūtīšanas saskaņot ar IN sadaļas projektētāju. </t>
  </si>
  <si>
    <t>Airtecnics vai ekvivalents</t>
  </si>
  <si>
    <t>AEG vai ekvivalents</t>
  </si>
  <si>
    <t>Lyngson vai ekvivalents</t>
  </si>
  <si>
    <t xml:space="preserve">Danfoss vai ekvivalents </t>
  </si>
  <si>
    <t>Pres vai ekvivalents</t>
  </si>
  <si>
    <t>MLC vai ekvivalents</t>
  </si>
  <si>
    <t>Midix Plus vai ekvivalents</t>
  </si>
  <si>
    <t>Eurotherm vai ekvivalents</t>
  </si>
  <si>
    <t>Grundfoss vai ekvivalents</t>
  </si>
  <si>
    <t>Armatec vai ekvivalents</t>
  </si>
  <si>
    <t>Koka konstrukciju savienojošās detaļas Vormann un Simpson vai ekvivalenti</t>
  </si>
  <si>
    <t>Papilddarbi kaimiņiem pieguļošās teritorijas sakārtošanai</t>
  </si>
  <si>
    <t>Hauraton Recyfix Standard vai ekvivalents 100 tipa tekne (teknes platums 100mm, dziļums 106mm) ar čuguna resti (A15) kompl. vai analogs, izbūve uz minerālmateriāla un betona C30/37 pamata atbilstoši TS-CD-3</t>
  </si>
  <si>
    <t>Hauraton FaserfixRks vai ekvivalents 150 tipa tekne (teknes platums 150mm, dziļums 265mm) ar čuguna resti (C250) kompl. vai analogs, izbūve uz minerālmateriāla un betona C30/37 pamata atbilstoši TS-CD-3</t>
  </si>
  <si>
    <t>Hauraton NW150 vai ekvivalents smilšu ķērājs (teknes platums 150mm) ar izvadu DN160, L=500mm, ar čuguna resti (C250), un izbūve uz minerālmateriāla un betona C30/37  pamata atbilstoši TS-CD-3</t>
  </si>
  <si>
    <t>MA2 Augu kaste ar soliņi ODK112  un vīteņaugu režģi H=1.5m(papildaprīkojumā). Ražotājs: "Odukalns Design" vai ekvivalents.Brīvi stāvošs TS-L-4</t>
  </si>
  <si>
    <t>MA1 Soliņš ZANO Domino 02.040 (cietkoks) vai ekvivalents.Stiprinājums nerūsējoša tērauda vītņstieņi ar uzgriežņīem un atsperpaplāksnēm.Soliņu sitprināt pie pamata ar Hilti HAS-U A4 M12x300mm
ar HIT-HY170 vai ekvivalents</t>
  </si>
  <si>
    <t>MA3 Betona atbalstsiena ar koka sēdvirsmu ODK006. (Odukalns Design).Sēdvirsma sertiicēts tropu dzelzskoks.Tonēts ar tikkurilla OLD OAK 3440. Vai ekvivalents.Metālakonstrukcijas 8mm un 5mm tērauda metāls.Tai skaitā</t>
  </si>
  <si>
    <t>MA4 Soliņu komplekts Domino. Soliņš  Domino 02.040.1 90° ar atzveltni (cietkoks) vai ekvivalents,Stiprinājums nerūsējoša tērauda vītņstieņi ar uzgriežņīem un atsperpaplāksnēm</t>
  </si>
  <si>
    <t>MA6  Šķiroto atkritumu urna ZANO Pavo Recycling bin 15.063 vai ekvivalents.Stiprinājums nerūsējoša tērauda vītņstieņi ar uzgriežņīem un atsperpaplāksnēm.Atkritumu urnu stiprināt pie pamata ar Hilti HAS-U A4
M12x300mm ar HIT-HY170 vai ekvivalents</t>
  </si>
  <si>
    <t>MA8 Velosipēdu statīvs FLAT 05.025.( 2 velosipēdiem) vai ekvivalentsIzgatavots no taisnstūra metinātas 80x10mm tērauda loksnes.Cinkots
oglekļa tērauds, pulverkrāsots RAL7016.
Izmēri: H=830mm, platums- 820 mm.Stiprinājums nerūsējoša tērauda vītņstieņi ar uzgriežņīem un atsperpaplāksnēm.Novietni stiprināt pie pamata ar Hilti HAS-U A4
M12x300mm ar HIT-HY170 vai ekvivalents</t>
  </si>
  <si>
    <t>MA9 Statīvs elektroskūteriem ODK092-4.(Odukalns Design) vai ekvivalents,Tērauda metāla apstrādes veidi: gruntēts un pārklāts ar
pulverkrāsu, kas nodrošina augstu izturību visos laika apstākļos. Metāla konstrukciju krāsa RAL7016. Izmēri:
2500x500x350mm.Stiprinājums nerūsējoša tērauda vītņstieņi ar uzgriežņīem un atsperpaplāksnēm.Novietni stiprināt pie pamata ar Hilti HAS-U A4
M12x300mm ar HIT-HY170</t>
  </si>
  <si>
    <t>MA10 Dzeramā ūdens āra krāns Alvium Fountain V-1017.Dzeramā ūdens krāns ir izgatavota no vidēja blīvuma polietilēna MDPE vai ekvivalents . Izturīgs pret āra apstākļiem, UV
stariem. Ar diviem nerūsējošā tērauda krāniem.
Noenkurots pie pamatnes. Krāsa RAL7021. Izmēri: 1000x500x460mm.Novietni stiprināt pie pamata ar Hilti HAS-U A4
M12x300mm ar HIT-HY170</t>
  </si>
  <si>
    <t>MA11 Biokompostēšanas konteineri (3 moduļu) SKU IKSM1200Z-G851 vai ekvivalents.Izmēri: 719x1980x826mm, kopējais tilpums 1200 l, brīvi stāvoši, krāsa zaļa.Stiprinājums nerūsējoša tērauda vītņstieņi ar uzgriežņīem un atsperpaplāksnēm</t>
  </si>
  <si>
    <t>K-3 Hilti kāpņu konstrkukcija O-3D02 vai ekvivalents</t>
  </si>
  <si>
    <t>JK3 Hilti ražotāja vai ekvivalenta kāpņu konstrukcija</t>
  </si>
  <si>
    <t>Termokoksnes lameles LunawoodLuna SHP vai ekvivalents 42*42mm.AR-35</t>
  </si>
  <si>
    <t>Termokoksnes lameles LunawoodLuna SHP 42* vai ekvivalents 140mm.AR-35</t>
  </si>
  <si>
    <r>
      <t>Lifts KONE MonoSpace® 500 DX vai ekvivalents.900 kg /11 personas,
2 pieturas (</t>
    </r>
    <r>
      <rPr>
        <b/>
        <sz val="10"/>
        <rFont val="Arial"/>
        <family val="2"/>
        <charset val="186"/>
      </rPr>
      <t>Pielikums Nr.1</t>
    </r>
    <r>
      <rPr>
        <sz val="10"/>
        <rFont val="Arial"/>
        <family val="2"/>
        <charset val="186"/>
      </rPr>
      <t>);</t>
    </r>
  </si>
  <si>
    <t>Plaisu, kas platākas par 4mm pastiprināšana izmantojot Mapei steel dry 316 vai ekvivalents atbilstoši ražotāja tehnoloģijai</t>
  </si>
  <si>
    <t>Virsmas gruntēšana ar Mapei Primer 3296 vai ekvivalents</t>
  </si>
  <si>
    <t>Apmetuma atjaunošana ar Mapei PoroMap vai ekvivalents</t>
  </si>
  <si>
    <t>Saķeres apmetuma kārtas izveide ar Mapei PoroMap Rinzaffo vai ekvivalents</t>
  </si>
  <si>
    <t>Apmetuma nobeiguma kārtas izveide ar Mapei PoroMap initura vai ekvivalents</t>
  </si>
  <si>
    <t>Virsmas apstrāde ar pretpelējuma grunti ar Mapei Silan Color Primer Plus vai ekvivalents</t>
  </si>
  <si>
    <t>Virsmas krāsošana ar silikona krāsu divās kārtās ar Mapei Silancolor Paint Plus vai ekvivalents</t>
  </si>
  <si>
    <r>
      <t xml:space="preserve">Koka iekšdurvis kādas D-1 montāža 950*2100.ar stiklojumu Stikls: Rūdīts ESG 8mm float  vai ekvivalents  . AR-25 </t>
    </r>
    <r>
      <rPr>
        <strike/>
        <sz val="10"/>
        <rFont val="Arial"/>
        <family val="2"/>
      </rPr>
      <t xml:space="preserve">
</t>
    </r>
  </si>
  <si>
    <r>
      <t>Koka iekšdurvis D-2 montāža 1050*2300. Furnitūra ABLOY:  vai ekvivalents. AR-25</t>
    </r>
    <r>
      <rPr>
        <strike/>
        <sz val="10"/>
        <rFont val="Arial"/>
        <family val="2"/>
      </rPr>
      <t xml:space="preserve">
</t>
    </r>
  </si>
  <si>
    <t>Divviru koka iekšdurvis D-3 2200*3000. Furnitūra ABLOY: vai ekvivalents
Rokturis ONCUT 5 nerūsējošā tērauda. AR-25</t>
  </si>
  <si>
    <t>Koka iekšdurvis D-7 1050*2300 Stiklotas-Stikls: Rūdīts ESG 8mm float .AR-25 vai ekvivalents</t>
  </si>
  <si>
    <t>Koka iekšdurvis D-11  850*2100H .Aprīkotas ar gaisa spraugu .AR-26 vai ekvivalents</t>
  </si>
  <si>
    <r>
      <t xml:space="preserve">Koka iekšdurvis D-13  </t>
    </r>
    <r>
      <rPr>
        <sz val="10"/>
        <color rgb="FFFF0000"/>
        <rFont val="Arial"/>
        <family val="2"/>
        <charset val="186"/>
      </rPr>
      <t xml:space="preserve"> </t>
    </r>
    <r>
      <rPr>
        <sz val="10"/>
        <rFont val="Arial"/>
        <family val="2"/>
        <charset val="186"/>
      </rPr>
      <t>950*2300H '.Furnitūra ABLOY.AR-26 vai ekvivalents</t>
    </r>
  </si>
  <si>
    <t>Divviru koka iekšdurvis D-19 1600*2100. Furnitūra Abloy .AR-26 vai ekvivalents</t>
  </si>
  <si>
    <t>Alumīnija durvis D-5 950*2300H .Furnitūra ABLOY.Aprīkotas ar spraugu gaisa pieplūdei.AR-25 vai ekvivalents</t>
  </si>
  <si>
    <t>Stiklotas alumīnija iekšdurvis D-6 950*2100H .Matēts stiklojums: rūdīts stikls ESG VSG 44.2 Mat. Furnitūra ABLOY.Aprīkotas ar spraugu gaisa pieplūdei.AR-25 vai ekvivalents</t>
  </si>
  <si>
    <r>
      <t xml:space="preserve">DE-25 </t>
    </r>
    <r>
      <rPr>
        <sz val="11"/>
        <rFont val="Calibri"/>
        <family val="2"/>
        <charset val="186"/>
        <scheme val="minor"/>
      </rPr>
      <t xml:space="preserve">Uzlīme "VINGROŠANAS ZĀLE"
</t>
    </r>
    <r>
      <rPr>
        <sz val="11"/>
        <rFont val="Calibri"/>
        <family val="2"/>
        <charset val="186"/>
      </rPr>
      <t xml:space="preserve">Uzraksti starp stikliem, tehnoloģiju sk. AR sadaļā. 
</t>
    </r>
    <r>
      <rPr>
        <sz val="11"/>
        <rFont val="Calibri"/>
        <family val="2"/>
        <charset val="186"/>
        <scheme val="minor"/>
      </rPr>
      <t>Tonis: Pantone 202 C (RAL 3004) vai ekvivalents</t>
    </r>
    <r>
      <rPr>
        <sz val="11"/>
        <rFont val="Calibri"/>
        <family val="2"/>
        <charset val="186"/>
      </rPr>
      <t xml:space="preserve">
</t>
    </r>
    <r>
      <rPr>
        <sz val="11"/>
        <rFont val="Calibri"/>
        <family val="2"/>
        <charset val="186"/>
        <scheme val="minor"/>
      </rPr>
      <t>Skatīt kopā ar AR logu specifikāciju un IN-66.</t>
    </r>
  </si>
  <si>
    <r>
      <t xml:space="preserve">DE-26 </t>
    </r>
    <r>
      <rPr>
        <sz val="11"/>
        <rFont val="Calibri"/>
        <family val="2"/>
        <charset val="186"/>
        <scheme val="minor"/>
      </rPr>
      <t>Uzlīme "TRX"</t>
    </r>
    <r>
      <rPr>
        <sz val="11"/>
        <rFont val="Calibri"/>
        <family val="2"/>
        <charset val="186"/>
      </rPr>
      <t xml:space="preserve">
Uzraksti starp stikliem, tehnoloģiju sk. AR sadaļā. 
</t>
    </r>
    <r>
      <rPr>
        <sz val="11"/>
        <rFont val="Calibri"/>
        <family val="2"/>
        <charset val="186"/>
        <scheme val="minor"/>
      </rPr>
      <t>Tonis: Pantone 202 C (RAL 3004) vai ekvivalents</t>
    </r>
    <r>
      <rPr>
        <sz val="11"/>
        <rFont val="Calibri"/>
        <family val="2"/>
        <charset val="186"/>
      </rPr>
      <t xml:space="preserve">
</t>
    </r>
    <r>
      <rPr>
        <sz val="11"/>
        <rFont val="Calibri"/>
        <family val="2"/>
        <charset val="186"/>
        <scheme val="minor"/>
      </rPr>
      <t>Skatīt kopā ar AR logu specifikāciju un IN-66.</t>
    </r>
  </si>
  <si>
    <r>
      <t xml:space="preserve">DE-27 Uzraksti uz vitrīnas 2.stāvā. 
</t>
    </r>
    <r>
      <rPr>
        <sz val="11"/>
        <rFont val="Calibri"/>
        <family val="2"/>
        <charset val="186"/>
      </rPr>
      <t xml:space="preserve">
Uzraksti starp stikliem, tehnoloģiju sk. AR sadaļā. 
</t>
    </r>
    <r>
      <rPr>
        <sz val="11"/>
        <rFont val="Calibri"/>
        <family val="2"/>
        <charset val="186"/>
        <scheme val="minor"/>
      </rPr>
      <t>Tonis: Gaiši pelēkā tonī (NCS S 1000-N).</t>
    </r>
    <r>
      <rPr>
        <sz val="11"/>
        <rFont val="Calibri"/>
        <family val="2"/>
        <charset val="186"/>
      </rPr>
      <t xml:space="preserve">
Izmēri: sk. lapā IN-66. 
</t>
    </r>
    <r>
      <rPr>
        <sz val="11"/>
        <rFont val="Calibri"/>
        <family val="2"/>
        <charset val="186"/>
        <scheme val="minor"/>
      </rPr>
      <t>Līniju tonis: Pantone 202 C (RAL 3004) - Bordo vai ekvivalents</t>
    </r>
    <r>
      <rPr>
        <sz val="11"/>
        <rFont val="Calibri"/>
        <family val="2"/>
        <charset val="186"/>
      </rPr>
      <t xml:space="preserve">
</t>
    </r>
    <r>
      <rPr>
        <sz val="11"/>
        <rFont val="Calibri"/>
        <family val="2"/>
        <charset val="186"/>
        <scheme val="minor"/>
      </rPr>
      <t xml:space="preserve">
Skatīt kopā ar AR logu specifikāciju un IN-66. </t>
    </r>
  </si>
  <si>
    <t>AD-03 Stiklotas ārdurvis 1360*2310H  , ( skat.AR-24 fasāde 1-14) vai ekvivalents</t>
  </si>
  <si>
    <t>AD-06 Stiklotas ārdurvis 1140*2800H.( skat.AR-24 fasāde 1-14) vai ekvivalents</t>
  </si>
  <si>
    <t>AD-06* Stiklotas ārdurvis 1140*2800H.EI30. ( skat.AR-24 fasāde 1-14) vai ekvivalents</t>
  </si>
  <si>
    <t xml:space="preserve">L-2 montāža 1170*2770H  . Rūdīts stikls ESG 6mm SKN183II/ 16 arg/ 6mm/
16arg/ rūdīts laminēts stikls ESG VSG 66.2 Eclazll. Schüco AvanTec SimplySmart
Profila sistēma: Schüco AWS 90 BS.SI+ vai ekvivalents.AR-27.
</t>
  </si>
  <si>
    <t>Esošās sporta zāles logu stikla pakešu nomaiņa uz stiklojumiem.Rūdīts stiklojums esg 6mm SKN183II/16arg/ESG VSG66.2  1580*3300Hvai ekvivalents</t>
  </si>
  <si>
    <t>FS-4    4360*1315,AR-30 vai ekvivalents</t>
  </si>
  <si>
    <t>FS-5    3000*27000,AR-30 vai ekvivalents</t>
  </si>
  <si>
    <t>FS-8     3700*2600,AR-30 vai ekvivalents</t>
  </si>
  <si>
    <t xml:space="preserve">Automātiskās galvenās ieejas durvis D-23 1407*2418 iekšējās- Profila sistēma: Schüco AWS/ADS 50.NI vai ekvivalents.Stikls: Rūdīts ESG 8mm float
durvju automātika no DORMA vai GEZE. AR-31.vai ekvivalents
</t>
  </si>
  <si>
    <t xml:space="preserve">AD-01 Automātiskās galvenās ieejas durvis 2756*2500H.Stiklotas bīdāmās alumīnija durvis.  1gb.pie stiklotās fasādes .AR-24 vai ekvivalents
</t>
  </si>
  <si>
    <t>FS-1    9300*9555, AR-30 vai ekvivalents</t>
  </si>
  <si>
    <t>FS-2    4330*1315, AR-30 vai ekvivalents</t>
  </si>
  <si>
    <t>FS-3    4430*3330  ,AR-30 vai ekvivalents</t>
  </si>
  <si>
    <r>
      <rPr>
        <b/>
        <sz val="10"/>
        <color theme="1"/>
        <rFont val="Calibri"/>
        <family val="2"/>
        <charset val="186"/>
        <scheme val="minor"/>
      </rPr>
      <t xml:space="preserve">Ledus vanna (ar uzstādīšanu un nepieciešamo papildaprīkojumu)
</t>
    </r>
    <r>
      <rPr>
        <sz val="10"/>
        <color rgb="FF000000"/>
        <rFont val="Calibri"/>
        <family val="2"/>
        <charset val="186"/>
      </rPr>
      <t xml:space="preserve">
XL izmērs, kas būtu nepieciešams priekš garajiem sportistiem 119cm platums, 185cm garums, augstums 68cm. </t>
    </r>
    <r>
      <rPr>
        <b/>
        <sz val="10"/>
        <color theme="1"/>
        <rFont val="Calibri"/>
        <family val="2"/>
        <charset val="186"/>
        <scheme val="minor"/>
      </rPr>
      <t xml:space="preserve">
The Plunge XL</t>
    </r>
    <r>
      <rPr>
        <sz val="10"/>
        <color rgb="FF000000"/>
        <rFont val="Calibri"/>
        <family val="2"/>
        <charset val="186"/>
      </rPr>
      <t xml:space="preserve"> vai ekvivalents
https://thecoldplunge.com/products/plunge</t>
    </r>
  </si>
  <si>
    <t>Kopsavilkuma aprēķins Nr. 1</t>
  </si>
  <si>
    <t>Par kopējo summu, euro:</t>
  </si>
  <si>
    <t>Kopējā darbietilpība, c/h:</t>
  </si>
  <si>
    <t>Nr.p.k.</t>
  </si>
  <si>
    <t>Kods, tāmes Nr.</t>
  </si>
  <si>
    <t>Būvdarbu veids vai konstruktīvā elementa nosaukums</t>
  </si>
  <si>
    <t>Tāmes izmaksas (euro)</t>
  </si>
  <si>
    <t>darba alga (euro)</t>
  </si>
  <si>
    <t>būvizstrādājumi (euro)</t>
  </si>
  <si>
    <t>mehānismi (euro)</t>
  </si>
  <si>
    <t>1-24.2</t>
  </si>
  <si>
    <t>Virsizdevumi</t>
  </si>
  <si>
    <t>tai skaitā darba aizsardzība</t>
  </si>
  <si>
    <t xml:space="preserve">Peļņa </t>
  </si>
  <si>
    <t>Kopā bez PVN</t>
  </si>
  <si>
    <t>Kopsavilkuma aprēķins Nr. 2</t>
  </si>
  <si>
    <t>AS "Sadales tīkls" organizēto būvdarbu koordinācija</t>
  </si>
  <si>
    <t>%</t>
  </si>
  <si>
    <t xml:space="preserve">
Sastādīja______________________                  /sert.Nr.__________/
                                                                     _________
Pārbaudīja____________________                  /sert._______/
                                                                     ____________</t>
  </si>
  <si>
    <t xml:space="preserve">
Apstiprināja_________________
                                                                    ___________</t>
  </si>
  <si>
    <t xml:space="preserve">
Sporta aprīkojuma uzstādīšanas koordinācija, aprīkojuma tehnisko savietošana, saslēgšana ar jau izbūvētām vai būvējamām ēkas inženiersistēmām un komunikācijām  </t>
  </si>
  <si>
    <t xml:space="preserve">Multi-media un apskaņošanas iekārtu uzstādīšana un ieregulēšanas koordinācija, iekārtu tehnisko savietošana, saslēgšana ar jau izbūvētām vai būvējamām ēkas inženiersistēmām un komunikācijām  </t>
  </si>
  <si>
    <t xml:space="preserve">Mācību, koplietošanas un administratīvo telpu mēbeļu uzstādīšanas koordinācija, mēbeļu tehnisko savietošana, saslēgšana ar jau izbūvētām vai būvējamām ēkas inženiersistēmām un komunikācijām </t>
  </si>
  <si>
    <t>AVK-A; AVK-K; AVK-V sistēmu pamat parametru ieregulēšana, AVK-A; AVK-K; AVK-V sistēmu galīgā ieregulēšana, darbības sinhronizācija ar VAS programmatūru.Lietošanas instrukciju un izpilddokumentācijas noformēšana, nodošana Pasūtītājam</t>
  </si>
  <si>
    <t>VAS sistēmas programmatūras struktūrshēmas izstrāde, VAS sistēmas programmatūras pabeigšana, darbības sinhronizācija ar AVK-A; AVK-K; AVK-V sistēmu regulējumu. Lietošanas instrukciju un izpilddokumentācijas noformēšana, programmatūras nodošana Pasūtītājam,</t>
  </si>
  <si>
    <t xml:space="preserve">3 D pamatmodeļa izstrāde, 3D modeļa pabeigšana sasniedzot pilnu funkcionalitāti un nodošana Pasūtītājam </t>
  </si>
  <si>
    <t>Stikloto konstrukciju marķēšana, to piesaiste QR kodam. Nepieciešamās dokumentācijas sagatavošana QR koda informācijas nolasīšanai. Veiktā marķējuma atbilstības pārbaude</t>
  </si>
  <si>
    <t>RSU\Piegādātāja(-u) darbu koordinācija, inženiersistēmu regulēšana, kontrukciju marķēšana, 3 D izpildmodeļa izstrāde</t>
  </si>
  <si>
    <t xml:space="preserve">
Sastādīja______________________ /sert.Nr._________/
                                                                    __________
Pārbaudīja____________________ /sert.Nr.__________/
                                                                     _________</t>
  </si>
  <si>
    <t xml:space="preserve">
Apstiprināja_________________Anete Čekstere
 AS UPB pilnvarotā persona
                                                                    ________</t>
  </si>
  <si>
    <t>Iepirkuma ID Nr:</t>
  </si>
  <si>
    <t>Pretendents:</t>
  </si>
  <si>
    <t>Būvkonstrukcijas/Pamati un pamatnes</t>
  </si>
  <si>
    <t>1-10.2</t>
  </si>
  <si>
    <t>Apdares darbi/Dekoratīvie elementi</t>
  </si>
  <si>
    <t>Ūdensapgāde, kanalizācija/Santehnikas aprīkojums</t>
  </si>
  <si>
    <t>1-41</t>
  </si>
  <si>
    <t>Sporta aprīkojums.</t>
  </si>
  <si>
    <t>Cigoriņu iela 3</t>
  </si>
  <si>
    <t>Finanšu piedāvājums</t>
  </si>
  <si>
    <t>Iepirkuma nosaukums:</t>
  </si>
  <si>
    <t xml:space="preserve">Finanšu piedāvājums sastādīts:  </t>
  </si>
  <si>
    <t>Kopsavilkuma aprēķina Nr.</t>
  </si>
  <si>
    <t>Nosaukums</t>
  </si>
  <si>
    <t>Izmaksas  (euro bez PVN)</t>
  </si>
  <si>
    <t>Būvdarbi un Objekta pieņemšana ekspluatācijā</t>
  </si>
  <si>
    <t xml:space="preserve"> Kopā:</t>
  </si>
  <si>
    <t>PVN 21 %</t>
  </si>
  <si>
    <t xml:space="preserve">
Sastādīja______________________/sert.Nr.__________/
                                                                   ________
Pārbaudīja____________________ /sert.Nr.__________/
                                                                     ________</t>
  </si>
  <si>
    <t xml:space="preserve">
Apstiprināja_________________
                                                                    </t>
  </si>
  <si>
    <t>RSU sporta bāzes pārbūves būvdarbi Cigoriņu ielā 3, Rīgā
Cigoriņu ielā 3, Rīgā</t>
  </si>
  <si>
    <t xml:space="preserve">9.pielikums
ID Nr. RSU RSU 2024/50/AK
</t>
  </si>
  <si>
    <t>Pozīcijās 2;3;4;5 un  54;55; 56 iekārtas un būvizstrādājumus piegādā Pasūtītājs</t>
  </si>
  <si>
    <t>Ēkas Nr.1( BŪVES AR KADASTRA NR. 0100 055 0006 0010) , skat. GP-2, telpās, nolietotā inventāra, mēbeļu u.c. izstrādājumu demontāža pa sastāvdaļām,  savākšanas un izvešanas darbi</t>
  </si>
  <si>
    <r>
      <t xml:space="preserve">Demontāžas, </t>
    </r>
    <r>
      <rPr>
        <sz val="10"/>
        <color rgb="FFFF0000"/>
        <rFont val="Arial"/>
        <family val="2"/>
        <charset val="186"/>
      </rPr>
      <t>būvgružu savākšanas un izvešanas</t>
    </r>
    <r>
      <rPr>
        <sz val="10"/>
        <rFont val="Arial"/>
        <family val="2"/>
      </rPr>
      <t xml:space="preserve"> darbi Ēka Nr.1( BŪVES AR KADASTRA NR. 0100 055 0006 0010) , skat. GP-2</t>
    </r>
  </si>
  <si>
    <t xml:space="preserve"> Lokālās tāmes Demontāžas darbi ēka Nr. 2  un ēka Nr.1 iekļauto būvgružu apjoms uzrādīts "saspiestā, neuzirdinātā veidā"</t>
  </si>
  <si>
    <t>Ar grozījumiem
Rīgas Stradiņa universitātes
iepirkuma komisijas
2024.gada 1.jūlija sēdē
(protokols Nr. RSU 2024/50/AK-3)</t>
  </si>
  <si>
    <t>Lentveida pamatu sienu 450mm  iebetonēšana ar veidņu montāžu, demontāžu,betons C30/37.XC2, XA1, XF1</t>
  </si>
  <si>
    <t>Pamatu virsmu mazgāšana ar augstspiediena ūdens strūklu</t>
  </si>
  <si>
    <t>Pamatu virsmu izlīdzināšana ar Koster Repair NC vai ekvivalents</t>
  </si>
  <si>
    <t>Stiegru līmēšana mūrī izmantojot Hilti HIT-HY 200-R V3 enkurmasu vai ekvivalents</t>
  </si>
  <si>
    <t>Ja mūrī ir lieli tukšumi izmantot Koster MicroGrund 1C vai ekvivalents</t>
  </si>
  <si>
    <t>Stiklšķiedras sieta Koster Glass Fiber Mesh vai ekvivalents iestrāde pirmajā kārtā</t>
  </si>
  <si>
    <t>Pārseguma paneļu HCE 220 montāža, 6gb., SIA Consolis Latvija vai ekvivalents.Starppaneļu šuves - betons C30/37 XC1,stiegrošana ar tērauda stiegrām,neoprēns</t>
  </si>
  <si>
    <r>
      <t xml:space="preserve">Ar grozījumiem
Rīgas Stradiņa universitātes
iepirkuma komisijas
2024.gada 11.jūlija sēdē
(protokols Nr. RSU 2024/50/AK-3) </t>
    </r>
    <r>
      <rPr>
        <b/>
        <sz val="10"/>
        <color rgb="FFFF0000"/>
        <rFont val="Arial"/>
        <family val="2"/>
        <charset val="186"/>
      </rPr>
      <t>mainīti pozīcijas apjomi</t>
    </r>
  </si>
  <si>
    <t>Tērauda konstrukciju izgatavošana  rūpnieciski pēc detalizētiem MKD rasējumiem,konstrukciju  ugunsdrošs krāsojums.Metāla konstrukciju ugunsaizsardzības materiāliem jāatbilst:
LVS EN13381-8 ” Testa metodes konstrukciju elementu paaugstinātas ugunsizturības konstatēšanai. 8.daļa: Tērauda elementiem pielietotā reaktīvā aizsardzība”
LVS EN16623 „Krāsas un lakas. Reaktīvie ugunsaizsardzības pārklājumi metāliskām virsmām. Definīcijas , prasības , raksturlielumi un marķēšana”</t>
  </si>
  <si>
    <t>Tērauda siju un spāru elementu izgatavošana rūpnieciski pēc detalizētiem MKD rasējumiem.Visas tērauda konstrukcijas jānotīra ar strūklas metodi (līdz Sa½ pakāpei) saskaņā ar LVS EN ISO 8501-1. Konstrukciju ugunsdrošs krāsojums.Metāla konstrukciju ugunsaizsardzības materiāliem jāatbilst:
LVS EN13381-8 ” Testa metodes konstrukciju elementu paaugstinātas ugunsizturības konstatēšanai. 8.daļa: Tērauda elementiem pielietotā reaktīvā aizsardzība”
LVS EN16623 „Krāsas un lakas. Reaktīvie ugunsaizsardzības pārklājumi metāliskām virsmām. Definīcijas , prasības , raksturlielumi un marķēšana”</t>
  </si>
  <si>
    <t>.Portālrāmju konstrukciju izgatavošana rūpnieciski , tērauds S355,Konstrukciju ugunsdrošs krāsojums.Metāla konstrukciju ugunsaizsardzības materiāliem jāatbilst:
LVS EN13381-8 ” Testa metodes konstrukciju elementu paaugstinātas ugunsizturības konstatēšanai. 8.daļa: Tērauda elementiem pielietotā reaktīvā aizsardzība”
LVS EN16623 „Krāsas un lakas. Reaktīvie ugunsaizsardzības pārklājumi metāliskām virsmām. Definīcijas , prasības , raksturlielumi un marķēšana”</t>
  </si>
  <si>
    <t>Mūra bloku sienas  200mm Fibo</t>
  </si>
  <si>
    <t>Mūra bloku siena 250mm Fibo</t>
  </si>
  <si>
    <t>Mūra bloku siena 270mmFibo</t>
  </si>
  <si>
    <t>Mūra bloku siena 300mm Fibo</t>
  </si>
  <si>
    <t>Mūra bloku siena 340mm Fibo</t>
  </si>
  <si>
    <t>Mūra bloku siena 370mm Fibo</t>
  </si>
  <si>
    <t>Mūra bloku siena 390mm Fibo</t>
  </si>
  <si>
    <t>Mūra bloku siena 440mm Fibo</t>
  </si>
  <si>
    <t>Mūra bloku siena 500mm Fibo</t>
  </si>
  <si>
    <t>Mūra bloku siena 530mm Fibo</t>
  </si>
  <si>
    <t>Mūra bloku siena 540mm Fibo</t>
  </si>
  <si>
    <t>Mūra bloku siena 560mm Fibo</t>
  </si>
  <si>
    <t>Mūra bloku siena 580mm Fibo</t>
  </si>
  <si>
    <t>Mūra bloku siena 610mm Fibo</t>
  </si>
  <si>
    <t>Mūra bloku siena 670mm  Fibo</t>
  </si>
  <si>
    <t>Mūra bloku siena 680mm Fibo</t>
  </si>
  <si>
    <t>Mūra bloku siena 720mm Fibo</t>
  </si>
  <si>
    <t>Mūra bloku siena 730mm Fibo</t>
  </si>
  <si>
    <t>Mūra bloku siena 770mm Fibo</t>
  </si>
  <si>
    <t>Mūra bloku siena 800mmFibo</t>
  </si>
  <si>
    <t>Mūra bloku siena 860mm Fibo</t>
  </si>
  <si>
    <t>Mūra bloku siena 900mm Fibo</t>
  </si>
  <si>
    <t>Fasādes siltumizolācijas demontāža, ķieģeļu sienas atsegšana 1.stāva līmenī un 2.stāva līmenī līdz jumta dzegai</t>
  </si>
  <si>
    <r>
      <t xml:space="preserve">Apdares apakškonstrukcija:
Hilti MFT-FOX VI vai ekvivalenti kronšteini, garums 200 mm
Hilti MFT-L (60x40) un Hilti MFT-T (60x100) vai ekvivalenti  profili,
pulverkrāsoti melni vai pārklāti ar SikaTack Panel
Primer vai </t>
    </r>
    <r>
      <rPr>
        <sz val="10"/>
        <color rgb="FFFF0000"/>
        <rFont val="Arial"/>
        <family val="2"/>
        <charset val="186"/>
      </rPr>
      <t xml:space="preserve">ekvivalents </t>
    </r>
    <r>
      <rPr>
        <sz val="10"/>
        <rFont val="Arial"/>
        <family val="2"/>
        <charset val="186"/>
      </rPr>
      <t>melnā krāsā</t>
    </r>
  </si>
  <si>
    <t>Apdares apakškonstrukcija:
Hilti MFT-FOX VI vai ekvivalenti kronšteini, garums 60 mm
Hilti MFT-L (40x40) un Hilti MFT-T (40x120) vai ekvivalenti profili,
pulverkrāsoti melni vai pārklāti ar SikaTack Panel
Primer vai ekvivalents melnā krāsā</t>
  </si>
  <si>
    <t>.Fasādes apdares apakškonstrukcija:
Hilti MFT-FOX VI kronšteini vai ekvivalents, garums 200 mm
Hilti MFT-L (60x40) un Hilti MFT-T (60x100) vai ekvivalenti profili,
pulverkrāsoti melni vai pārklāti ar SikaTack Panel
Primer vai ekvivalents melnā krāsā</t>
  </si>
  <si>
    <r>
      <t xml:space="preserve"> Siltumizolācija TENAPORS NEO EPS 70 100mm </t>
    </r>
    <r>
      <rPr>
        <sz val="10"/>
        <color rgb="FFFF0000"/>
        <rFont val="Arial"/>
        <family val="2"/>
        <charset val="186"/>
      </rPr>
      <t>vai ekvivalenta</t>
    </r>
  </si>
  <si>
    <r>
      <t xml:space="preserve"> Koka brusa kalibrēta,neēvelēta solis 600mm C24-</t>
    </r>
    <r>
      <rPr>
        <b/>
        <sz val="10"/>
        <rFont val="Arial"/>
        <family val="2"/>
        <charset val="186"/>
      </rPr>
      <t>47*200mm</t>
    </r>
    <r>
      <rPr>
        <sz val="10"/>
        <rFont val="Arial"/>
        <family val="2"/>
        <charset val="186"/>
      </rPr>
      <t>,apstrādāta ar antiseptiķi Vincents Polyline INWOOD Eco vai ekvivalents</t>
    </r>
  </si>
  <si>
    <r>
      <t>AS-9 (cokols) (</t>
    </r>
    <r>
      <rPr>
        <b/>
        <sz val="8"/>
        <rFont val="Arial"/>
        <family val="2"/>
        <charset val="186"/>
      </rPr>
      <t>Siltumcaurlaidības Ui vertība = 0.23 W/(m2K); Dz/b konstrukcijas siena, skat. BK -02; Hidroizolācija skat. BK-0.2)</t>
    </r>
  </si>
  <si>
    <t>Ģeomembrāna W 903 030 -KOSTER SD Protection and Drainage Sheet 3-250 vai ekvivalents</t>
  </si>
  <si>
    <t>Siltumizolācijas Tenapors Extra EPS 150 vai ekvivalents 50mm.Siltumcaurlaidības Ui vertība = 0.23 W/(m2K).\</t>
  </si>
  <si>
    <t>Pašizlīdzinošais grīdas nobeiguma līdzīnātājs weberfloor 110 Fine 5mm vai evivalents</t>
  </si>
  <si>
    <t>Akrila dispersijas grunts weber.vetonit MD16 vai ekvivalents</t>
  </si>
  <si>
    <t xml:space="preserve"> Betona C30/37 ar stiegrojumu  (D=6 150/150  ,2 kārtās ) 93mm ieklāšana, skat. Piezīmi Nr.6</t>
  </si>
  <si>
    <t>Kopējā betona virsmas horizontalitāte saskaņā ar LVS EN 13670 norādītajām pielaidēm. Betona grīdas virsmu gludināt slīpējot ar slīpdiskiem; Virsmas gludums un nelīdzenums lokāli jāpārbauda ar 2 m garu latu (plaknei, kassaskaras ar betonu), pielaide (virsmasgludumam): +/– 3 mm;Nesasniedzot projektā norādīto betona gluduma līmeni, būvuzņēmējam jāveic grīdu
izlīdzināšana, veicot grīdas vienlaidušpaktelēšanu, vai ieklājot izlīdzinošo kārtu,piemēram, Weberfloor 110 Fine, vai veicot papildus virsmas slīpēšanu.Visām betona grīdām pirms betonēšanas pa
perimetru ir jāparedz malu lenta, kompensācijas šuves izveidei.</t>
  </si>
  <si>
    <t>Betona C30/37, ar armatūras sietu d=6mm ar soli 150x150mm 2 kārtās ieklāšana. Betona slānis tiek veidots ar slīpumu 1% teknes virzienā 90mm</t>
  </si>
  <si>
    <t>Grīdas gruntēšana  PrimerVT Plus vai ekvivalentu , hidroizolācija Mapegum WPS vai ekvivalents</t>
  </si>
  <si>
    <t>Fibrobetons C25/30,metāla fibras,D16 max,S3,+3kg SRA-N+15kg Expancrete vai ekvivalents ,+30kg HE75/50 vai ekvivalents 100mm</t>
  </si>
  <si>
    <t>Estrich sausa betona grīda 93mm</t>
  </si>
  <si>
    <t>Grīdas gruntēšana  PrimerVT Plus , hidroizolācija Mapegum WPS vai ekvivalents</t>
  </si>
  <si>
    <t>Estrich sausā betona grīda.Betona slānis tiek veidots ar slīpumu1% teknes virzienā 90mm</t>
  </si>
  <si>
    <t>Betons C30/37 XC4 XD1 XA1 Cnom=40mm, ar stiegrojumu D6  150/150, virsma hidrofobi impregnēta ar Mapei Planiseal WR 100 vai ekvivalentu 78mm</t>
  </si>
  <si>
    <t>Betons C30/37 XC4 XD1 XA1 Cnom=40mm, ar stiegrojumu D6  150/150, virsma hidrofobi impregnēta ar Mapei Planiseal WR 100 vai ekvivalents 100mm</t>
  </si>
  <si>
    <r>
      <t xml:space="preserve"> Hidroizolācija -</t>
    </r>
    <r>
      <rPr>
        <b/>
        <sz val="10"/>
        <rFont val="Arial"/>
        <family val="2"/>
        <charset val="186"/>
      </rPr>
      <t xml:space="preserve"> PROTAN SE 1.8</t>
    </r>
    <r>
      <rPr>
        <sz val="10"/>
        <rFont val="Arial"/>
        <family val="2"/>
        <charset val="186"/>
      </rPr>
      <t>- sistēmas risinājums 1.8mm Sd=24,5m (ISO 12572) saskaņā ar ražotāja uzstādīšanas tehnoloģij, vai ekvivalents</t>
    </r>
  </si>
  <si>
    <r>
      <t xml:space="preserve">Dubulta kārta hidroizolācija Protan SE 1,8 AVK un SM apkalpes zonās </t>
    </r>
    <r>
      <rPr>
        <strike/>
        <sz val="10"/>
        <color rgb="FFFF0000"/>
        <rFont val="Calibri Light"/>
        <family val="2"/>
        <charset val="186"/>
      </rPr>
      <t>vai ekvivalents</t>
    </r>
  </si>
  <si>
    <r>
      <t xml:space="preserve"> Hidroizolācija - </t>
    </r>
    <r>
      <rPr>
        <b/>
        <sz val="10"/>
        <rFont val="Arial"/>
        <family val="2"/>
        <charset val="186"/>
      </rPr>
      <t>PROTAN SE 1.8-</t>
    </r>
    <r>
      <rPr>
        <sz val="10"/>
        <rFont val="Arial"/>
        <family val="2"/>
        <charset val="186"/>
      </rPr>
      <t xml:space="preserve"> sistēmas risinājums 1.8mm Sd=24,5m (ISO 12572) saskaņā ar ražotāja uzstādīšanas tehnoloģij, vai ekvivalents</t>
    </r>
  </si>
  <si>
    <r>
      <t xml:space="preserve"> Hidroizolācija - </t>
    </r>
    <r>
      <rPr>
        <b/>
        <sz val="10"/>
        <rFont val="Arial"/>
        <family val="2"/>
        <charset val="186"/>
      </rPr>
      <t>PROTAN SE 1.8</t>
    </r>
    <r>
      <rPr>
        <sz val="10"/>
        <rFont val="Arial"/>
        <family val="2"/>
        <charset val="186"/>
      </rPr>
      <t>- sistēmas risinājums 1.8mm Sd=24,5m (ISO 12572) saskaņā ar ražotāja uzstādīšanas tehnoloģij, vai ekvivalents</t>
    </r>
  </si>
  <si>
    <t>Blīvs dēļu klājs 25*100mm</t>
  </si>
  <si>
    <r>
      <t xml:space="preserve"> Hidroizolācija - </t>
    </r>
    <r>
      <rPr>
        <b/>
        <sz val="10"/>
        <rFont val="Arial"/>
        <family val="2"/>
        <charset val="186"/>
      </rPr>
      <t>PROTAN SE 1.8</t>
    </r>
    <r>
      <rPr>
        <sz val="10"/>
        <rFont val="Arial"/>
        <family val="2"/>
        <charset val="186"/>
      </rPr>
      <t>- sistēmas risinājums 1.8mm Sd=24,5m (ISO 12572) mehāniski stiprināts ar plastikāta paplāksni un koka skrūvi, šuve metināta vai ekvivalents</t>
    </r>
  </si>
  <si>
    <r>
      <t xml:space="preserve">Koka latas horiz. ,solis 300mm 50*50mm,apstrādātas ar antiseptiķi Vincents Polyline INWOOD Eco </t>
    </r>
    <r>
      <rPr>
        <strike/>
        <sz val="10"/>
        <color rgb="FFFF0000"/>
        <rFont val="Calibri Light"/>
        <family val="2"/>
        <charset val="186"/>
      </rPr>
      <t>vai ekvivalents</t>
    </r>
  </si>
  <si>
    <r>
      <t xml:space="preserve">Koka latas vertikāli,25*100mm,apstrādātas ar antiseptiķi Vincents Polyline INWOOD Eco </t>
    </r>
    <r>
      <rPr>
        <strike/>
        <sz val="10"/>
        <color rgb="FFFF0000"/>
        <rFont val="Calibri Light"/>
        <family val="2"/>
        <charset val="186"/>
      </rPr>
      <t>vai ekvivalents</t>
    </r>
  </si>
  <si>
    <r>
      <t xml:space="preserve">Pretvēja izolācija TYVEK HOUSEWRAP </t>
    </r>
    <r>
      <rPr>
        <strike/>
        <sz val="10"/>
        <color rgb="FFFF0000"/>
        <rFont val="Calibri Light"/>
        <family val="2"/>
        <charset val="186"/>
      </rPr>
      <t>vai ekvivalents</t>
    </r>
  </si>
  <si>
    <r>
      <t xml:space="preserve">Koka latas , horiz., solis 200mm 25x100mm,apstrādātas ar antiseptiķi Vincents Polyline INWOOD Eco </t>
    </r>
    <r>
      <rPr>
        <strike/>
        <sz val="10"/>
        <color rgb="FFFF0000"/>
        <rFont val="Calibri Light"/>
        <family val="2"/>
        <charset val="186"/>
      </rPr>
      <t>vai ekvivalents</t>
    </r>
  </si>
  <si>
    <t>Betona plātņu virsmu špaktelēšana, sagatavošana krāsošanai</t>
  </si>
  <si>
    <r>
      <rPr>
        <b/>
        <sz val="10"/>
        <rFont val="Arial"/>
        <family val="2"/>
        <charset val="186"/>
      </rPr>
      <t xml:space="preserve">G-3 </t>
    </r>
    <r>
      <rPr>
        <sz val="10"/>
        <rFont val="Arial"/>
        <family val="2"/>
        <charset val="186"/>
      </rPr>
      <t>.Ruļveida vinīla grīdas segums ar
betona imitāciju gaišais tonis.
Izmērs: ± 25 m x 200 cm (Garums x Platums)
Biezums: 2 mm
Tonis: Surestep 17172 (black concrete)
Izturības klase:
Pretslīdes klase: R10
Nodilumslāņa biezums: 0,7 mm
NCS S 8000-N
LRV: 8%
Piemērots apsildām grīdām: t &lt; 27 C
Komerciālā garantija: 10 gadi
Ugunsreakcijas klase EN 13501-1: Bfl-S1
Šuves savienosānas metode starp vienādiem
toņiem: metināšana.
Šuves savienosānas metode starp dažādiem
toņiem: deformācijas profils
Forbo Flooring Systems - Surestep 17172 vai ekvivalents. IN05, IN-13.</t>
    </r>
  </si>
  <si>
    <r>
      <rPr>
        <b/>
        <sz val="10"/>
        <rFont val="Arial"/>
        <family val="2"/>
        <charset val="186"/>
      </rPr>
      <t>S-03</t>
    </r>
    <r>
      <rPr>
        <sz val="10"/>
        <rFont val="Arial"/>
        <family val="2"/>
      </rPr>
      <t xml:space="preserve"> Ķieģeļu sinas krāsošana</t>
    </r>
  </si>
  <si>
    <t>Vertikālo dekoratīvo reģipša apšuvumu specifikācija</t>
  </si>
  <si>
    <r>
      <t xml:space="preserve">VRA-02. </t>
    </r>
    <r>
      <rPr>
        <sz val="10"/>
        <rFont val="Arial"/>
        <family val="2"/>
        <charset val="186"/>
      </rPr>
      <t>Vertikālais dekoratīvais reģipša apšuvums (karkasa
profili apšuti no vienas puses).Izveidotu konstrukciju sagatavo priekš krāsošanas. Krāsošana</t>
    </r>
  </si>
  <si>
    <r>
      <t>VRA-01.</t>
    </r>
    <r>
      <rPr>
        <sz val="10"/>
        <rFont val="Arial"/>
        <family val="2"/>
        <charset val="186"/>
      </rPr>
      <t xml:space="preserve">Vertikālais dekoratīvais reģipša apšuvums (karkasa
profili apšuti no vienas puses).
Izveidotu konstrukciju jasagatavo priekš krāsošanas.Krāsošana.
</t>
    </r>
  </si>
  <si>
    <r>
      <t>VRA-B.</t>
    </r>
    <r>
      <rPr>
        <sz val="10"/>
        <rFont val="Arial"/>
        <family val="2"/>
        <charset val="186"/>
      </rPr>
      <t xml:space="preserve">Vertikālais dekoratīvais reģipša apšuvums - KNAUF
SL03 vai ekvivalents (karkasa profili apšuti no abām
pusēm, b=90mm).
Izveidotu konstrukciju jasagatavo priekš krāsošanas.Krāsošana
</t>
    </r>
  </si>
  <si>
    <t>Ailas malas apdare ar alumīnija profilu 50x20x2mm, 80x40x2mm</t>
  </si>
  <si>
    <t>Esošās ēkas cokola izolācijas nomaiņa GM-23, Tenapors EPS100 150mm vai ekvivalents</t>
  </si>
  <si>
    <r>
      <rPr>
        <b/>
        <sz val="10"/>
        <rFont val="Arial"/>
        <family val="2"/>
        <charset val="186"/>
      </rPr>
      <t>JK1</t>
    </r>
    <r>
      <rPr>
        <sz val="10"/>
        <rFont val="Arial"/>
        <family val="2"/>
        <charset val="186"/>
      </rPr>
      <t xml:space="preserve"> Vertikālas metālā kāpnes uz jumta, stiprinātas pie fasādes
Izmērs - 600x2300mm. 1,2 m augstuma pārvarēšanai."Krause" vai ekvivalents</t>
    </r>
  </si>
  <si>
    <r>
      <rPr>
        <b/>
        <sz val="10"/>
        <rFont val="Arial"/>
        <family val="2"/>
        <charset val="186"/>
      </rPr>
      <t>JK2</t>
    </r>
    <r>
      <rPr>
        <sz val="10"/>
        <rFont val="Arial"/>
        <family val="2"/>
      </rPr>
      <t>Vertikālas metālā kāpnes uz jumta, stiprinātas pie fasādes 1 gab.Izmērs - 600x5200mm. 4,3 m augstuma pārvarēšanai. "Krause"</t>
    </r>
    <r>
      <rPr>
        <sz val="10"/>
        <rFont val="Arial"/>
        <family val="2"/>
        <charset val="186"/>
      </rPr>
      <t xml:space="preserve"> vai ekvivalents</t>
    </r>
  </si>
  <si>
    <t>Betona bruģis 8cm,Prizma 8C 200*100*80mm ( ar fāzi) vai ekvivalents, krāsa pelēks</t>
  </si>
  <si>
    <t>T-3 Betona bruģis 8cm,Dekor 160C, 160*160*80mm ( bez fāzes) vai ekvivalents, krāsa pelēks, gaiši pelēks,tumši pelēks/melna.</t>
  </si>
  <si>
    <t>Impregnēti apaļkoka mieti, d.40-60, h=2500mm ar elastīgām lentām</t>
  </si>
  <si>
    <t>Iekrāsotās pozīcijas 5 un 6  piegādā un uzstāda Piegādātājs</t>
  </si>
  <si>
    <t>Lietus ūdens savācējkanāls LSK ar smilšķērāju un ķeta resti    .Aco Multiline V100S ar smilšķērāju D400 vai ekvivalents,l=18m</t>
  </si>
  <si>
    <r>
      <t xml:space="preserve">Tvaika izolācija SIGA Majrex 200 vai ekvivalents,  pārlaidumus un šuves salīmē ar SIGA Sicrall 60 līmlentu </t>
    </r>
    <r>
      <rPr>
        <sz val="10"/>
        <color rgb="FFFF0000"/>
        <rFont val="Arial"/>
        <family val="2"/>
        <charset val="186"/>
      </rPr>
      <t>vai ekvivalents</t>
    </r>
  </si>
  <si>
    <t>Būvbedres pamatnes planēšana</t>
  </si>
  <si>
    <t>M-14 Soliņš bez atzveltnes ODK015 Materiāli: FSC skuju koka sēdvirsma, tonēts ar Tikurilla toni OLD OAK 3440, pulverkrāsas metāla
konstrukcijas RAL7016. Stiprinās ar skrūvēm pie bruģakmens seguma (saskaņā ar ražotāja instrukciju).
Ražotājs: Odukalns Design vai ekvivalents (BET STINGRI IEVĒROJOT RAŽOTĀJA AUTORTIESĪBAS!)</t>
  </si>
  <si>
    <t>93</t>
  </si>
  <si>
    <r>
      <t xml:space="preserve">Ar grozījumiem
Rīgas Stradiņa universitātes
iepirkuma komisijas
2024.gada 11.jūlija sēdē
(protokols Nr. RSU 2024/50/AK-5) </t>
    </r>
    <r>
      <rPr>
        <b/>
        <sz val="10"/>
        <color rgb="FFFF0000"/>
        <rFont val="Arial"/>
        <family val="2"/>
        <charset val="186"/>
      </rPr>
      <t>mainīti pozīcijas apjomi</t>
    </r>
  </si>
  <si>
    <r>
      <t xml:space="preserve">Ar grozījumiem
Rīgas Stradiņa universitātes
iepirkuma komisijas
2024.gada 11.jūlija sēdē
(protokols Nr. RSU 2024/50/AK-5) </t>
    </r>
    <r>
      <rPr>
        <b/>
        <sz val="10"/>
        <color rgb="FFFF0000"/>
        <rFont val="Arial"/>
        <family val="2"/>
        <charset val="186"/>
      </rPr>
      <t>ieviesta jauna pozīcija</t>
    </r>
  </si>
  <si>
    <t>Ar grozījumiem
Rīgas Stradiņa universitātes
iepirkuma komisijas
2024.gada 1. un 11.jūlija sēdēs
(protokols Nr. RSU 2024/50/AK-3, Nr. RSU 2024/50/AK-5)</t>
  </si>
  <si>
    <r>
      <t xml:space="preserve">Ar grozījumiem
Rīgas Stradiņa universitātes
iepirkuma komisijas
2024.gada 11.jūlija sēdē
(protokols Nr. RSU 2024/50/AK-5) </t>
    </r>
    <r>
      <rPr>
        <b/>
        <sz val="10"/>
        <color rgb="FFFF0000"/>
        <rFont val="Arial"/>
        <family val="2"/>
        <charset val="186"/>
      </rPr>
      <t>mainīts pozīcijas apraksts</t>
    </r>
  </si>
  <si>
    <r>
      <t xml:space="preserve">Ar grozījumiem
Rīgas Stradiņa universitātes
iepirkuma komisijas
2024.gada 11.jūlija sēdē
(protokols Nr. RSU 2024/50/AK-5) </t>
    </r>
    <r>
      <rPr>
        <b/>
        <sz val="10"/>
        <color rgb="FFFF0000"/>
        <rFont val="Arial"/>
        <family val="2"/>
        <charset val="186"/>
      </rPr>
      <t>pozīcijām uzrādītas mērvienības</t>
    </r>
  </si>
  <si>
    <r>
      <t xml:space="preserve">Ar grozījumiem
Rīgas Stradiņa universitātes
iepirkuma komisijas
2024.gada 11.jūlija sēdē
(protokols Nr. RSU 2024/50/AK-5) </t>
    </r>
    <r>
      <rPr>
        <b/>
        <sz val="10"/>
        <color rgb="FFFF0000"/>
        <rFont val="Arial"/>
        <family val="2"/>
        <charset val="186"/>
      </rPr>
      <t>pozīcijām uzrādītas mērvienības un mainīts apraksts</t>
    </r>
  </si>
  <si>
    <r>
      <t xml:space="preserve">Ar grozījumiem
Rīgas Stradiņa universitātes
iepirkuma komisijas
2024.gada 11.jūlija sēdē
(protokols Nr. RSU 2024/50/AK-5) </t>
    </r>
    <r>
      <rPr>
        <b/>
        <sz val="10"/>
        <color rgb="FFFF0000"/>
        <rFont val="Arial"/>
        <family val="2"/>
        <charset val="186"/>
      </rPr>
      <t>mainīts pozīcijas apraksts</t>
    </r>
    <r>
      <rPr>
        <b/>
        <sz val="10"/>
        <color rgb="FF00B050"/>
        <rFont val="Arial"/>
        <family val="2"/>
        <charset val="186"/>
      </rPr>
      <t xml:space="preserve"> </t>
    </r>
    <r>
      <rPr>
        <b/>
        <sz val="10"/>
        <color rgb="FFFF0000"/>
        <rFont val="Arial"/>
        <family val="2"/>
        <charset val="186"/>
      </rPr>
      <t>un apjoms</t>
    </r>
  </si>
  <si>
    <r>
      <t xml:space="preserve">Ar grozījumiem
Rīgas Stradiņa universitātes
iepirkuma komisijas
2024.gada 11.jūlija sēdē
(protokols Nr. RSU 2024/50/AK-5) </t>
    </r>
    <r>
      <rPr>
        <b/>
        <sz val="10"/>
        <color rgb="FFFF0000"/>
        <rFont val="Arial"/>
        <family val="2"/>
        <charset val="186"/>
      </rPr>
      <t>mainīts pozīcijas apraksts</t>
    </r>
    <r>
      <rPr>
        <b/>
        <sz val="10"/>
        <color rgb="FF00B050"/>
        <rFont val="Arial"/>
        <family val="2"/>
        <charset val="186"/>
      </rPr>
      <t xml:space="preserve"> </t>
    </r>
    <r>
      <rPr>
        <b/>
        <sz val="10"/>
        <color rgb="FFFF0000"/>
        <rFont val="Arial"/>
        <family val="2"/>
        <charset val="186"/>
      </rPr>
      <t>un apjomi</t>
    </r>
  </si>
  <si>
    <r>
      <t xml:space="preserve">Ar grozījumiem
Rīgas Stradiņa universitātes
iepirkuma komisijas
2024.gada 11.jūlija sēdē
(protokols Nr. RSU 2024/50/AK-5) </t>
    </r>
    <r>
      <rPr>
        <b/>
        <sz val="10"/>
        <color rgb="FFFF0000"/>
        <rFont val="Arial"/>
        <family val="2"/>
        <charset val="186"/>
      </rPr>
      <t>dzēsti pozīcijas apjomi</t>
    </r>
  </si>
  <si>
    <r>
      <t xml:space="preserve">Ar grozījumiem
Rīgas Stradiņa universitātes
iepirkuma komisijas
2024.gada 11.jūlija sēdē
(protokols Nr. RSU 2024/50/AK-5) </t>
    </r>
    <r>
      <rPr>
        <b/>
        <sz val="10"/>
        <color rgb="FFFF0000"/>
        <rFont val="Arial"/>
        <family val="2"/>
        <charset val="186"/>
      </rPr>
      <t>mainīts pozīcijas apraksts un apjomi</t>
    </r>
  </si>
  <si>
    <r>
      <t xml:space="preserve">Ar grozījumiem
Rīgas Stradiņa universitātes
iepirkuma komisijas
2024.gada 11.jūlija sēdē
(protokols Nr. RSU 2024/50/AK-5) </t>
    </r>
    <r>
      <rPr>
        <b/>
        <sz val="10"/>
        <color rgb="FFFF0000"/>
        <rFont val="Arial"/>
        <family val="2"/>
        <charset val="186"/>
      </rPr>
      <t>papildināts pozīcijas apraksts</t>
    </r>
  </si>
  <si>
    <r>
      <t xml:space="preserve">Ar grozījumiem
Rīgas Stradiņa universitātes
iepirkuma komisijas
2024.gada 17.jūlija sēdē
(protokols Nr. RSU 2024/50/AK-5) </t>
    </r>
    <r>
      <rPr>
        <b/>
        <sz val="10"/>
        <color rgb="FFFF0000"/>
        <rFont val="Arial"/>
        <family val="2"/>
        <charset val="186"/>
      </rPr>
      <t>pozīcija dzēsta</t>
    </r>
  </si>
  <si>
    <t>Nerūsējošā tērauda traps ar sauso sifonu ar sauso sifonu ar nerūsējošā tērauda vāku D110 HL510 NPr vai HL310 NPr</t>
  </si>
  <si>
    <t>Nerūsējošā tērauda traps ar sifonu D5o, ACO Snowerdrain vai analogs L=0,9 m</t>
  </si>
  <si>
    <t>Nerūsējošā tērauda līnijveida traps ar sifonu D50.ACO Showerdrain vai analogs L=2,0m</t>
  </si>
  <si>
    <r>
      <t xml:space="preserve">Ar grozījumiem
Rīgas Stradiņa universitātes
iepirkuma komisijas
2024.gada 17.jūlija sēdē
(protokols Nr. RSU 2024/50/AK-5)  </t>
    </r>
    <r>
      <rPr>
        <b/>
        <sz val="10"/>
        <color rgb="FFFF0000"/>
        <rFont val="Arial"/>
        <family val="2"/>
        <charset val="186"/>
      </rPr>
      <t>mainīti</t>
    </r>
    <r>
      <rPr>
        <b/>
        <sz val="10"/>
        <color rgb="FF00B050"/>
        <rFont val="Arial"/>
        <family val="2"/>
        <charset val="186"/>
      </rPr>
      <t xml:space="preserve"> </t>
    </r>
    <r>
      <rPr>
        <b/>
        <sz val="10"/>
        <color rgb="FFFF0000"/>
        <rFont val="Arial"/>
        <family val="2"/>
        <charset val="186"/>
      </rPr>
      <t>pozīcijas apjomi</t>
    </r>
  </si>
  <si>
    <t>Nerūsējošā tērauda līnijveida traps ar sifonu D50.ACO Showerdrain vai analogs L=3,0m</t>
  </si>
  <si>
    <r>
      <t xml:space="preserve">Ar grozījumiem
Rīgas Stradiņa universitātes
iepirkuma komisijas
2024.gada 17.jūlija sēdē
(protokols Nr. RSU 2024/50/AK-5)  </t>
    </r>
    <r>
      <rPr>
        <b/>
        <sz val="10"/>
        <color rgb="FFFF0000"/>
        <rFont val="Arial"/>
        <family val="2"/>
        <charset val="186"/>
      </rPr>
      <t>ievietota jauna pozīcija</t>
    </r>
  </si>
  <si>
    <t>SA-14</t>
  </si>
  <si>
    <r>
      <t xml:space="preserve">Piekarams pie sienas keramiskais klozetpoda uzstādīšana: 
• Rimless 
• Sēdriņķis un vāks ar automātisku nolaišanu
• Sanitārā keramika
• Balts
• 5/3-L skalošanai
• Izmēri:  360 x 530 x 340 mm
</t>
    </r>
    <r>
      <rPr>
        <b/>
        <sz val="10"/>
        <rFont val="Arial"/>
        <family val="2"/>
        <charset val="186"/>
      </rPr>
      <t xml:space="preserve">Pods Laufen Pro, stiprināms pie sienas, 360x530 mm H8209560000001 vai ekvivalents.
</t>
    </r>
  </si>
  <si>
    <r>
      <rPr>
        <b/>
        <sz val="10"/>
        <rFont val="Arial"/>
        <family val="2"/>
        <charset val="186"/>
      </rPr>
      <t xml:space="preserve">Pašnesošā rāmja sistēma piekarināmiem WC podiem uzstādīšana
</t>
    </r>
    <r>
      <rPr>
        <sz val="10"/>
        <rFont val="Arial"/>
        <family val="2"/>
        <charset val="186"/>
      </rPr>
      <t xml:space="preserve">
• Melns pulverkrāsots tērauda rāmis - ar lielām kājām stiprināšanai pie nesošajām grīdām.
• Rāmja augstumu var regulēt no 0 - 200mm (ar 1m atzīmi).
• Savietojams ar masīvām sienām no 10 - 120 mm.
• Ø 32 mm skalošanas caurule ar Ø 55 mm savienojuma paplāksni.
• ABS grunts caurule, Ø 110mm HDPE izvads ar ūdensnecaurlaidīgu blīvējumu, ar 2 iestatīšanas pozīcijām.
• Padziļināts ūdensnecaurlaidīgs korpuss: skalošanas sistēmai bez cisternas, tieši savienots ar cauruļvadu.
• Savietojams ar elektronisko vai laika plūsmas WC vārstu.
• Savietojams ar CR123 6V litija baterijām.
• Preatatplūdes novēršanas ierīce korpusa iekšpusē.
• Integrēts krāns un plūsmas ātruma regulēšana.
• Piegādāts iepriekš uzstādīts.
• 10 gadu garantija.
*Pasūtījums ar vadības plāksnītes numuriem 464006, 
763000 vai 763040467
</t>
    </r>
    <r>
      <rPr>
        <b/>
        <sz val="10"/>
        <rFont val="Arial"/>
        <family val="2"/>
        <charset val="186"/>
      </rPr>
      <t xml:space="preserve">
DELABIE TEMPOFLUX 3 (SKU : 564065DE) </t>
    </r>
    <r>
      <rPr>
        <b/>
        <i/>
        <sz val="10"/>
        <rFont val="Arial"/>
        <family val="2"/>
        <charset val="186"/>
      </rPr>
      <t xml:space="preserve">vai ekvivalents.
</t>
    </r>
  </si>
  <si>
    <r>
      <rPr>
        <b/>
        <sz val="10"/>
        <rFont val="Arial"/>
        <family val="2"/>
        <charset val="186"/>
      </rPr>
      <t>Dubultā vadības plāksne tualetēm uzstādīšana</t>
    </r>
    <r>
      <rPr>
        <sz val="10"/>
        <rFont val="Arial"/>
        <family val="2"/>
        <charset val="186"/>
      </rPr>
      <t xml:space="preserve">
• TEMPOMATIC padziļinājumā, dubultā vadība,  elektroniskais vārsts tiešai skalošanai, komplekts 2/2:
• Skalošanas sistēma bez cisternas: tieši savienota ar cauruļvadu.
• 230/6V strāvas padeve (kabelis un transformators  komplektā).
• Satīna apdares nerūsējošā tērauda sienas plāksne  186 x 186mm un hromēta metāla poga, ar integrētu elektroniku.
• Vadības plākšņu mehāniskā fiksācija.
• TEMPOMATIC F¾" skalošanas vārsts ir saderīgs ar jūras ūdeni, lietus ūdeni un pelēko ūdeni.
• Triecienizturīgs infrasarkanā klātbūtnes noteikšanas sensors.
• Atklāšanas aizkave ir 10 sekundes.
• Brīvprātīga aktivizēšana (pretbloķēšanas spiedpoga) vai automātiski bez kontakta, kad lietotājs aiziet.
• Neatkarīga spiedpoga: skalošana aktivizēsies pat tad, ja strāvas padeve pārtrūks.
• "Inteliģentā" automātiskā skalošana: skalošanas apjoms pielāgojas lietojumam - 3L "īsai" lietošanai, 6L "ilgai" lietošanai - (var regulēt uz 2L/4L vai 5L/9L).
• 3 programmas (skalošanas apjomu var iestatīt atbilstoši WC pannas veidam).
• Higiēnas skalošana ik pēc 24 stundām (var noregulēt  uz 12 stundām vai IZSLĒGTS) pēc pēdējās lietošanas reizes.
• Bāzes plūsmas ātrums: 1L/sek pie 1 bāra dinamiskā 
spiediena.
• Piemērots tualetes podiem bez malām bez plūsmas ātruma regulēšanas un piemērots cilvēkiem ar ierobežotām pārvietošanās spējām.
• 10 gadu garantija.
*jāsūta ar rāmja sistēmas norādēm 564000DE vai 564005DE, vai ar padziļinātu korpusu 464SBOX.
</t>
    </r>
    <r>
      <rPr>
        <b/>
        <sz val="10"/>
        <rFont val="Arial"/>
        <family val="2"/>
        <charset val="186"/>
      </rPr>
      <t>DELABIE TEMPOMATIC (SKU : 464000) vai ekvivalents</t>
    </r>
  </si>
  <si>
    <r>
      <rPr>
        <b/>
        <sz val="10"/>
        <rFont val="Arial"/>
        <family val="2"/>
        <charset val="186"/>
      </rPr>
      <t>Uz virsmas uzstādīts elektroniskais sensoru maisītājs ar slēptu elektrības 
pieslēgumu (ar premix - tikai 1.st), uzstādīšana :</t>
    </r>
    <r>
      <rPr>
        <sz val="10"/>
        <rFont val="Arial"/>
        <family val="2"/>
        <charset val="186"/>
      </rPr>
      <t xml:space="preserve">
• Uz virsmas uzstādīts elektroniskais izlietnes krāns:
• 230/6V padziļināta strāvas padeve.
• Solenoīda vārsts ar samazinātu stagnāciju un elektroniskais bloks, kas integrēts krāna korpusā.
• Plūsmas ātrums iepriekš iestatīts uz 3 lpm pie 3 bāriem, var regulēt no 1,4 līdz 6 lpm.
• No kaļķakmens izturīgs plūsmas taisnotājs.
• Duty flush (~60 sekundes ik pēc 24 stundām pēc pēdējās lietošanas).
• Aktīva infrasarkanā klātbūtnes noteikšana, sensors iztekas galā optimizē noteikšanu.
• Hromēts metāla korpuss.
• Vāciņš fiksēts ar 2 slēptām skrūvēm.
• PEX elastīgs F3/8” ar filtru.
• Stiprinājums pastiprināts ar 2 nerūsējošā tērauda stieņiem.
• Pretbloķēšanas drošība.
• Piemērots cilvēkiem ar kustību traucējumiem.
• 10 gadu garantija.
</t>
    </r>
    <r>
      <rPr>
        <b/>
        <sz val="10"/>
        <rFont val="Arial"/>
        <family val="2"/>
        <charset val="186"/>
      </rPr>
      <t>DELABIE TEMPOMATIC 4 (SKU : 440100) vai ekvivalents</t>
    </r>
  </si>
  <si>
    <r>
      <rPr>
        <b/>
        <sz val="10"/>
        <rFont val="Arial"/>
        <family val="2"/>
        <charset val="186"/>
      </rPr>
      <t xml:space="preserve">Uz virsmas uzstādīts izlietnes krāna (bez premix - 2.st) uzstādīšana :
</t>
    </r>
    <r>
      <rPr>
        <sz val="10"/>
        <rFont val="Arial"/>
        <family val="2"/>
        <charset val="186"/>
      </rPr>
      <t xml:space="preserve">
• Uz virsmas uzstādīts elektroniskais izlietnes maisītājs:
230/6V padziļināta strāvas padeve.
• Samazinātas stagnācijas solenoīda vārsts un elektroniskais bloks, kas integrēts maisītāja korpusā.
• Plūsmas ātrums iepriekš iestatīts uz 3 lpm pie 3 bāriem, var regulēt no 1,4 līdz 6 lpm.
• No kaļķakmens izturīgs plūsmas taisnotājs.
• Duty flush (~60 sekundes ik pēc 24 stundām pēc pēdējās lietošanas reizes).
• Aktīva infrasarkanā klātbūtnes noteikšana, sensors iztekas galā optimizē noteikšanu.
• Hromēts metāla korpuss.
• Vāciņš fiksēts ar 2 slēptām skrūvēm.
• PEX elastīgie F3/8" ar filtriem un pretvārstiem.
• Stiprinājums pastiprināts ar 2 nerūsējošā tērauda stieņiem.
• Pretbloķēšanas drošība.
• Sānu temperatūras kontrole ar standarta sviru un regulējamu maksimālās temperatūras ierobežotāju.
• Piemērots cilvēkiem ar kustību traucējumiem.
• 10 gadu garantija.
</t>
    </r>
    <r>
      <rPr>
        <b/>
        <sz val="10"/>
        <rFont val="Arial"/>
        <family val="2"/>
        <charset val="186"/>
      </rPr>
      <t>DELABIE TEMPOMATIC MIX 4 (490100) vai ekvivalents</t>
    </r>
    <r>
      <rPr>
        <sz val="10"/>
        <rFont val="Arial"/>
        <family val="2"/>
        <charset val="186"/>
      </rPr>
      <t xml:space="preserve">
</t>
    </r>
  </si>
  <si>
    <r>
      <rPr>
        <b/>
        <sz val="10"/>
        <rFont val="Arial"/>
        <family val="2"/>
        <charset val="186"/>
      </rPr>
      <t xml:space="preserve">Izlietnes uzstādīšana  </t>
    </r>
    <r>
      <rPr>
        <sz val="10"/>
        <rFont val="Arial"/>
        <family val="2"/>
        <charset val="186"/>
      </rPr>
      <t xml:space="preserve">
•  Izmērs: 480 x 380 x 115 mm, 
•  Maisītāja caurums kreisajā pusē.
•  Novietojums: pie sienas, 
•  Forma: taisnstūra, veids: viena bļoda
•  Materiāls: keramika balta tonī.      
</t>
    </r>
    <r>
      <rPr>
        <b/>
        <sz val="10"/>
        <rFont val="Arial"/>
        <family val="2"/>
        <charset val="186"/>
      </rPr>
      <t>Laufen Pro S vai ekvivalents (max. dzīļums = 340mm, garums 600mm)</t>
    </r>
  </si>
  <si>
    <r>
      <rPr>
        <b/>
        <sz val="10"/>
        <rFont val="Arial"/>
        <family val="2"/>
        <charset val="186"/>
      </rPr>
      <t>Dušas komplekts uzstādīšana</t>
    </r>
    <r>
      <rPr>
        <sz val="10"/>
        <rFont val="Arial"/>
        <family val="2"/>
        <charset val="186"/>
      </rPr>
      <t xml:space="preserve">
SKU : 794219
• Padziļināta laika plūsmas dušas komplekts ar mīksta 
• pieskāriena darbību, komplekts 2/2:
• Pret katlakmeni hromēta metāla vadības plāksne 160 
x 160mm.
• Darbība un temperatūras izvēle uz vadības pogas.
• Maksimālās temperatūras ierobežotājs (var regulēt 
uzstādītājs).
• Laika plūsma ~30 sekundes, var regulēt.
• Mīksta pieskāriena darbība.
• Plūsmas ātrums 6 lpm pie 3 bāriem.
• Hromēta, pret viltojumiem izturīga, pret katlakmeni 
noturīga ROUND dušas galva ar automātisku 
plūsmas ātruma regulēšanu.
• Piemērots cilvēkiem ar kustību traucējumiem.
• 10 gadu garantija.
</t>
    </r>
    <r>
      <rPr>
        <b/>
        <sz val="10"/>
        <rFont val="Arial"/>
        <family val="2"/>
        <charset val="186"/>
      </rPr>
      <t xml:space="preserve">DELABIE - TEMPOMIX 3 </t>
    </r>
    <r>
      <rPr>
        <sz val="10"/>
        <rFont val="Arial"/>
        <family val="2"/>
        <charset val="186"/>
      </rPr>
      <t xml:space="preserve">dušas komplekts (SKU : </t>
    </r>
    <r>
      <rPr>
        <b/>
        <sz val="10"/>
        <rFont val="Arial"/>
        <family val="2"/>
        <charset val="186"/>
      </rPr>
      <t>794219</t>
    </r>
    <r>
      <rPr>
        <sz val="10"/>
        <rFont val="Arial"/>
        <family val="2"/>
        <charset val="186"/>
      </rPr>
      <t xml:space="preserve">) </t>
    </r>
    <r>
      <rPr>
        <b/>
        <sz val="10"/>
        <rFont val="Arial"/>
        <family val="2"/>
        <charset val="186"/>
      </rPr>
      <t>vai ekvivalents.</t>
    </r>
    <r>
      <rPr>
        <sz val="10"/>
        <rFont val="Arial"/>
        <family val="2"/>
        <charset val="186"/>
      </rPr>
      <t xml:space="preserve">
*Delabie pasūtīt ar padziļinātu ūdensnecaurlaidīgu korpusu 
ref. 794BOX1</t>
    </r>
  </si>
  <si>
    <r>
      <rPr>
        <b/>
        <sz val="10"/>
        <rFont val="Arial"/>
        <family val="2"/>
        <charset val="186"/>
      </rPr>
      <t xml:space="preserve">HPL dušu starpsiena uzstādīšana
</t>
    </r>
    <r>
      <rPr>
        <sz val="10"/>
        <rFont val="Arial"/>
        <family val="2"/>
        <charset val="186"/>
      </rPr>
      <t xml:space="preserve">
</t>
    </r>
    <r>
      <rPr>
        <b/>
        <sz val="10"/>
        <rFont val="Arial"/>
        <family val="2"/>
        <charset val="186"/>
      </rPr>
      <t xml:space="preserve">• Visi stiprinājuma elemnti ir no nerūsējoša terauda! (skrūves, stiprinājuma elementi, lenķi un t.t) </t>
    </r>
    <r>
      <rPr>
        <sz val="10"/>
        <rFont val="Arial"/>
        <family val="2"/>
        <charset val="186"/>
      </rPr>
      <t xml:space="preserve">
• Dušu norobešojošā siena, no Ūdens Izturīgs  HPL 13 mm, grūti saskrāpējams.   
• Gaiši pelēkā tonī (NCS S 1500-N)
• Panelis balstās uz grīdu ar kāju no terauda 
</t>
    </r>
    <r>
      <rPr>
        <b/>
        <sz val="10"/>
        <rFont val="Arial"/>
        <family val="2"/>
        <charset val="186"/>
      </rPr>
      <t xml:space="preserve">• </t>
    </r>
    <r>
      <rPr>
        <sz val="10"/>
        <rFont val="Arial"/>
        <family val="2"/>
        <charset val="186"/>
      </rPr>
      <t>Izmēri – 600-650 x (h) ~2100</t>
    </r>
  </si>
  <si>
    <r>
      <rPr>
        <b/>
        <sz val="10"/>
        <rFont val="Arial"/>
        <family val="2"/>
        <charset val="186"/>
      </rPr>
      <t xml:space="preserve">Papīra dvieļu dozatora uzstādīšana.  </t>
    </r>
    <r>
      <rPr>
        <sz val="10"/>
        <rFont val="Arial"/>
        <family val="2"/>
        <charset val="186"/>
      </rPr>
      <t xml:space="preserve">
• Bakteriostatiskais nerūsējošais tērauds 304.
• Ar slēdzeni un atslēgu.
• Caurplūduma kontrole.
• Lapas padeves sistēma pēc lapas.
• Ietilpība: 500 loksnes.
• Izmēri: 120 x 275 x 360 mm.
• Dvieļu izmēri rokām: izvērsta lapa 230 x 250 mm, salocīta lapa 115 x 250 mm.
• 10 gadu garantija.
</t>
    </r>
    <r>
      <rPr>
        <b/>
        <sz val="10"/>
        <rFont val="Arial"/>
        <family val="2"/>
        <charset val="186"/>
      </rPr>
      <t>DELABIE - 510601S</t>
    </r>
    <r>
      <rPr>
        <sz val="10"/>
        <rFont val="Arial"/>
        <family val="2"/>
        <charset val="186"/>
      </rPr>
      <t xml:space="preserve"> vai «Tork Xpress® Multifold» </t>
    </r>
    <r>
      <rPr>
        <b/>
        <sz val="10"/>
        <rFont val="Arial"/>
        <family val="2"/>
        <charset val="186"/>
      </rPr>
      <t>vai ekvivalents.</t>
    </r>
    <r>
      <rPr>
        <sz val="10"/>
        <rFont val="Arial"/>
        <family val="2"/>
        <charset val="186"/>
      </rPr>
      <t xml:space="preserve">
</t>
    </r>
  </si>
  <si>
    <r>
      <t>Pie sienas stiprināma nerūsējošā tērauda tvertne ar vāku, 4,5 litri. Uzstādīšana.</t>
    </r>
    <r>
      <rPr>
        <sz val="10"/>
        <rFont val="Arial"/>
        <family val="2"/>
        <charset val="186"/>
      </rPr>
      <t xml:space="preserve">
• Pie sienas stiprināma taisnstūra tvertne lietotiem papīra dvieļiem un makulatūrai.
• Izturīgs modelis ar vāku.
• Sieviešu higiēnas tvertne, kas izgatavota no pulēta satīna nerūsējošā tērauda.
• Tilpums: 4,5 litri.
• Nerūsējošā tērauda biezums: 1 mm.
• Izmēri: 70 x 210 x 310 mm.
• 10 gadu garantija.
</t>
    </r>
    <r>
      <rPr>
        <b/>
        <sz val="10"/>
        <rFont val="Arial"/>
        <family val="2"/>
        <charset val="186"/>
      </rPr>
      <t xml:space="preserve">
Delabie nerūsējošā tērauda tvertne ar vāku, 4,5 litri. SKU : 465S vai ekvivalents</t>
    </r>
  </si>
  <si>
    <r>
      <t xml:space="preserve">Putu ziepju dozators uzstādīšana
</t>
    </r>
    <r>
      <rPr>
        <sz val="10"/>
        <rFont val="Arial"/>
        <family val="2"/>
        <charset val="186"/>
      </rPr>
      <t xml:space="preserve">
•  Pie sienas stiprināms ziepju dozators ar mīksta pieskāriena darbību.
•  Vāks izgatavots no bakteriostatiska 304 nerūsējošā tērauda, pulēta satīna apdare.
•  Šķidrās ziepes vai hidrospirta gēla dozators.
•  Vandālizturīgs modelis ar slēdzeni un standarta atslēgu.
•  Viengabala (monobloka) eņģes pārsegs ērtai apkopei un uzlabotai higiēnai.
•  Spiedpoga ar mīksta pieskāriena darbību: piemērota visiem lietotājiem, cilvēkiem ar kustību traucējumiem, bērniem utt.
•  Pretbloķēšana: viena deva vienā nospiešanā, pat ja poga tiek nospiesta ilgstoši.
•  Bez atkritumiem, nepilošs (ūdensizturīgs) sūkņa dozators.
•  Tvertne ar lielu atveri: viegli uzpildīt no lieliem konteineriem.
•  Tvertne novērš ilgstošu ziepju stagnāciju.
•  Logs ziepju līmeņa uzraudzībai.
•  Spilgti pulēts 304 nerūsējošais tērauds.
•  Nerūsējošā tērauda biezums: 1 mm.
•  Tilpums: 0,5 litrs.
•  Izmēri: 90 x 105 x 185 mm.
•  Augu bāzes šķidrajām ziepēm ar maksimālo viskozitāti 3000 mPa.s.
•  Savietojams ar hidrospirta gēlu.
•  Ziepju dozators ar 10 gadu garantiju.
</t>
    </r>
    <r>
      <rPr>
        <b/>
        <sz val="10"/>
        <rFont val="Arial"/>
        <family val="2"/>
        <charset val="186"/>
      </rPr>
      <t xml:space="preserve">
Wall-mounted liquid soap dispenser, 1 litre SKU : 510582 vai ekvivalents
</t>
    </r>
  </si>
  <si>
    <r>
      <rPr>
        <b/>
        <sz val="10"/>
        <rFont val="Arial"/>
        <family val="2"/>
        <charset val="186"/>
      </rPr>
      <t xml:space="preserve">Mehāniskais dušas maisītājs (Ledus vannai)-uzstādīšana
</t>
    </r>
    <r>
      <rPr>
        <sz val="10"/>
        <rFont val="Arial"/>
        <family val="2"/>
        <charset val="186"/>
      </rPr>
      <t xml:space="preserve">
• DELABIE izlietnes krāns, izteka 200mm
• Pie sienas stiprināms krāns izlietnēm ar Long-Life vārsta galvu.
• DELTA hromēta vadības poga.
• Grozāmais snīpis.
• No kaļķakmens izturīgs plūsmas taisnotājs, plūsmas ātrums regulēts līdz 3 lpm.
• Hromēts misiņa korpuss.
• M1/2".
• Izteka L. 200mm.
• 30 gadu garantija.
</t>
    </r>
    <r>
      <rPr>
        <b/>
        <sz val="10"/>
        <rFont val="Arial"/>
        <family val="2"/>
        <charset val="186"/>
      </rPr>
      <t>DELABIE  (SKU : D275200)</t>
    </r>
    <r>
      <rPr>
        <sz val="10"/>
        <rFont val="Arial"/>
        <family val="2"/>
        <charset val="186"/>
      </rPr>
      <t xml:space="preserve"> </t>
    </r>
    <r>
      <rPr>
        <b/>
        <sz val="10"/>
        <rFont val="Arial"/>
        <family val="2"/>
        <charset val="186"/>
      </rPr>
      <t>vai ekvivalents</t>
    </r>
  </si>
  <si>
    <r>
      <t xml:space="preserve">Tualetes papīra turētāja uzstādīšana.
</t>
    </r>
    <r>
      <rPr>
        <sz val="10"/>
        <rFont val="Arial"/>
        <family val="2"/>
        <charset val="186"/>
      </rPr>
      <t xml:space="preserve">
•  Modelis 200m ruļļiem.
•  Tualetes papīra dozators izgatavots no pulēta satīna 304 nerūsējošā tērauda.
•  Eņģes pārvalks.
•  Ar aizmugurējo daļu: aizsargā papīru no sienu nepilnībām, mitruma un putekļiem.
•  Ar slēdzeni un atslēgu.
•  Līmeņa kontrole.
•  Izmēri: Ø 245mm, dziļums 123mm.
•  10 gadu garantija.
</t>
    </r>
    <r>
      <rPr>
        <b/>
        <sz val="10"/>
        <rFont val="Arial"/>
        <family val="2"/>
        <charset val="186"/>
      </rPr>
      <t>Delabie lielais tualetes ruļļa turētājs - 200m Satīna pulēts
SKU : 510911S vai ekvivalents.</t>
    </r>
  </si>
  <si>
    <r>
      <t>Grīdas izlietnes uzstādīšana
•</t>
    </r>
    <r>
      <rPr>
        <sz val="10"/>
        <rFont val="Arial"/>
        <family val="2"/>
        <charset val="186"/>
      </rPr>
      <t xml:space="preserve"> Bakteriostatiskais 304 nerūsējošais tērauds. Pulēta atlasa apdare.
• Izmēri: 475/495(a) x 480(g) x 480mm(p)
• Nerūsējošā tērauda biezums: 1 mm.
• Viengabala presēta bļoda bez vīlēm.
• Gluda virsma ir viegli tīrāma.
• Regulējams kāju augstums līdz 40 mm.
• Apgādāts ar 1 ½ "atkritumiem. Bez pārplūdes.
• Eņģu nerūsējošā tērauda kausa režģis.</t>
    </r>
    <r>
      <rPr>
        <b/>
        <sz val="10"/>
        <rFont val="Arial"/>
        <family val="2"/>
        <charset val="186"/>
      </rPr>
      <t xml:space="preserve">
DELABIE - Ref. 180150</t>
    </r>
  </si>
  <si>
    <r>
      <t xml:space="preserve">Pie sienas stiprināma apkopējas izlietnes uzstādīšana
•  </t>
    </r>
    <r>
      <rPr>
        <sz val="10"/>
        <rFont val="Arial"/>
        <family val="2"/>
        <charset val="186"/>
      </rPr>
      <t xml:space="preserve">Pie sienas stiprināma izlietne ar pret šļakatu aizsardzību.
•  Bakteriostatiskais 304 nerūsējošais tērauds.
•  Pulēta satīna apdare.
•  Nerūsējošā tērauda biezums: 0,9 mm.
•  Bez šuvēm, presēta bļoda.
•  Dziļa izlietne un gluda virsma.
•  Noapaļotas malas novērš savainojumus.
•  Apgādāts ar 1½" iztekām.
•  Bez pārplūdes.
•  Apgādāts ar fiksācijas elementiem un pret šļakatu paneli.
•  Var uzstādīt ar nerūsējošā tērauda eņģu režģi (atsauce 102400).
•  Svars: 4,6 kg.
•  10 gadu garantija.
</t>
    </r>
    <r>
      <rPr>
        <b/>
        <sz val="10"/>
        <rFont val="Arial"/>
        <family val="2"/>
        <charset val="186"/>
      </rPr>
      <t xml:space="preserve">DELABIE - SKU : 182400 vai ekvivalents
</t>
    </r>
  </si>
  <si>
    <r>
      <rPr>
        <b/>
        <sz val="10"/>
        <rFont val="Arial"/>
        <family val="2"/>
        <charset val="186"/>
      </rPr>
      <t xml:space="preserve">Pie sienas stiprināms divu caurumumaisītājs - 60 l/m. Uzstādīšana
•  </t>
    </r>
    <r>
      <rPr>
        <sz val="10"/>
        <rFont val="Arial"/>
        <family val="2"/>
        <charset val="186"/>
      </rPr>
      <t xml:space="preserve">Pie sienas stiprināms divu caurumu maisītājs ar grozāmu, cauruļveida zem snīpi Ø 22mm L. 200mm ar zvaigžņveida misiņa plūsmas taisnotāju.
•  Bezūdens, vadāmas vārstu galviņas ar pastiprinātiem mehānismiem.
•  Triecienizturīgas, ergonomiskas lodīšu sviras.
•  Plūsmas ātrums 60 l/min pie 3 bāriem sasniegts 90°
• 10 gadu garantija.
</t>
    </r>
    <r>
      <rPr>
        <b/>
        <sz val="10"/>
        <rFont val="Arial"/>
        <family val="2"/>
        <charset val="186"/>
      </rPr>
      <t>DELABIE - SKU : 5645T2 vai ekvivalents.</t>
    </r>
  </si>
  <si>
    <r>
      <rPr>
        <b/>
        <sz val="10"/>
        <rFont val="Arial"/>
        <family val="2"/>
        <charset val="186"/>
      </rPr>
      <t xml:space="preserve">Pie sienas stiprināmas tualetes birstes ar vāku un garu rokturi uzstādīšana
</t>
    </r>
    <r>
      <rPr>
        <sz val="10"/>
        <rFont val="Arial"/>
        <family val="2"/>
        <charset val="186"/>
      </rPr>
      <t xml:space="preserve">
• Bakteriostatiskais 304 nerūsējošais tērauds.
• Pie sienas stiprināms tualetes birstes komplekts ar 
vāku.
• Izturīgs modelis ar tualetes birsti ar pretnozagšanas fiksatoru stiprināšanai.
• Viegli tīrāms: plastmasas bļodu var noņemt no augšas.
• Plastmasas bļoda ar rezervuāru: izvairās no tualetes birstes nosēšanās ūdenī un samazina izšļakstīšanās risku nākamajā lietošanas reizē.
• Tualetes birste automātiski centrējas turētājā.
• Nerūsējošā tērauda korpuss 1mm biezs.
• Izmēri: Ø 90 x 410mm.
• 10 gadu garantija.
</t>
    </r>
    <r>
      <rPr>
        <b/>
        <sz val="10"/>
        <rFont val="Arial"/>
        <family val="2"/>
        <charset val="186"/>
      </rPr>
      <t>Delabie - 510050S (ar vāku un garu rokturi) vai 4048S (bez vāka un gara roktura)  vai ekvivalents.</t>
    </r>
    <r>
      <rPr>
        <sz val="10"/>
        <rFont val="Arial"/>
        <family val="2"/>
        <charset val="186"/>
      </rPr>
      <t xml:space="preserve">
</t>
    </r>
  </si>
  <si>
    <r>
      <rPr>
        <b/>
        <sz val="10"/>
        <rFont val="Arial"/>
        <family val="2"/>
        <charset val="186"/>
      </rPr>
      <t>Āķis. Uzstādīšana</t>
    </r>
    <r>
      <rPr>
        <sz val="10"/>
        <rFont val="Arial"/>
        <family val="2"/>
        <charset val="186"/>
      </rPr>
      <t xml:space="preserve"> 
• Bakteriostatiskais 304 nerūsējošais tērauds.
• Caurule Ø20, biezums 1 mm.
• Īss modelis: 65 mm.
• Slēptie stiprinājumi.
• 10 gadu garantija.
</t>
    </r>
    <r>
      <rPr>
        <b/>
        <sz val="10"/>
        <rFont val="Arial"/>
        <family val="2"/>
        <charset val="186"/>
      </rPr>
      <t>Delabie - 4043S vai ekvivalents</t>
    </r>
  </si>
  <si>
    <r>
      <rPr>
        <b/>
        <sz val="10"/>
        <rFont val="Arial"/>
        <family val="2"/>
        <charset val="186"/>
      </rPr>
      <t xml:space="preserve">Stūra satvērēja stienis ar bīdāmu vertikālu stieni, satīna nerūsējošais tērauds. Uzstādīšana.
</t>
    </r>
    <r>
      <rPr>
        <sz val="10"/>
        <rFont val="Arial"/>
        <family val="2"/>
        <charset val="186"/>
      </rPr>
      <t xml:space="preserve">
•  Divu sienu dušas satvērējs ar bīdāmu vertikālo stieni Ø 32mm, cilvēkiem ar kustību traucējumiem. Ar iespēju atbalstīt noņemamu dušas sēdekli (jāsūta atsevišķi).
•  Izmantojams kā satvērējs un lai atbalstītu lietotāju vertikālā stāvoklī.
•  Palīdz un nodrošina ieeju un kustību dušā.
•  Uzstādīšanas laikā var regulēt vertikālo stāvokli.
•  Izmēri: 1 160 x 750 x 750 mm.
•  Bakteriostatiska 304 nerūsējošā tērauda caurule.
•  Nerūsējošais tērauds ar UltraSatin pulētu satīna apdari, vienmērīgu neporainu virsmu ērtai apkopei un higiēnai.
</t>
    </r>
    <r>
      <rPr>
        <b/>
        <sz val="10"/>
        <rFont val="Arial"/>
        <family val="2"/>
        <charset val="186"/>
      </rPr>
      <t xml:space="preserve">•  </t>
    </r>
    <r>
      <rPr>
        <sz val="10"/>
        <rFont val="Arial"/>
        <family val="2"/>
        <charset val="186"/>
      </rPr>
      <t xml:space="preserve">40 mm atstarpe starp stieni un sienu: minimāla vieta neļauj apakšdelmam iziet starp stieni un sienu, samazinot lūzumu risku līdzsvara zuduma gadījumā.
•  Slēptie stiprinājumi, kas piestiprināti pie sienas ar 3 caurumu stiprinājuma plāksni, Ø 72mm.
•  Stiprinājuma un pārklājuma plāksnes no 304 nerūsējošā tērauda.
•  Komplektā ar nerūsējošā tērauda skrūvēm betona sienām.
•  Pārbaudīts uz svaru virs 200 kg. Maksimālais ieteicamais lietotāja svars: 135 kg.
•  10 gadu garantija. CE marķējums
</t>
    </r>
    <r>
      <rPr>
        <i/>
        <sz val="10"/>
        <rFont val="Arial"/>
        <family val="2"/>
        <charset val="186"/>
      </rPr>
      <t xml:space="preserve">*viens elements ar vertikālo stieni pa labi un viens pa kreisi! </t>
    </r>
    <r>
      <rPr>
        <b/>
        <sz val="10"/>
        <rFont val="Arial"/>
        <family val="2"/>
        <charset val="186"/>
      </rPr>
      <t xml:space="preserve">
DELABIE - SKU : 5481S vai ekvivalents
</t>
    </r>
  </si>
  <si>
    <r>
      <rPr>
        <b/>
        <sz val="10"/>
        <rFont val="Arial"/>
        <family val="2"/>
        <charset val="186"/>
      </rPr>
      <t>Pamata līmeņa taisnais satvērējstienis 
Ø 32mm, 300mm. Uzstādīšana.</t>
    </r>
    <r>
      <rPr>
        <sz val="10"/>
        <rFont val="Arial"/>
        <family val="2"/>
        <charset val="186"/>
      </rPr>
      <t xml:space="preserve">
•  Pamata līmeņa taisnais satvērējs cilvēkiem ar ierobežotām pārvietošanās spējām.
•   Ø 32 mm caurule, 300 mm centri.
•  Satvērēja stienis izgatavots no pulēta satīna 304 nerūsējošā tērauda.
•  Slēptie stiprinājumi, kas piestiprināti pie sienas ar 3 caurumu nerūsējošā tērauda plāksni.
•  10 gadu garantija.
•  CE marķējums.
</t>
    </r>
    <r>
      <rPr>
        <i/>
        <sz val="10"/>
        <rFont val="Arial"/>
        <family val="2"/>
        <charset val="186"/>
      </rPr>
      <t xml:space="preserve">
*elements skrūvējas pie durvīm (WC cilvēkiem ar kust.tr.)! </t>
    </r>
    <r>
      <rPr>
        <sz val="10"/>
        <rFont val="Arial"/>
        <family val="2"/>
        <charset val="186"/>
      </rPr>
      <t xml:space="preserve">
</t>
    </r>
    <r>
      <rPr>
        <b/>
        <sz val="10"/>
        <rFont val="Arial"/>
        <family val="2"/>
        <charset val="186"/>
      </rPr>
      <t xml:space="preserve">DELABIE - SKU : 35050S vai ekvivalents
</t>
    </r>
  </si>
  <si>
    <r>
      <rPr>
        <b/>
        <sz val="10"/>
        <rFont val="Arial"/>
        <family val="2"/>
        <charset val="186"/>
      </rPr>
      <t>Pamata leņķa greifers 135°, satīns, 400 
x 400mm. Uzstādīšana.</t>
    </r>
    <r>
      <rPr>
        <sz val="10"/>
        <rFont val="Arial"/>
        <family val="2"/>
        <charset val="186"/>
      </rPr>
      <t xml:space="preserve">
•  Pamata leņķa greifers 135°, Ø 32mm, cilvēkiem ar kustību traucējumiem.
•  Satvērēja stienis izgatavots no pulēta satīna 304 nerūsējošā tērauda.
•  3 fiksācijas punkti (novērš rokas iesprūšanu un vienkāršo uzstādīšanu).
•  Slēptie stiprinājumi, kas piestiprināti pie sienas ar 3 caurumu nerūsējošā tērauda plāksni.
•  Izmēri: 400 x 400 mm.
•  10 gadu garantija.
•  CE marķējums.
</t>
    </r>
    <r>
      <rPr>
        <b/>
        <sz val="10"/>
        <rFont val="Arial"/>
        <family val="2"/>
        <charset val="186"/>
      </rPr>
      <t>DELABIE- SKU : 35082S vai ekvivalents</t>
    </r>
  </si>
  <si>
    <r>
      <rPr>
        <b/>
        <sz val="10"/>
        <rFont val="Arial"/>
        <family val="2"/>
        <charset val="186"/>
      </rPr>
      <t xml:space="preserve"> Pie sienas  piekarama keramiskais klozetpoda cilvēkiem ar īpašām vajadzībām, uzstādīšana: </t>
    </r>
    <r>
      <rPr>
        <sz val="10"/>
        <rFont val="Arial"/>
        <family val="2"/>
        <charset val="186"/>
      </rPr>
      <t xml:space="preserve">
• Rimless 
• Sēdriņķis un vāks ar automātisku nolaišanu (Soft Close)
• Sanitārā keramika
• Baltā tonī. 
• 5/3-L skalošanai 
• Izmēri:  700 x 360 x 360 mm (garums, platums, augstums)
</t>
    </r>
    <r>
      <rPr>
        <b/>
        <sz val="10"/>
        <rFont val="Arial"/>
        <family val="2"/>
        <charset val="186"/>
      </rPr>
      <t>LAUFEN LIBERTYLINE H8214700000001 vai 
Ideal Standard - CONNECT FREEDOM 360 x 700 x 360mm vai ekvivalents.</t>
    </r>
  </si>
  <si>
    <r>
      <rPr>
        <b/>
        <sz val="10"/>
        <rFont val="Arial"/>
        <family val="2"/>
        <charset val="186"/>
      </rPr>
      <t xml:space="preserve">Izlietne sienas montāžai cilvēkiem ar kustības traucējumiem, uzstādīšana
• </t>
    </r>
    <r>
      <rPr>
        <sz val="10"/>
        <rFont val="Arial"/>
        <family val="2"/>
        <charset val="186"/>
      </rPr>
      <t xml:space="preserve">Izmērs: 785 x 545 x 150 mm.
• Ar integrētiem sānu rokturiem, var izmantot kā atbalsta margas vai dvieļu turētājus.
• Sekls kauss pielāgots cilvēku lietošanai sēdpozīcijā vai krēslā.
• Viendabīga, poraina virsma attīrīšanas vienkāršībai.
• Viengabala lietā forma, bez šuvēm. 
• Ar Ø 35 mm centrālo jaucējkrāna caurumu.
• Komplektā ar stiprinājuma elementiem.
• Tonis: balts, RAL 9016.
• CE marķējums. Atbilst Eiropas standartam EN 14688.
</t>
    </r>
    <r>
      <rPr>
        <b/>
        <sz val="10"/>
        <rFont val="Arial"/>
        <family val="2"/>
        <charset val="186"/>
      </rPr>
      <t>DELABIE - MINERALCAST PMR (132306)</t>
    </r>
    <r>
      <rPr>
        <sz val="10"/>
        <rFont val="Arial"/>
        <family val="2"/>
        <charset val="186"/>
      </rPr>
      <t xml:space="preserve">
</t>
    </r>
  </si>
  <si>
    <r>
      <t xml:space="preserve">Paceļams rokturis cilvēkiem ar īpašām vajadzībām Ø 32mm, L. 850mm. Uzstādīšana.
•  </t>
    </r>
    <r>
      <rPr>
        <sz val="10"/>
        <rFont val="Arial"/>
        <family val="2"/>
        <charset val="186"/>
      </rPr>
      <t xml:space="preserve">Pamata līmeņa nolaižams satvērējstienis Ø 32mm, L. 850mm
•  Pamata līmeņa nolaižamā atbalsta sliede Ø 32 mm, cilvēkiem ar kustību traucējumiem.
•  Nolaižams satvērējs no pulēta satīna 304 nerūsējošā tērauda.
•  Redzami stiprinājumi, kas piestiprināti pie sienas ar 6 caurumu nerūsējošā tērauda plāksni.
•  Sienas plāksnes biezums: 3,5 mm.
•  Izmēri: 850x230x105mm.
•  10 gadu garantija.
•  CE marķējums.
</t>
    </r>
    <r>
      <rPr>
        <b/>
        <sz val="10"/>
        <rFont val="Arial"/>
        <family val="2"/>
        <charset val="186"/>
      </rPr>
      <t>DELABIE - SKU : 510164P vai ekvivalents.</t>
    </r>
  </si>
  <si>
    <r>
      <rPr>
        <b/>
        <sz val="10"/>
        <rFont val="Arial"/>
        <family val="2"/>
        <charset val="186"/>
      </rPr>
      <t xml:space="preserve">Pie sienas stiprināms  noņemams un paceļams 450 mm dušas sēdeklis cilvēkiem ar kustību traucējumiem. Uzstādīšana.
</t>
    </r>
    <r>
      <rPr>
        <sz val="10"/>
        <rFont val="Arial"/>
        <family val="2"/>
        <charset val="186"/>
      </rPr>
      <t xml:space="preserve">
• Salokāms sēdeklis ar palēninātu nolaišanās mehānismu. 
• Metāla antracīta alumīnija stiprinājuma kronšteins. Balts neslīdošs sēdeklis. 
• Noņemams sēdeklis ar pretaizdzīšanas bloķēšanas mehānismu. 
• Pastiprināta ar centrālo eņģu kāju, kas salokās automātiski. Slēptie stiprinājumi. 
• Nerūsējošā tērauda stiprinājuma skrūves
• Gabarīti: 450 x 455 x 480mm (W x D x H)
</t>
    </r>
    <r>
      <rPr>
        <b/>
        <sz val="10"/>
        <rFont val="Arial"/>
        <family val="2"/>
        <charset val="186"/>
      </rPr>
      <t xml:space="preserve">DELABIE 511930C BE-LINE vai ekvivalents. 
</t>
    </r>
  </si>
  <si>
    <r>
      <rPr>
        <b/>
        <sz val="10"/>
        <rFont val="Arial"/>
        <family val="2"/>
        <charset val="186"/>
      </rPr>
      <t xml:space="preserve">Pie sienas stiprināma ziepju trauka uzstādīšana.
</t>
    </r>
    <r>
      <rPr>
        <sz val="10"/>
        <rFont val="Arial"/>
        <family val="2"/>
        <charset val="186"/>
      </rPr>
      <t xml:space="preserve">
• Pie sienas stiprināms ziepju trauks ar slēptiem  stiprinājumiem.
• Kronšteins piestiprināts pie sienas ar 4 skrūvēm.
Izturīgs modelis.
• Hromēts Bayblend® ar matētu apdari.
• Izmēri: 60 x 160 x 40 mm.
• 10 gadu garantija.
</t>
    </r>
    <r>
      <rPr>
        <b/>
        <sz val="10"/>
        <rFont val="Arial"/>
        <family val="2"/>
        <charset val="186"/>
      </rPr>
      <t>Delabie - SKU : 710500 vai ekvivalents.</t>
    </r>
  </si>
  <si>
    <r>
      <rPr>
        <b/>
        <sz val="10"/>
        <rFont val="Arial"/>
        <family val="2"/>
        <charset val="186"/>
      </rPr>
      <t>Spoži pulēts nerūsējošā tērauda apaļais āķis, trīs āķi. Uzstādīšana.</t>
    </r>
    <r>
      <rPr>
        <sz val="10"/>
        <rFont val="Arial"/>
        <family val="2"/>
        <charset val="186"/>
      </rPr>
      <t xml:space="preserve">
•  Spoži pulēts nerūsējošā tērauda apaļie trīs āķi.
•  Pie sienas piestiprināms drēbju āķis.
•  Spilgti pulēts un hromēts 304 nerūsējošais tērauds.
•  Slēpti stiprinājumi.
•  Izmēri: Ø 65 x 345 x 58 mm.
•  10 gadu garantija.
</t>
    </r>
    <r>
      <rPr>
        <b/>
        <sz val="10"/>
        <rFont val="Arial"/>
        <family val="2"/>
        <charset val="186"/>
      </rPr>
      <t>DELABIE - 303D vai ekvivalents.</t>
    </r>
  </si>
  <si>
    <r>
      <rPr>
        <b/>
        <sz val="10"/>
        <rFont val="Arial"/>
        <family val="2"/>
        <charset val="186"/>
      </rPr>
      <t xml:space="preserve"> Izplūdes komplekts sienai 1 1/4 |1 1/2  xØ40 mm PUM iztekas izvadei. Uzstādīšana.</t>
    </r>
    <r>
      <rPr>
        <sz val="10"/>
        <rFont val="Arial"/>
        <family val="2"/>
        <charset val="186"/>
      </rPr>
      <t xml:space="preserve">
• Izplūdes komplekts sienai 1 1/4 |1 1/2  xØ40 mm PUM iztekas izvadei.
• Izplūdes komplekts izlietnēm ar 1¼" / 1½"  savienojumiem un 40 mm diametra izplūdes cauruli. 
• Šajā izejas komplektā nav iekļauts ūdens sifons, un tāpēc tas ir saderīgs ar Purus PUM vertikālajiem sifoniem. 
• Ietver sienas starpliku.
PURUS Izplūdes komplekts sienai 1 1/4 |1 1/2  xØ40 mm PUM iztekas izvadei. (SKU : 8075536) vai ekvivalents. </t>
    </r>
  </si>
  <si>
    <r>
      <t xml:space="preserve">
</t>
    </r>
    <r>
      <rPr>
        <b/>
        <sz val="10"/>
        <rFont val="Arial"/>
        <family val="2"/>
        <charset val="186"/>
      </rPr>
      <t>Universālā membrāna (balta), vertikālais sausais sifons. Uzstādīšana.</t>
    </r>
    <r>
      <rPr>
        <sz val="10"/>
        <rFont val="Arial"/>
        <family val="2"/>
        <charset val="186"/>
      </rPr>
      <t xml:space="preserve">
• PURUS PUM universālā membrāna (balta)
SKU : 8075411 vai ekvivalents
</t>
    </r>
  </si>
  <si>
    <r>
      <rPr>
        <b/>
        <sz val="10"/>
        <rFont val="Arial"/>
        <family val="2"/>
        <charset val="186"/>
      </rPr>
      <t xml:space="preserve"> Termostata maisīšanas vārsts. Uzstādīšana. </t>
    </r>
    <r>
      <rPr>
        <sz val="10"/>
        <rFont val="Arial"/>
        <family val="2"/>
        <charset val="186"/>
      </rPr>
      <t xml:space="preserve">
• Termostatiskais ūdens sajaukšanas vārsts jaukta ūdens sadalei no 34 līdz 60°C: 1 līdz 2 krāniem vai 1 dušai.
• Pretapdedzināšanās drošība: automātiska ūdens atslēgšana karstā vai aukstā ūdens padeves pārtraukuma gadījumā.
• Temperatūra iepriekš iestatīta uz 38°C, uzstādītājs var regulēt no 34 - 60°C.
•  Ar pretatplūdes vārstu un filtru.
• Minimālais plūsmas ātrums darbībai: 3 lm.
• Niķelēts korpuss, ieplūdes atveres F3/8" un izvads M3/8".
• 10 gadu garantija.</t>
    </r>
    <r>
      <rPr>
        <b/>
        <sz val="10"/>
        <rFont val="Arial"/>
        <family val="2"/>
        <charset val="186"/>
      </rPr>
      <t xml:space="preserve">
DELABIE NANO termostata maisīšanas vārsts 
(732012)   SKU : 732012 vai ekvivalents
</t>
    </r>
  </si>
  <si>
    <r>
      <rPr>
        <b/>
        <sz val="10"/>
        <rFont val="Arial"/>
        <family val="2"/>
        <charset val="186"/>
      </rPr>
      <t xml:space="preserve">Iebūvēts korpuss dušām. Uzstādīšana. </t>
    </r>
    <r>
      <rPr>
        <sz val="10"/>
        <rFont val="Arial"/>
        <family val="2"/>
        <charset val="186"/>
      </rPr>
      <t xml:space="preserve">
• Ūdensizturīgs padziļināts korpuss TEMPOMIX 3 dušām, komplekts 1/2:
• Apmale ar ūdensnecaurlaidīgu blīvējumu.
• Hidrauliskais savienojums no ārpuses un apkope no priekšpuses.
• Augšējā ieplūde.
• Pielāgojas visu veidu instalācijām (sliedes, masīvās sienas, paneļi).
• Savietojams ar sienu apdari 10 - 120 mm (saglabājot minimālo padziļinājuma dziļumu 93 mm).
• Piemērots standarta vai "caurule caurulē" padevei.
• Noslēdzošie krāni un plūsmas ātruma regulēšana, filtri, pretvārsti un kasetne ir integrēti un pieejami no priekšpuses.
• TEMPOMIX 3 vienas kontroles mikseris F½".
• 10 gadu garantija
</t>
    </r>
    <r>
      <rPr>
        <b/>
        <sz val="10"/>
        <rFont val="Arial"/>
        <family val="2"/>
        <charset val="186"/>
      </rPr>
      <t>Delabie TEMPOMIX 3 iebūvēts korpuss dušām 
(794BOX1), SKU : 794BOX1</t>
    </r>
    <r>
      <rPr>
        <sz val="10"/>
        <rFont val="Arial"/>
        <family val="2"/>
        <charset val="186"/>
      </rPr>
      <t xml:space="preserve"> </t>
    </r>
    <r>
      <rPr>
        <b/>
        <sz val="10"/>
        <rFont val="Arial"/>
        <family val="2"/>
        <charset val="186"/>
      </rPr>
      <t>vai ekvivalents</t>
    </r>
  </si>
  <si>
    <r>
      <rPr>
        <b/>
        <sz val="10"/>
        <rFont val="Arial"/>
        <family val="2"/>
        <charset val="186"/>
      </rPr>
      <t xml:space="preserve">Higiēnas rokas dušas uzstādīšana.
• </t>
    </r>
    <r>
      <rPr>
        <sz val="10"/>
        <rFont val="Arial"/>
        <family val="2"/>
        <charset val="186"/>
      </rPr>
      <t xml:space="preserve">Tips: higiēniskā duša
• Izgatavošanas materiāls: plastmasa, misiņš
• Laistīšanas kannas izmērs: 12,7 cm
• Šļūtenes garums: 125 cm
• Strūklas režīmu skaits: 1
• Melna krāsa
</t>
    </r>
    <r>
      <rPr>
        <b/>
        <sz val="10"/>
        <rFont val="Arial"/>
        <family val="2"/>
        <charset val="186"/>
      </rPr>
      <t>JACOB DELAFON (SKU : E75089-CP)</t>
    </r>
    <r>
      <rPr>
        <sz val="10"/>
        <rFont val="Arial"/>
        <family val="2"/>
        <charset val="186"/>
      </rPr>
      <t xml:space="preserve"> </t>
    </r>
    <r>
      <rPr>
        <b/>
        <sz val="10"/>
        <rFont val="Arial"/>
        <family val="2"/>
        <charset val="186"/>
      </rPr>
      <t>vai ekvivalenta</t>
    </r>
  </si>
  <si>
    <r>
      <rPr>
        <b/>
        <sz val="10"/>
        <rFont val="Arial"/>
        <family val="2"/>
        <charset val="186"/>
      </rPr>
      <t>Pie sienas stiprināma elkoņa izeja. Uzstādīšana.</t>
    </r>
    <r>
      <rPr>
        <sz val="10"/>
        <rFont val="Arial"/>
        <family val="2"/>
        <charset val="186"/>
      </rPr>
      <t xml:space="preserve">
• Sienas līknes izvads dušas šļūtenēm.
• Pie sienas stiprināms elkonis ar apšuvumu.
• Ciets misiņš.
• MM1/2".
• 30 gadu garantija.
</t>
    </r>
    <r>
      <rPr>
        <b/>
        <sz val="10"/>
        <rFont val="Arial"/>
        <family val="2"/>
        <charset val="186"/>
      </rPr>
      <t>DELABIE Pie sienas stiprināma elkoņa izeja (SKU : 868126)</t>
    </r>
    <r>
      <rPr>
        <sz val="10"/>
        <rFont val="Arial"/>
        <family val="2"/>
        <charset val="186"/>
      </rPr>
      <t xml:space="preserve"> </t>
    </r>
    <r>
      <rPr>
        <b/>
        <sz val="10"/>
        <rFont val="Arial"/>
        <family val="2"/>
        <charset val="186"/>
      </rPr>
      <t>vai ekvivalents</t>
    </r>
  </si>
  <si>
    <r>
      <rPr>
        <b/>
        <sz val="10"/>
        <rFont val="Arial"/>
        <family val="2"/>
        <charset val="186"/>
      </rPr>
      <t xml:space="preserve">Delabie mehāniskā dušas maisītāja uzstādīšana. </t>
    </r>
    <r>
      <rPr>
        <sz val="10"/>
        <rFont val="Arial"/>
        <family val="2"/>
        <charset val="186"/>
      </rPr>
      <t xml:space="preserve">
• Pie sienas stiprināms, padziļināts, mehāniskais dušas maisītājs ar regulējamu sienas plāksni Ø 116mm.
• Ø 40 mm keramikas kasetne ar iepriekš iestatītu maksimālās temperatūras ierobežotāju.
• Cieta vadības svira.
• Hromēts misiņa korpuss.
• Lai pabeigtu, pasūtiet pie sienas uzstādāmu kontaktligzdu (atsauce 868121) vai TONIC JET dušas galvu (atsauce 712000) vai ROUND dušas galvu (atsauce 709000).
• Šis maisītājs netiek piegādāts ar ūdensnecaurlaidīgu korpusu. 
• Uzstādītājam ir jānodrošina, lai padziļinājuma vieta būtu ūdensnecaurlaidīga, un jānodrošina drenāžas vieta jebkādām noplūdēm vai kondensācijai.
</t>
    </r>
    <r>
      <rPr>
        <b/>
        <sz val="10"/>
        <rFont val="Arial"/>
        <family val="2"/>
        <charset val="186"/>
      </rPr>
      <t>DELABIE mehāniskais dušas maisītājs (SKU : 2443)</t>
    </r>
    <r>
      <rPr>
        <sz val="10"/>
        <rFont val="Arial"/>
        <family val="2"/>
        <charset val="186"/>
      </rPr>
      <t xml:space="preserve"> </t>
    </r>
    <r>
      <rPr>
        <b/>
        <sz val="10"/>
        <rFont val="Arial"/>
        <family val="2"/>
        <charset val="186"/>
      </rPr>
      <t>vai ekvivalents</t>
    </r>
  </si>
  <si>
    <r>
      <t xml:space="preserve">
</t>
    </r>
    <r>
      <rPr>
        <b/>
        <sz val="10"/>
        <rFont val="Arial"/>
        <family val="2"/>
        <charset val="186"/>
      </rPr>
      <t>SECURITHERM dubultās kontroles termostata laika plūsmas dušas panelis vai ekvivalents. Uzstādīšana.</t>
    </r>
    <r>
      <rPr>
        <sz val="10"/>
        <rFont val="Arial"/>
        <family val="2"/>
        <charset val="186"/>
      </rPr>
      <t xml:space="preserve">
• Anodēta alumīnija dušas panelis pie sienas stiprināmai, atklātai uzstādīšanai.
• Ar slēptu ieplūdi caur elastīgiem, M½".
• SECURITHERM termostata dušas maisītājs.
• Regulējama temperatūras kontrole no auksta ūdens līdz 38°C ar 1.ierobežotāju iestatītu uz 38°C un 2. ierobežotāju, kas iestatīts uz 41°C.
• Pretpiedeguma atteice: automātiska izslēgšanās, ja aukstais ūdens nepadodas.
• Pretaukstās dušas funkcija: automātiska izslēgšanās, ja nepadodas karstais ūdens.
• Iespējami termiski triecieni.
• Mīksta pieskāriena darbība.
• Hromēta, pret kaļķakmeni izturīga, fiksēta, APAĻA dušas galva ar automātisku plūsmas ātruma regulēšanu pie 6 lpm pie 3 bāriem.
• Komplektā ietilpst klausule ar noņemamu elastīgu, izmantojot push-fit ātro STOP savienotāju un sienas balstu.
• 2x ~30 sekunžu laika plūsmas vārsti, lai kontrolētu fiksētu ROUND dušas galvu un klausuli uz elastīgas šļūtenes.
• Slēptie stiprinājumi.
• Filtri un pretvārsti.
• Laika plūsmas dušas panelis piemērots cilvēkiem ar kustību traucējumiem.
•  30 gadu garantija.</t>
    </r>
    <r>
      <rPr>
        <b/>
        <sz val="10"/>
        <rFont val="Arial"/>
        <family val="2"/>
        <charset val="186"/>
      </rPr>
      <t xml:space="preserve">
DELABIE SECURITHERM dušas panelis (SKU : 792330) vai ekvivalents</t>
    </r>
    <r>
      <rPr>
        <sz val="10"/>
        <rFont val="Arial"/>
        <family val="2"/>
        <charset val="186"/>
      </rPr>
      <t xml:space="preserve">
</t>
    </r>
  </si>
  <si>
    <r>
      <t>Pieslēgumi pie saistošajām ēkas inženiersistēmām, inženiertīkliem , konstrukcijām, apdares u.c. būvelementiem.</t>
    </r>
    <r>
      <rPr>
        <sz val="10"/>
        <color rgb="FFFF0000"/>
        <rFont val="Arial"/>
        <family val="2"/>
        <charset val="186"/>
      </rPr>
      <t xml:space="preserve"> Cauruļvadu un to komponenšu skārda apšuvuma izveide jumta zonā.</t>
    </r>
    <r>
      <rPr>
        <sz val="10"/>
        <color theme="1"/>
        <rFont val="Arial"/>
        <family val="2"/>
      </rPr>
      <t xml:space="preserve"> (skatīt TS)</t>
    </r>
  </si>
  <si>
    <t>Mašīnapmetums Baumit Klima White vai ekvivalents. 10 mm.</t>
  </si>
  <si>
    <t>Mašīnapmetums Baumit Klima White 10mm VAI ekvivalents</t>
  </si>
  <si>
    <t>Keramzīta  bloku mūris Fibo Efekt 3 vai ekvivalents 250mm.Mūrjava weber M100/600.vai ekvivalents</t>
  </si>
  <si>
    <t xml:space="preserve"> Koka brusas , solis 600mm 50x200mm,apstrādātas ar antiseptiķi .Antiseptiķis Vincents polyline inwood classic( UL-3.1) vai ekvivalentu. Koka elementu galus apstrādāt ar lineļļas beici Vincents polyline vai ekvivalents</t>
  </si>
  <si>
    <t>Koka latas, vertikāli 25x50mm,apstrādātas ar antiseptiķi. Antiseptiķis Vincents polyline inwood classic( UL-3.1) vai ekvivalents. Koka elementu galus apstrādāt ar lineļļas beici Vincents polyline vai ekvivalents</t>
  </si>
  <si>
    <t>Spāres  50x200mm,apstrādātas ar antiseptiķi .Antiseptiķis Vincents polyline inwood classic( UL-3.1) vai ekvivalents. Koka elementu galus apstrādāt ar lineļļas beici Vincents polyline vai ekvivalents</t>
  </si>
  <si>
    <t>Koka latas,solis 250mm 25x100mm antiseptizētas.Antiseptiķis Vincents polyline inwood classic( UL-3.1) vai ekvivalents. Koka elementu galus apstrādāt ar lineļļas beici Vincents polyline vai ekvivalents.</t>
  </si>
  <si>
    <t>Spāres  50x200mm,antiseptizētas.Antiseptiķis Vincents polyline inwood classic( UL-3.1) vai ekvivalents.Koka elementu galus apstrādāt ar lineļļas beici Vincents polyline vai ekvivalents.</t>
  </si>
  <si>
    <t>Koka latas antiseptizētas (spundēti dēļi), blīvs klājs 25*100mm. Antiseptiķis Vincents polyline inwood classic( UL-3.1) vai ekvivalents .Koka elementu galus apstrādāt ar lineļļas beici Vincents polyline vai ekvivalents.</t>
  </si>
  <si>
    <t>Koka latas 50*50mm antiseptizētas.Antiseptiķis Vincents polyline inwood classic( UL-3.1) vai ekvivalents.Koka elementu galus apstrādāt ar lineļļas beici Vincents polyline vai ekvivalents.</t>
  </si>
  <si>
    <t>Spāres  50x200mm, antiseptizētas.Antiseptiķis Vincents polyline inwood classic( UL-3.1) vai ekvivalents.Koka elementu galus apstrādāt ar lineļļas beici Vincents polyline vai ekvivalents</t>
  </si>
  <si>
    <t>Spāres200x250mm,apstrādātas ar antiseptiķi .Antiseptiķis Vincents polyline inwood classic( UL-3.1) vai ekvivalents. Koka elementu galus apstrādāt ar lineļļas beici Vincents polyline vai ekvivalents</t>
  </si>
  <si>
    <t xml:space="preserve"> Spāres  200x350mm,apstrādātas ar antiseptiķi. Antiseptiķis Vincents polyline inwood classic( UL-3.1) vai ekvivalents. Koka elementu galus apstrādāt ar lineļļas beici Vincents polyline vai ekvivalents</t>
  </si>
  <si>
    <t>Koka brusas perpendikulāri starp spārēm,stiprinātas karsti cinkotās brusu kurpēs 50x250mm,apstrādātas ar antiseptiķi.Antiseptiķis Vincents polyline inwood classic( UL-3.1) vai ekvivalents . Koka elementu galus apstrādāt ar lineļļas beici Vincents polyline vai ekvivalents</t>
  </si>
  <si>
    <t xml:space="preserve"> Koka latu nomaiņa izvērtējot esošo stāvokli.(koka latas , solis 200mm 25x100mm)apstrādātas ar antiseptiķi .Antiseptiķis Vincents polyline inwood classic( UL-3.1) vai ekvivalents. Koka elementu galus apstrādāt ar lineļļas beici Vincents polyline vai ekvivalents</t>
  </si>
  <si>
    <t>Koka latu antiseptizēšana 45*45mm, apstrādātas ar antiseptiķi Antiseptiķis Vincents polyline inwood classic( UL-3.1) vai ekvivalents. Koka elementu galus apstrādāt ar lineļļas beici Vincents polyline vai ekvivalents</t>
  </si>
  <si>
    <t>G-4 Akmens masas flīzes REFIN Grecale Accaiaio( R10) VAI EKVIVALENTS / Keramogranīts
Produkta īpašības: Keramogranīts (augsta
mitruma / karstuma izturība)
Virsmas tips: matēts
Izmērs: 600 x 600m
Biezums: 9mm
Izturības klase (UNI EN ISO 10545/14): Class 5
(PEI 5)
Pretslīdes klase: R10 vai ekvivalents. IN-5, IN-13.
līme MegaliteS1, flīžu šuvotājs  Kerapoxy design (RG klase).Šuvju aizpildītājjava flīžu šuvēm: Elastīga,
piemērota apsildāmajām grīdām, izturīga pret
pelējumu, sēnītēm un aļģēm, tonis - bazalta
(Knauf Flexfuge)
Līmējot flīzes, ir jāpievērš uzmanība jau
esošajām pamatnes deformācijas šuvēm.
Šķērsojot konstrukciju deformācijas šuves,
jāizmanto īpašus grīdas deformējošos profilus.
Flīžu nobeiguma profils: no nerūsējošā terauda
AISI 304/1.4301-V2A, h=11mm, leņķis 45gr,
satinēts (Progress Profile PROJOLLY TRIANGLY
PJTRACS 11)
Savienojums ar citu materiālu: Izmantot grīdas
profilu no nerūsējošā terauda AISI
316/1.4404-V4A, h=10mm (Progress Profile
Proterminal PTACM 10 )</t>
  </si>
  <si>
    <t xml:space="preserve">Stiklotas iekšdurvis D-9 950*2300H .Matēts stiklojums: rūdīts stikls ESG VSG 44.2 Mat. AR-25i1
</t>
  </si>
  <si>
    <t>Koka iekšdurvis D-20 1200*2300. Furnitūra ABLOY:Stiklojums Rūdīts ESG 8mm float .AR-26i1</t>
  </si>
  <si>
    <r>
      <t xml:space="preserve">Ar grozījumiem
Rīgas Stradiņa universitātes
iepirkuma komisijas
2024.gada 17.jūlija sēdē
(protokols Nr. RSU 2024/50/AK-5) </t>
    </r>
    <r>
      <rPr>
        <b/>
        <sz val="10"/>
        <color rgb="FFFF0000"/>
        <rFont val="Arial"/>
        <family val="2"/>
        <charset val="186"/>
      </rPr>
      <t xml:space="preserve">papildināts pozīcijas apraksts </t>
    </r>
  </si>
  <si>
    <t>D-24 850*2100mm Stiklotas manuāli bīdāmās alumīnija durvis
- Slēdzamas no abām pusēm
Profila sistēma: Schüco AWS/ADS 50.NI
Virsma: RAL 7016 matēts
1 gab. vienv. bīdāmas durvis ar atvēruma virzienu pa labi Schüco ADS manuāli bīdāmās durvis Nordic
Rokturis abās pusēs: 210947 (Stainless steel A2) Ovālas sērijas vertikāls durvju rokturis pa vidu
durvīm 1m garumā
Apdares elementa veids: Bīdāmais mehanisms no DORMA vai GEZE, stiprināts pie sienas
Durvju sprauga: 8 mm
Stikls: Rūdīts ESG 8 mm</t>
  </si>
  <si>
    <t>Koka konstrukciju virsmu apstrāde ar osmo lineļļas sistēmu atbilstoši ražotāja norādījumiem Koka elementu galusapstrādāt ar aizsargvasku dēļu galiem Osmo Himholz -Wachs vai ekvivalents</t>
  </si>
  <si>
    <t>Rūpnieciski izgatavota un nokomplektēta spiediena paaugstināšanas iekārta ar 2 sūkņiem, vienu darba, otro rezerves ar frekvenču pārveidotāju un automātiku  nepieciešamā ražiba Q=1,00 l/s, nepieciešamais spiediens H=8,75m, P=1,0 kW, WILO ISAR MODH1-2CH1-L-402/EC  vai ekvivalents</t>
  </si>
  <si>
    <t>Zemes darbi saskaņā ar LKT-BK-01 lietus ūdens  krājrezervuāra V=50m3 iebūvei</t>
  </si>
  <si>
    <t>Lietus ūdens krājrezervuāra V=50m3 montāža</t>
  </si>
  <si>
    <r>
      <t xml:space="preserve">Ar grozījumiem
Rīgas Stradiņa universitātes
iepirkuma komisijas
2024.gada 22.jūlija sēdē
(protokols Nr. RSU 2024/50/AK-6) </t>
    </r>
    <r>
      <rPr>
        <b/>
        <sz val="10"/>
        <color rgb="FFFF0000"/>
        <rFont val="Arial"/>
        <family val="2"/>
        <charset val="186"/>
      </rPr>
      <t>papildināts pozīcijas apraksts</t>
    </r>
  </si>
  <si>
    <r>
      <t xml:space="preserve">Ar grozījumiem
Rīgas Stradiņa universitātes
iepirkuma komisijas
2024.gada 22.jūlija sēdē
(protokols Nr. RSU 2024/50/AK-6) </t>
    </r>
    <r>
      <rPr>
        <b/>
        <sz val="10"/>
        <color rgb="FFFF0000"/>
        <rFont val="Arial"/>
        <family val="2"/>
        <charset val="186"/>
      </rPr>
      <t>mainīts pozīcijas apraksts</t>
    </r>
  </si>
  <si>
    <r>
      <t xml:space="preserve">Ar grozījumiem
Rīgas Stradiņa universitātes
iepirkuma komisijas
2024.gada 22.jūlija sēdē
(protokols Nr. RSU 2024/50/AK-6) </t>
    </r>
    <r>
      <rPr>
        <b/>
        <sz val="10"/>
        <color rgb="FFFF0000"/>
        <rFont val="Arial"/>
        <family val="2"/>
        <charset val="186"/>
      </rPr>
      <t>papildināts pozīcijas apraksts un mainīti apjomi</t>
    </r>
  </si>
  <si>
    <r>
      <t xml:space="preserve">Ar grozījumiem
Rīgas Stradiņa universitātes
iepirkuma komisijas
2024.gada 22.jūlija sēdē
(protokols Nr. RSU 2024/50/AK-6) </t>
    </r>
    <r>
      <rPr>
        <b/>
        <sz val="10"/>
        <color rgb="FFFF0000"/>
        <rFont val="Arial"/>
        <family val="2"/>
        <charset val="186"/>
      </rPr>
      <t xml:space="preserve">papildināts pozīcijas apraksts </t>
    </r>
  </si>
  <si>
    <r>
      <t xml:space="preserve">Ar grozījumiem
Rīgas Stradiņa universitātes
iepirkuma komisijas
2024.gada 22.jūlija sēdē
(protokols Nr. RSU 2024/50/AK-6) </t>
    </r>
    <r>
      <rPr>
        <b/>
        <sz val="10"/>
        <color rgb="FFFF0000"/>
        <rFont val="Arial"/>
        <family val="2"/>
        <charset val="186"/>
      </rPr>
      <t xml:space="preserve"> mainīts pozīcijas apjoms</t>
    </r>
  </si>
  <si>
    <r>
      <t xml:space="preserve">Ar grozījumiem
Rīgas Stradiņa universitātes
iepirkuma komisijas
2024.gada 22.jūlija sēdē
(protokols Nr. RSU 2024/50/AK-5) </t>
    </r>
    <r>
      <rPr>
        <b/>
        <sz val="10"/>
        <color rgb="FFFF0000"/>
        <rFont val="Arial"/>
        <family val="2"/>
        <charset val="186"/>
      </rPr>
      <t>mainīts pozīcijas apraksts</t>
    </r>
  </si>
  <si>
    <r>
      <t xml:space="preserve">Ar grozījumiem
Rīgas Stradiņa universitātes
iepirkuma komisijas
2024.gada 22.jūlija sēdē
(protokols Nr. RSU 2024/50/AK-6)  </t>
    </r>
    <r>
      <rPr>
        <b/>
        <sz val="10"/>
        <color rgb="FFFF0000"/>
        <rFont val="Arial"/>
        <family val="2"/>
        <charset val="186"/>
      </rPr>
      <t>papildināts pozīcijas apraksts</t>
    </r>
  </si>
  <si>
    <r>
      <t xml:space="preserve">Ar grozījumiem
Rīgas Stradiņa universitātes
iepirkuma komisijas
2024.gada 22.jūlija sēdē
(protokols Nr. RSU 2024/50/AK-6) </t>
    </r>
    <r>
      <rPr>
        <b/>
        <sz val="10"/>
        <color rgb="FFFF0000"/>
        <rFont val="Arial"/>
        <family val="2"/>
        <charset val="186"/>
      </rPr>
      <t>pozīcija dzēsta</t>
    </r>
  </si>
  <si>
    <r>
      <t xml:space="preserve">Ar grozījumiem
Rīgas Stradiņa universitātes
iepirkuma komisijas
2024.gada 22.jūlija sēdē
(protokols Nr. RSU 2024/50/AK-6)  </t>
    </r>
    <r>
      <rPr>
        <b/>
        <sz val="10"/>
        <color rgb="FFFF0000"/>
        <rFont val="Arial"/>
        <family val="2"/>
        <charset val="186"/>
      </rPr>
      <t>mainīti</t>
    </r>
    <r>
      <rPr>
        <b/>
        <sz val="10"/>
        <color rgb="FF00B050"/>
        <rFont val="Arial"/>
        <family val="2"/>
        <charset val="186"/>
      </rPr>
      <t xml:space="preserve"> </t>
    </r>
    <r>
      <rPr>
        <b/>
        <sz val="10"/>
        <color rgb="FFFF0000"/>
        <rFont val="Arial"/>
        <family val="2"/>
        <charset val="186"/>
      </rPr>
      <t>pozīcijas apjomi</t>
    </r>
  </si>
  <si>
    <r>
      <t xml:space="preserve">Ar grozījumiem
Rīgas Stradiņa universitātes
iepirkuma komisijas
2024.gada 22.jūlija sēdē
(protokols Nr. RSU 2024/50/AK-6)  </t>
    </r>
    <r>
      <rPr>
        <b/>
        <sz val="10"/>
        <color rgb="FFFF0000"/>
        <rFont val="Arial"/>
        <family val="2"/>
        <charset val="186"/>
      </rPr>
      <t>ievietota jauna pozīcija</t>
    </r>
  </si>
  <si>
    <r>
      <t xml:space="preserve">Ar grozījumiem
Rīgas Stradiņa universitātes
iepirkuma komisijas
2024.gada 22.jūlija sēdē
(protokols Nr. RSU 2024/50/AK-6) </t>
    </r>
    <r>
      <rPr>
        <b/>
        <sz val="10"/>
        <color rgb="FFFF0000"/>
        <rFont val="Arial"/>
        <family val="2"/>
        <charset val="186"/>
      </rPr>
      <t>ieviesta jauna pozīcija</t>
    </r>
  </si>
  <si>
    <t>Virsmas krāsošana ar ūdens emulsijas krāsu, tonis NCS-S 2005-Y40R.Tikkurila Accoustics vai ekvivalents.</t>
  </si>
  <si>
    <r>
      <t xml:space="preserve">Pozīcijās 186; 192; 198; 200;206; </t>
    </r>
    <r>
      <rPr>
        <b/>
        <sz val="10"/>
        <color rgb="FFFF0000"/>
        <rFont val="Arial"/>
        <family val="2"/>
        <charset val="186"/>
      </rPr>
      <t xml:space="preserve">208; </t>
    </r>
    <r>
      <rPr>
        <b/>
        <sz val="10"/>
        <rFont val="Arial"/>
        <family val="2"/>
        <charset val="186"/>
      </rPr>
      <t>214;220  detaļas un būvizstrādājumus piegādā Pasūtītājs. Būvuzņēmējam finamšu piedāvājuma ailās "Būvizstrādājumi" jāievieto "0" ( nulle)</t>
    </r>
  </si>
  <si>
    <r>
      <t xml:space="preserve">Ar grozījumiem
Rīgas Stradiņa universitātes
iepirkuma komisijas
2024.gada 05.augusta sēdē
(protokols Nr. RSU 2024/50/AK-6) </t>
    </r>
    <r>
      <rPr>
        <b/>
        <sz val="10"/>
        <color rgb="FFFF0000"/>
        <rFont val="Arial"/>
        <family val="2"/>
        <charset val="186"/>
      </rPr>
      <t>mainīti pozīcijas apjomi</t>
    </r>
  </si>
  <si>
    <t>PCs 5 Up Double 450mm</t>
  </si>
  <si>
    <t>Monolīto dzelzsbetona sienu 450mm iebetonēšana ar veidņu montāžu, demontāžu,betons C30/37.XC1</t>
  </si>
  <si>
    <r>
      <t xml:space="preserve">Apdares apakškonstrukcija:
Hilti MFT-FOX VI vai ekvivalenti kronšteini, garums 280 mm
Hilti MFT-L (60x40) un Hilti MFT-T (60x100) vai ekvivalenti  profili,
pulverkrāsoti melni vai pārklāti ar SikaTack Panel
Primer vai </t>
    </r>
    <r>
      <rPr>
        <sz val="10"/>
        <color rgb="FFFF0000"/>
        <rFont val="Arial"/>
        <family val="2"/>
        <charset val="186"/>
      </rPr>
      <t xml:space="preserve">ekvivalents </t>
    </r>
    <r>
      <rPr>
        <sz val="10"/>
        <rFont val="Arial"/>
        <family val="2"/>
        <charset val="186"/>
      </rPr>
      <t>melnā krāsā</t>
    </r>
  </si>
  <si>
    <t>Siltumizolācija, putupolistirols EPS 200 100 mm</t>
  </si>
  <si>
    <t>Dolomīta šķembas blietētas, frakcija 0-45 150mm.EV2=80MPa.</t>
  </si>
  <si>
    <t>Betona C30/37, ar armatūras sietu d=6mm ar soli 150x150mm 2 kārtās ieklāšana. Betona slānis tiek veidots ar slīpumu 1% teknes virzienā 78 mm</t>
  </si>
  <si>
    <t>Estrich sausā betona grīda 115 mm kārta</t>
  </si>
  <si>
    <t>Soļu skaņas izolācija Paroc SSB 1 peldošās grīdas sistēmai 30 mm vai ekvivalents</t>
  </si>
  <si>
    <t>Betons C30/37 XC4 XD1 XA1 Cnom=40mm, ar stiegrojumu D6  150/150, virsma hidrofobi impregnēta ar Mapei Planiseal WR 100  vai ekvivalents 150 mm</t>
  </si>
  <si>
    <t>Kalibrētas latas 21x95 mm,solis 400mm,apstrādātas ar antiseptiķi .Antiseptiķis Vincents polyline inwood classic( UL-3.1) vai ekvivalents. Koka elementu galus apstrādāt ar lineļļas beici Vincents polyline vai ekvivalents</t>
  </si>
  <si>
    <t>L-1.2 montāža 1670*4030 H.Stikls: Rūdīts stikls ESG 6mm SKN183II/ 16 arg/ 6mm/
16arg/ rūdīts laminēts stikls ESG VSG 66.2 Eclazll
 Profila sistēma: Schüco AWS 75.SI vai ekvivalents .Stikla paketei un rāmim paredzēt viegli atdalāmo konstrukciju. Konstrukcijas Augšejās daļās panelis-blīvs alumīnija vai alumīnija pārklājuma materiāks ar atvērumu AVK-V izvadam D-150 mm  ( skat lapu AR-27-i1)</t>
  </si>
  <si>
    <t xml:space="preserve">L-4 Saglabājams esošais logs 1580*3300H .( furnitūras nomaiņa, pieslēgumi, aiļu apdare, hermetizācija,palodzes). Loga veramā daļā aprīkota ar elektrisku piedziņu , kas nodrošina elektronisku attālinātu atvēršanu ( skat lapu AR-28-i-1) </t>
  </si>
  <si>
    <r>
      <t>L-5.1    910*1570H. Stikls: Rūdīts stikls ESG 6mm SKN183II/ 16 arg/ 6mm/ 16arg/
rūdīts laminēts stikls ESG VSG 66.2 Eclazll
- Profila sistēma: Schüco AWS 75.SI+ vai ekvivalents .  Loga veramā daļā aprīkota ar elektrisku piedziņu , kas nodrošina elektronisku attālinātu atvēršanu ( skat lapu AR-28-i-1) 
-</t>
    </r>
    <r>
      <rPr>
        <strike/>
        <sz val="10"/>
        <rFont val="Arial"/>
        <family val="2"/>
        <charset val="186"/>
      </rPr>
      <t xml:space="preserve"> </t>
    </r>
  </si>
  <si>
    <t>FS-6    10385*1820,  AR-30</t>
  </si>
  <si>
    <t>FS-7   4800*7825,AR-30</t>
  </si>
  <si>
    <r>
      <rPr>
        <b/>
        <sz val="10"/>
        <rFont val="Arial"/>
        <family val="2"/>
        <charset val="186"/>
      </rPr>
      <t>SS-4</t>
    </r>
    <r>
      <rPr>
        <sz val="10"/>
        <rFont val="Arial"/>
        <family val="2"/>
        <charset val="186"/>
      </rPr>
      <t xml:space="preserve"> 3000*1625 EI-30            </t>
    </r>
  </si>
  <si>
    <t>Stiklotas iekšdurvis D-4 1250*2325 H.Profila sistēma: Schüco ADS 80 FR 30 vai ekvivalents.Furnitūra Schüco vai ekvivalents
Rokturis INOX 240 130AR-25</t>
  </si>
  <si>
    <r>
      <t>SS-5</t>
    </r>
    <r>
      <rPr>
        <sz val="10"/>
        <rFont val="Arial"/>
        <family val="2"/>
        <charset val="186"/>
      </rPr>
      <t xml:space="preserve"> 3000*3200  EI-30       </t>
    </r>
  </si>
  <si>
    <r>
      <rPr>
        <b/>
        <sz val="10"/>
        <rFont val="Arial"/>
        <family val="2"/>
        <charset val="186"/>
      </rPr>
      <t>SS-6</t>
    </r>
    <r>
      <rPr>
        <sz val="10"/>
        <rFont val="Arial"/>
        <family val="2"/>
        <charset val="186"/>
      </rPr>
      <t xml:space="preserve"> 3000*2400  EI-30       </t>
    </r>
  </si>
  <si>
    <t>Stiklotas iekšdurvis D-10 1275*2325 H. Profila sistēma: Schüco ADS 80 FR 30 vai ekvivalents.Stikls: Rūdīts ESG 8mm float.AR-25, AR-31</t>
  </si>
  <si>
    <t>Stiklotas iekšdurvis D-14 1250*2325 H,AR-26</t>
  </si>
  <si>
    <t>Stiklotas iekšdurvis D-10 1250*2325 H. Profila sistēma: Schüco ADS 80 FR 30 vai ekvivalents.Stikls: Rūdīts ESG 8mm float.AR-25, AR-31</t>
  </si>
  <si>
    <t>Stiklotas iekšdurvis D-8 1125*2325 H,Profila sistēma: Schüco ADS 65.NI vai ekvivalents .Stikls: Rūdīts ESG 8mm float.AR-25</t>
  </si>
  <si>
    <t>Stiklotas iekšdurvis D-14 1275*2350 H.Profila sistēma: Schüco ADS 65.NI vai ekvivalents.Stikls: Rūdīts ESG 8mm float,AR-26</t>
  </si>
  <si>
    <t>Stiklotas iekšdurvis D-16 1275*2350 H.Profila sistēma: Schüco ADS 65.NI vai ekvivalents.Stikls: Rūdīts ESG 8mm float.AR-26</t>
  </si>
  <si>
    <t>Stiklotas iekšdurvis D-14 1250*2350 H.Profila sistēma: Schüco ADS 65.NI vai ekvivalents.Stikls: Rūdīts ESG 8mm float,AR-26</t>
  </si>
  <si>
    <t>Alumīnija durvis D-15 1030*2290 .Profila sistēma: Schüco ADS 65.NI vai ekvivalents.Panelis: Paneel Al - PSound - Promaxon A - PSound - Al, Up vērtība: 5,40 W/(m²K) AR-26</t>
  </si>
  <si>
    <t>Metāla ārdurvis AD-02 1100*2100H  Hormann vai ekvivalents,AR-24-i1</t>
  </si>
  <si>
    <t>Divviru metāla ārdurvis AD-04  2200*3000H. Hormann vai ekvivalents,AR-24-i1</t>
  </si>
  <si>
    <t>Metāla ārdurvis AD-07 1600*2100H, EI30. Hormann vai ekvivalents,AR-24-i1</t>
  </si>
  <si>
    <t>Metāla ārdurvis ĀD-08 1600*1700H,EI30. Hormann vai ekvivalents,AR-24-i1</t>
  </si>
  <si>
    <t>Metāla ārdurvis AD-09, 1400*2300H.Hormann vai ekvivalents,AR-24-i1</t>
  </si>
  <si>
    <t>Metāla ārdurvis AD-11 1200*2100H. Hormann vai ekvivalents,AR-24-i1</t>
  </si>
  <si>
    <t>Esošas Metāla ārdurvis AD-12 abas durvju vērtnes  aprīkot ar furnitūru
atbilstoši EN 1125 prasībām
Durvis jāaprīko ar pašaizvēršanās mehānismu-
GEZE 3000</t>
  </si>
  <si>
    <t>Koka iekšdurvis D-21 1050*2300 ar stiklojumu.Rūdīts ESG 8mm float.  Furnitūra ABLOY:.AR-26</t>
  </si>
  <si>
    <t>Esošas metāla durvis D-22 ar stiklojumu 1880*2200 H</t>
  </si>
  <si>
    <t>Spiediena sensors</t>
  </si>
  <si>
    <t>R32</t>
  </si>
  <si>
    <t>Skaņas izolācija DN50 Rockwool 800 54x40 vai ekvivalents</t>
  </si>
  <si>
    <t>Skaņas izolācija DN110 Rockwool 800 114x40 vai ekvivalents</t>
  </si>
  <si>
    <t>Nerūsējošā tērauda režģi ar bezrāmja flīžu 
pamatni, L=0,9m 
Skat. IN-S-SA-02, pozīcija SA-18 ACO M125 vai ekvivalents</t>
  </si>
  <si>
    <t xml:space="preserve">Nerūsējošā tērauda režģi ar bezrāmja flīžu 
pamatni, L=2,0m 
Skat. IN-S-SA-03,pozīcija SA-38 ACO vai ekvivalents. </t>
  </si>
  <si>
    <t>Nerūsējošā tērauda režģi ar bezrāmja flīžu 
pamatni, L=3,0m 
Skat. IN-S-SA-03,pozīcija SA-40 ACO M125 vai 
ekvivalents</t>
  </si>
  <si>
    <t>Barjeru indukcijas cilpas vads</t>
  </si>
  <si>
    <t>FVN49/0.26</t>
  </si>
  <si>
    <t>3C16A</t>
  </si>
  <si>
    <t>Kontaktors, spole 24V DC</t>
  </si>
  <si>
    <t>3P,20A</t>
  </si>
  <si>
    <t>Savienojuma trejgabals Fix Ring 16mm</t>
  </si>
  <si>
    <t>Līnijveida gaismeklis Linea Light Xenia aksesuāri, barosanas bloks un stiprinājuma komplekts (RSU uzraksta apgaismojums)</t>
  </si>
  <si>
    <r>
      <rPr>
        <b/>
        <sz val="10"/>
        <rFont val="Arial"/>
        <family val="2"/>
        <charset val="186"/>
      </rPr>
      <t>GR-2</t>
    </r>
    <r>
      <rPr>
        <sz val="10"/>
        <rFont val="Arial"/>
        <family val="2"/>
      </rPr>
      <t>.Reģipša griestu
krāsošana
balta krāsā.IN-6, IN-14.
Tonis: NCS S 1000-N
Šķīdinātājus nesaturoša ūdens bāzes krāsa.
Noturīga pret mazgāšanu, iztur tīrīšanas līdzekļus un
vājus šķīdinātājus, piemēram, vaitspirtu.
Pusmatēta iekšdarbu krāsa saskaņā ar normatīvu: PN-EN 13300</t>
    </r>
  </si>
  <si>
    <r>
      <rPr>
        <b/>
        <sz val="10"/>
        <rFont val="Arial"/>
        <family val="2"/>
        <charset val="186"/>
      </rPr>
      <t>GR-2.1</t>
    </r>
    <r>
      <rPr>
        <sz val="10"/>
        <rFont val="Arial"/>
        <family val="2"/>
      </rPr>
      <t>.Reģipša griestu
krāsošana
bordo krāsā. IN-6, IN-14.
Tonis: NCS S 1000-N
Šķīdinātājus nesaturoša ūdens bāzes krāsa.
Noturīga pret mazgāšanu, iztur tīrīšanas līdzekļus un
vājus šķīdinātājus, piemēram, vaitspirtu.
Pusmatēta iekšdarbu krāsa saskaņā ar normatīvu: PN-EN 13300</t>
    </r>
  </si>
  <si>
    <r>
      <rPr>
        <b/>
        <sz val="10"/>
        <rFont val="Arial"/>
        <family val="2"/>
        <charset val="186"/>
      </rPr>
      <t>GR-2.2</t>
    </r>
    <r>
      <rPr>
        <sz val="10"/>
        <rFont val="Arial"/>
        <family val="2"/>
      </rPr>
      <t>.Reģipša griestu
krāsošana
tumši pelēkā krāsā. IN-6, IN-14
Tonis: NCS S 1000-N
Šķīdinātājus nesaturoša ūdens bāzes krāsa.
Noturīga pret mazgāšanu, iztur tīrīšanas līdzekļus un
vājus šķīdinātājus, piemēram, vaitspirtu.
Pusmatēta iekšdarbu krāsa saskaņā ar normatīvu: PN-EN 13300</t>
    </r>
  </si>
  <si>
    <r>
      <t xml:space="preserve">G6 </t>
    </r>
    <r>
      <rPr>
        <sz val="10"/>
        <rFont val="Arial"/>
        <family val="2"/>
        <charset val="186"/>
      </rPr>
      <t xml:space="preserve">Materiāls: Ruļveida vinīla grīdas seguma ieklāšana sporta
telpām.
Izmērs: ± 20.5 m x 2m (Garums x Platums)
Biezums: 3.45mm
Tonis: Oak CLASSIC
Pretslīdes klase (EN 13893): DS
Nodilumslāņa biezums: 0,65 mm
NCS S 2010-Y20R
LRV: 46,2%.Tarkett - Omnisports Speed (3.45 mm) - Oak
CLASSIC </t>
    </r>
    <r>
      <rPr>
        <sz val="10"/>
        <color rgb="FFFF0000"/>
        <rFont val="Arial"/>
        <family val="2"/>
        <charset val="186"/>
      </rPr>
      <t>vai ekvivalents</t>
    </r>
    <r>
      <rPr>
        <sz val="10"/>
        <rFont val="Arial"/>
        <family val="2"/>
        <charset val="186"/>
      </rPr>
      <t xml:space="preserve"> IN-5, IN-13.</t>
    </r>
  </si>
  <si>
    <r>
      <t xml:space="preserve">G6.1 </t>
    </r>
    <r>
      <rPr>
        <sz val="10"/>
        <rFont val="Arial"/>
        <family val="2"/>
        <charset val="186"/>
      </rPr>
      <t>Materiāls: Ruļveida vinīla grīdas segum ieklāšana sporta
telpām.
Izmērs: ± 20.5 m x 2m (Garums x Platums)
Biezums: 3.45 mm
Tonis: Light Maple
Pretslīdes klase (EN 13893): DS
Nodilumslāņa biezums: 0,65 mm
NCS S 4030-Y30R
LRV: 26,3%.Tarkett - Omnisports Speed (3.45 mm) - Light
Maple vai ekvivalents. IN-5, In-13.</t>
    </r>
  </si>
  <si>
    <r>
      <t xml:space="preserve">G7 </t>
    </r>
    <r>
      <rPr>
        <sz val="10"/>
        <color rgb="FF000000"/>
        <rFont val="Arial"/>
        <family val="2"/>
        <charset val="186"/>
      </rPr>
      <t>Materiāls: Ruļveida vinīla grīdas seguma ieklāšana sporta
telpām.
Izmērs: ± 28 m x 200 cm (Garums x Platums).Forbo Flooring Systems - Marmoleum Sport
83707
Biezums: 3.2 mm
Tonis: Marmoleum Sport 83707 (black hole)
Pretslīdes klase (EN 13893): μ ≥ 0.30
Nodilumslāņa biezums: 0,7 mm
NCS S 8500-N
LRV: 7%. Forbo Flooring Systems - Marmoleum Sport
83707 vai ekvivalents. IN-5, IN-13.</t>
    </r>
  </si>
  <si>
    <r>
      <rPr>
        <b/>
        <sz val="10"/>
        <rFont val="Arial"/>
        <family val="2"/>
        <charset val="186"/>
      </rPr>
      <t xml:space="preserve">S-01 </t>
    </r>
    <r>
      <rPr>
        <sz val="10"/>
        <rFont val="Arial"/>
        <family val="2"/>
      </rPr>
      <t>Apmestās sienas krāsošana
Tonis: NCS S 7500-N
Šķīdinātājus nesaturoša ūdens bāzes krāsa.
Noturīga pret mazgāšanu, iztur tīrīšanas līdzekļus un
vājus šķīdinātājus, piemēram, vaitspirtu.
Mitras berzes izturība – 1. Klase (PN-EN 13300).Tikurilla Optiva Semi Matt 20 vai Remontti-Ässä vai ekvivalents. IN-4,IN-12.</t>
    </r>
  </si>
  <si>
    <r>
      <t xml:space="preserve">S-02 </t>
    </r>
    <r>
      <rPr>
        <sz val="10"/>
        <rFont val="Arial"/>
        <family val="2"/>
        <charset val="186"/>
      </rPr>
      <t>Apmestās sienas krāsošana.
Tonis: NCS S 1000-N
Šķīdinātājus nesaturoša ūdens bāzes krāsa.
Noturīga pret mazgāšanu, iztur tīrīšanas līdzekļus un
vājus šķīdinātājus, piemēram, vaitspirtu.
Mitras berzes izturība – 1. Klase (PN-EN 13300).Tikurilla Optiva Semi Matt 20 vai Remontti-Ässä vai ekviavalents. In-4, IN-12.</t>
    </r>
  </si>
  <si>
    <r>
      <rPr>
        <b/>
        <sz val="10"/>
        <rFont val="Arial"/>
        <family val="2"/>
        <charset val="186"/>
      </rPr>
      <t>S-03</t>
    </r>
    <r>
      <rPr>
        <sz val="10"/>
        <rFont val="Arial"/>
        <family val="2"/>
      </rPr>
      <t xml:space="preserve"> Mūra atjaunošana
Mūra attīrīšana no netīrumu slāņiem.
Attīrīšanu veic ar Scheidel ‘’Fassaden Reiniger Steinreiniger S’’ pastu
vai ekvivalents
Cokola daļā vismaz 5 zonās noteikt sāļu bojājumu apjomu ( cik augstu
sāļi ir uzdzīti virs cokola) un koncentrāciju ar Merck Test Strips lakmusa
papīra indikatoriem, kas uzrāda nitrātu, sulfīdu un hlorīdu koncentrāciju
pamatnē .
Pie nepieciešamības veic mūra apstrādi ar biocīda šķīdumu Caparol
"Capatox" vai ekvivalentu.
Mūrējuma šuvju atjaunošana. Var izmantot restaurācijas javu Caparol
MITAU PUTZ </t>
    </r>
    <r>
      <rPr>
        <sz val="10"/>
        <color rgb="FFFF0000"/>
        <rFont val="Arial"/>
        <family val="2"/>
        <charset val="186"/>
      </rPr>
      <t>vai ekvivalents</t>
    </r>
    <r>
      <rPr>
        <sz val="10"/>
        <rFont val="Arial"/>
        <family val="2"/>
      </rPr>
      <t>.IN-4,IN-12.</t>
    </r>
  </si>
  <si>
    <r>
      <rPr>
        <b/>
        <sz val="10"/>
        <rFont val="Arial"/>
        <family val="2"/>
        <charset val="186"/>
      </rPr>
      <t xml:space="preserve">S-07 </t>
    </r>
    <r>
      <rPr>
        <sz val="10"/>
        <rFont val="Arial"/>
        <family val="2"/>
        <charset val="186"/>
      </rPr>
      <t>RigaWood (RFF) vai ekvivalents. IN-4.
Paneļu biezums: 18 mm
Perforācijas diametrs: 8 mm
Perforācijas attālums: 16 mm
Skaņas absorbcijas novērtējums atbilstoši: EN ISO 11654
Absorbcijas koeficients αw: 0.70
Absorbcijas klase: C
RigaWood Acoustic Panel P 18/8-16 vai ekvivalents.Perforēti
akustiskie koka
paneļi (Sporta
zāle)Riga Wood AcousticPanel P 18/8-16 vai ekvivalents</t>
    </r>
  </si>
  <si>
    <r>
      <rPr>
        <b/>
        <sz val="10"/>
        <rFont val="Arial"/>
        <family val="2"/>
        <charset val="186"/>
      </rPr>
      <t>S-08</t>
    </r>
    <r>
      <rPr>
        <sz val="10"/>
        <rFont val="Arial"/>
        <family val="2"/>
        <charset val="186"/>
      </rPr>
      <t xml:space="preserve"> Bordo krāsas krāsošana uz apmetuma.
Tonis: NCS 5040-R, Pantone 202 C, RAL 3004
Šķīdinātājus nesaturoša ūdens bāzes krāsa.
Noturīga pret mazgāšanu, iztur tīrīšanas līdzekļus un
vājus šķīdinātājus, piemēram, vaitspirtu.
Pusmatēta iekšdarbu krāsa - 4/RT - klasifikācija.
Tikurilla Remontti-Ässä </t>
    </r>
    <r>
      <rPr>
        <sz val="10"/>
        <color rgb="FFFF0000"/>
        <rFont val="Arial"/>
        <family val="2"/>
        <charset val="186"/>
      </rPr>
      <t>vai ekvivalents.</t>
    </r>
    <r>
      <rPr>
        <sz val="10"/>
        <rFont val="Arial"/>
        <family val="2"/>
        <charset val="186"/>
      </rPr>
      <t xml:space="preserve"> IN-4,IN-12.</t>
    </r>
  </si>
  <si>
    <r>
      <rPr>
        <b/>
        <sz val="10"/>
        <rFont val="Arial"/>
        <family val="2"/>
        <charset val="186"/>
      </rPr>
      <t>S-09</t>
    </r>
    <r>
      <rPr>
        <sz val="10"/>
        <rFont val="Arial"/>
        <family val="2"/>
        <charset val="186"/>
      </rPr>
      <t xml:space="preserve"> Krāsošana uz apmetuma coffe tonis
Tonis: NCS - S 2005-Y40R.
Vienkomponenta ūdens bāzes troksni slāpējošs funkcionāls pārklājums.
Labas akustiskās amortizācijas un vibrācijas absorbēšanas īpašības.
Veido elastīgu un porainu pārklājumu.
Pārklājums: matēts (5/RT klasifikācija).
Tikkurila Acoustics </t>
    </r>
    <r>
      <rPr>
        <sz val="10"/>
        <color rgb="FFFF0000"/>
        <rFont val="Arial"/>
        <family val="2"/>
        <charset val="186"/>
      </rPr>
      <t>vai ekvivalents</t>
    </r>
    <r>
      <rPr>
        <sz val="10"/>
        <rFont val="Arial"/>
        <family val="2"/>
        <charset val="186"/>
      </rPr>
      <t>.IN-4, IN-12.</t>
    </r>
  </si>
  <si>
    <r>
      <t xml:space="preserve">S-10 </t>
    </r>
    <r>
      <rPr>
        <sz val="10"/>
        <rFont val="Arial"/>
        <family val="2"/>
        <charset val="186"/>
      </rPr>
      <t>Krāsošana uz apmetuma.
Tonis: NCS S 3500-N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t>
    </r>
  </si>
  <si>
    <r>
      <rPr>
        <b/>
        <sz val="10"/>
        <rFont val="Arial"/>
        <family val="2"/>
        <charset val="186"/>
      </rPr>
      <t>S-11</t>
    </r>
    <r>
      <rPr>
        <sz val="10"/>
        <rFont val="Arial"/>
        <family val="2"/>
        <charset val="186"/>
      </rPr>
      <t xml:space="preserve"> Krāsošana uz apmetuma.Gaiši pelēka krāsa mitrām telpām.
Tonis: NCS S 3000-N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vai ekvivalents. IN-4,IN-12.</t>
    </r>
  </si>
  <si>
    <r>
      <t>S-12</t>
    </r>
    <r>
      <rPr>
        <sz val="10"/>
        <rFont val="Arial"/>
        <family val="2"/>
        <charset val="186"/>
      </rPr>
      <t xml:space="preserve"> Krāsošana uz iepriekš krāsotas virsmas.
Ūdens bāzes krāsa tāfeļu virsmu veidošanai.
Tonis: NCS S 7500-N.Tāeļu virsmas veidojoša krāsa.
Matēta virsma
Piemērota tāfeļu virsmu veidošanai. Uz krāsotās virsmas ir viegli rakstīt
ar krītu un pēc tam to ir viegli notīrīt.
TIKKURILA LIITU TĀFEĻU KRĀSA vai ekvivalents. IN-4, IN-12.</t>
    </r>
  </si>
  <si>
    <t>Krāsošana uz apmetuma.
Tonis: NCS S 1000-N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
Izveidotu konstrukciju jasagatavo priekš krāsošanas.</t>
  </si>
  <si>
    <t xml:space="preserve">
Krāsošana uz apmetuma.
Tonis: NCS S 7500-N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t>
  </si>
  <si>
    <t xml:space="preserve">
Krāsošana uz apmetuma.
Tonis: NCS S 7500-N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t>
  </si>
  <si>
    <r>
      <t xml:space="preserve">Ar grozījumiem
Rīgas Stradiņa universitātes
iepirkuma komisijas
2024.gada 22.jūlija sēdē
(protokols Nr. RSU 2024/50/AK-6) </t>
    </r>
    <r>
      <rPr>
        <b/>
        <sz val="10"/>
        <color rgb="FFFF0000"/>
        <rFont val="Arial"/>
        <family val="2"/>
        <charset val="186"/>
      </rPr>
      <t>mainīti pozīcijas apjomi</t>
    </r>
  </si>
  <si>
    <r>
      <t xml:space="preserve">Ar grozījumiem
Rīgas Stradiņa universitātes
iepirkuma komisijas
2024.gada 05.augusta sēdē
(protokols Nr. RSU 2024/50/AK-8) </t>
    </r>
    <r>
      <rPr>
        <b/>
        <sz val="10"/>
        <color rgb="FFFF0000"/>
        <rFont val="Arial"/>
        <family val="2"/>
        <charset val="186"/>
      </rPr>
      <t>mainīti pozīcijas apjomi</t>
    </r>
  </si>
  <si>
    <r>
      <t xml:space="preserve">Ar grozījumiem
Rīgas Stradiņa universitātes
iepirkuma komisijas
2024.gada 05.augusta sēdē
(protokols Nr. RSU 2024/50/AK-8) </t>
    </r>
    <r>
      <rPr>
        <b/>
        <sz val="10"/>
        <color rgb="FFFF0000"/>
        <rFont val="Arial"/>
        <family val="2"/>
        <charset val="186"/>
      </rPr>
      <t>ieviesta jauna pozīcija</t>
    </r>
  </si>
  <si>
    <r>
      <t xml:space="preserve">Ar grozījumiem
Rīgas Stradiņa universitātes
iepirkuma komisijas
2024.gada 11.jūlija sēdē 
(protokols Nr. RSU 2024/50/AK-5) </t>
    </r>
    <r>
      <rPr>
        <b/>
        <sz val="10"/>
        <color rgb="FFFF0000"/>
        <rFont val="Arial"/>
        <family val="2"/>
        <charset val="186"/>
      </rPr>
      <t>mainīts pozīcijas apraksts un apjomi</t>
    </r>
  </si>
  <si>
    <r>
      <t xml:space="preserve">Ar grozījumiem
Rīgas Stradiņa universitātes
iepirkuma komisijas
2024.gada 11.jūlija sēdē 
(protokols Nr. RSU 2024/50/AK-5) </t>
    </r>
    <r>
      <rPr>
        <b/>
        <sz val="10"/>
        <color rgb="FFFF0000"/>
        <rFont val="Arial"/>
        <family val="2"/>
        <charset val="186"/>
      </rPr>
      <t>mainīts pozīcijas mērvienība un  apjomi</t>
    </r>
  </si>
  <si>
    <r>
      <t xml:space="preserve">Ar grozījumiem
Rīgas Stradiņa universitātes
iepirkuma komisijas
2024.gada 05.augusta sēdē
(protokols Nr. RSU 2024/50/AK-8) </t>
    </r>
    <r>
      <rPr>
        <b/>
        <sz val="10"/>
        <color rgb="FFFF0000"/>
        <rFont val="Arial"/>
        <family val="2"/>
        <charset val="186"/>
      </rPr>
      <t>precizēts pozīcijas apraksts</t>
    </r>
  </si>
  <si>
    <r>
      <t xml:space="preserve">Ar grozījumiem
Rīgas Stradiņa universitātes
iepirkuma komisijas
2024.gada 05.augusta sēdē
(protokols Nr. RSU 2024/50/AK-8) </t>
    </r>
    <r>
      <rPr>
        <b/>
        <sz val="10"/>
        <color rgb="FFFF0000"/>
        <rFont val="Arial"/>
        <family val="2"/>
        <charset val="186"/>
      </rPr>
      <t xml:space="preserve">precizēts pozīcijas apraksts </t>
    </r>
  </si>
  <si>
    <r>
      <t xml:space="preserve">Ar grozījumiem
Rīgas Stradiņa universitātes
iepirkuma komisijas
2024.gada 05.augusta sēdē
(protokols Nr. RSU 2024/50/AK-8) </t>
    </r>
    <r>
      <rPr>
        <b/>
        <sz val="10"/>
        <color rgb="FFFF0000"/>
        <rFont val="Arial"/>
        <family val="2"/>
        <charset val="186"/>
      </rPr>
      <t>mainīts pozīcijas apraksts</t>
    </r>
  </si>
  <si>
    <r>
      <t xml:space="preserve">Ar grozījumiem
Rīgas Stradiņa universitātes
iepirkuma komisijas
2024.gada 05.augusta sēdē
(protokols Nr. RSU 2024/50/AK-8) </t>
    </r>
    <r>
      <rPr>
        <b/>
        <sz val="10"/>
        <color rgb="FFFF0000"/>
        <rFont val="Arial"/>
        <family val="2"/>
        <charset val="186"/>
      </rPr>
      <t>precizēts pozīcijas apraksts</t>
    </r>
    <r>
      <rPr>
        <b/>
        <sz val="10"/>
        <color rgb="FF00B050"/>
        <rFont val="Arial"/>
        <family val="2"/>
        <charset val="186"/>
      </rPr>
      <t xml:space="preserve"> </t>
    </r>
    <r>
      <rPr>
        <b/>
        <sz val="10"/>
        <color rgb="FFFF0000"/>
        <rFont val="Arial"/>
        <family val="2"/>
        <charset val="186"/>
      </rPr>
      <t>un mainīti pozīcijas apjomi</t>
    </r>
  </si>
  <si>
    <r>
      <t xml:space="preserve">Ar grozījumiem
Rīgas Stradiņa universitātes
iepirkuma komisijas
2024.gada 05.augusta sēdē
(protokols Nr. RSU 2024/50/AK-8) </t>
    </r>
    <r>
      <rPr>
        <b/>
        <sz val="10"/>
        <color rgb="FFFF0000"/>
        <rFont val="Arial"/>
        <family val="2"/>
        <charset val="186"/>
      </rPr>
      <t>Pozīcijā būvizstrādājumu</t>
    </r>
    <r>
      <rPr>
        <b/>
        <sz val="10"/>
        <color rgb="FF00B050"/>
        <rFont val="Arial"/>
        <family val="2"/>
        <charset val="186"/>
      </rPr>
      <t xml:space="preserve"> </t>
    </r>
    <r>
      <rPr>
        <b/>
        <sz val="10"/>
        <color rgb="FFFF0000"/>
        <rFont val="Arial"/>
        <family val="2"/>
        <charset val="186"/>
      </rPr>
      <t>piegādā Pasūtītājs, vai Piegādātājs</t>
    </r>
    <r>
      <rPr>
        <b/>
        <sz val="10"/>
        <color rgb="FF00B050"/>
        <rFont val="Arial"/>
        <family val="2"/>
        <charset val="186"/>
      </rPr>
      <t xml:space="preserve"> </t>
    </r>
    <r>
      <rPr>
        <b/>
        <sz val="10"/>
        <color rgb="FFFF0000"/>
        <rFont val="Arial"/>
        <family val="2"/>
        <charset val="186"/>
      </rPr>
      <t>( skat. piezīmi Nr.6)</t>
    </r>
  </si>
  <si>
    <r>
      <t xml:space="preserve">Ar grozījumiem
Rīgas Stradiņa universitātes
iepirkuma komisijas
2024.gada 05.augusta sēdē
(protokols Nr. RSU 2024/50/AK-8) </t>
    </r>
    <r>
      <rPr>
        <b/>
        <sz val="10"/>
        <color rgb="FFFF0000"/>
        <rFont val="Arial"/>
        <family val="2"/>
        <charset val="186"/>
      </rPr>
      <t>dzēsta pozīcija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</si>
</sst>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_-;\-* #,##0.00_-;_-* &quot;-&quot;??_-;_-@_-"/>
    <numFmt numFmtId="165" formatCode="_(* #,##0.00_);_(* \(#,##0.00\);_(* &quot;-&quot;??_);_(@_)"/>
    <numFmt numFmtId="166" formatCode="_-* #,##0.00\ _L_s_-;\-* #,##0.00\ _L_s_-;_-* \-??\ _L_s_-;_-@_-"/>
    <numFmt numFmtId="167" formatCode="_-* #,##0.00_-;\-* #,##0.00_-;_-* \-??_-;_-@_-"/>
    <numFmt numFmtId="168" formatCode="_(* #,##0.00_);_(* \(#,##0.00\);_(* \-??_);_(@_)"/>
    <numFmt numFmtId="169" formatCode="0.00;[Red]0.00"/>
    <numFmt numFmtId="170" formatCode="0;[Red]0"/>
    <numFmt numFmtId="171" formatCode="0.0"/>
    <numFmt numFmtId="172" formatCode="_-* #,##0.00\ _L_s_-;\-* #,##0.00\ _L_s_-;_-* &quot;-&quot;??\ _L_s_-;_-@_-"/>
    <numFmt numFmtId="173" formatCode="_-* #,##0.00&quot;$&quot;_-;\-* #,##0.00&quot;$&quot;_-;_-* &quot;-&quot;??&quot;$&quot;_-;_-@_-"/>
  </numFmts>
  <fonts count="152">
    <font>
      <sz val="11"/>
      <color rgb="FF000000"/>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FFFFFF"/>
      <name val="Calibri"/>
      <family val="2"/>
      <charset val="186"/>
    </font>
    <font>
      <sz val="10"/>
      <name val="Arial"/>
      <family val="2"/>
      <charset val="186"/>
    </font>
    <font>
      <sz val="10"/>
      <color rgb="FF000000"/>
      <name val="Arial"/>
      <family val="2"/>
      <charset val="186"/>
    </font>
    <font>
      <b/>
      <sz val="11"/>
      <color rgb="FFFF9900"/>
      <name val="Calibri"/>
      <family val="2"/>
      <charset val="186"/>
    </font>
    <font>
      <sz val="11"/>
      <color rgb="FF800080"/>
      <name val="Calibri"/>
      <family val="2"/>
      <charset val="186"/>
    </font>
    <font>
      <sz val="11"/>
      <color rgb="FFFF0000"/>
      <name val="Calibri"/>
      <family val="2"/>
      <charset val="186"/>
    </font>
    <font>
      <b/>
      <sz val="11"/>
      <color rgb="FFFFFFFF"/>
      <name val="Calibri"/>
      <family val="2"/>
      <charset val="186"/>
    </font>
    <font>
      <i/>
      <sz val="11"/>
      <color rgb="FF808080"/>
      <name val="Calibri"/>
      <family val="2"/>
      <charset val="186"/>
    </font>
    <font>
      <sz val="11"/>
      <color rgb="FF008000"/>
      <name val="Calibri"/>
      <family val="2"/>
      <charset val="186"/>
    </font>
    <font>
      <b/>
      <sz val="15"/>
      <color rgb="FF003366"/>
      <name val="Calibri"/>
      <family val="2"/>
      <charset val="186"/>
    </font>
    <font>
      <b/>
      <sz val="13"/>
      <color rgb="FF003366"/>
      <name val="Calibri"/>
      <family val="2"/>
      <charset val="186"/>
    </font>
    <font>
      <b/>
      <sz val="11"/>
      <color rgb="FF003366"/>
      <name val="Calibri"/>
      <family val="2"/>
      <charset val="186"/>
    </font>
    <font>
      <sz val="11"/>
      <color rgb="FF333399"/>
      <name val="Calibri"/>
      <family val="2"/>
      <charset val="186"/>
    </font>
    <font>
      <b/>
      <sz val="11"/>
      <color rgb="FF333333"/>
      <name val="Calibri"/>
      <family val="2"/>
      <charset val="186"/>
    </font>
    <font>
      <b/>
      <sz val="11"/>
      <color rgb="FF000000"/>
      <name val="Calibri"/>
      <family val="2"/>
      <charset val="186"/>
    </font>
    <font>
      <sz val="11"/>
      <color rgb="FFFF9900"/>
      <name val="Calibri"/>
      <family val="2"/>
      <charset val="186"/>
    </font>
    <font>
      <sz val="11"/>
      <color rgb="FF993300"/>
      <name val="Calibri"/>
      <family val="2"/>
      <charset val="186"/>
    </font>
    <font>
      <sz val="10"/>
      <name val="Arial"/>
      <family val="2"/>
      <charset val="204"/>
    </font>
    <font>
      <sz val="11"/>
      <color rgb="FF000000"/>
      <name val="Calibri"/>
      <family val="2"/>
      <charset val="1"/>
    </font>
    <font>
      <sz val="11"/>
      <color rgb="FF000000"/>
      <name val="Calibri"/>
      <family val="2"/>
      <charset val="204"/>
    </font>
    <font>
      <sz val="9"/>
      <color rgb="FF000000"/>
      <name val="Calibri"/>
      <family val="2"/>
      <charset val="186"/>
    </font>
    <font>
      <sz val="10"/>
      <color rgb="FF000000"/>
      <name val="Arial1"/>
      <charset val="186"/>
    </font>
    <font>
      <sz val="10"/>
      <name val="Times New Roman"/>
      <family val="1"/>
      <charset val="186"/>
    </font>
    <font>
      <sz val="10"/>
      <name val="Arial"/>
      <family val="2"/>
      <charset val="1"/>
    </font>
    <font>
      <b/>
      <sz val="18"/>
      <color rgb="FF003366"/>
      <name val="Cambria"/>
      <family val="2"/>
      <charset val="186"/>
    </font>
    <font>
      <b/>
      <sz val="10"/>
      <name val="Arial"/>
      <family val="2"/>
      <charset val="186"/>
    </font>
    <font>
      <sz val="11"/>
      <color rgb="FF000000"/>
      <name val="Calibri"/>
      <family val="2"/>
      <charset val="186"/>
    </font>
    <font>
      <sz val="10"/>
      <name val="Arial"/>
      <family val="2"/>
    </font>
    <font>
      <sz val="12"/>
      <color indexed="8"/>
      <name val="Arial"/>
      <family val="2"/>
      <charset val="186"/>
    </font>
    <font>
      <sz val="11"/>
      <color rgb="FF000000"/>
      <name val="Arial1"/>
      <charset val="186"/>
    </font>
    <font>
      <sz val="11"/>
      <color indexed="8"/>
      <name val="Calibri"/>
      <family val="2"/>
      <charset val="186"/>
    </font>
    <font>
      <sz val="11"/>
      <color theme="1"/>
      <name val="Calibri"/>
      <family val="2"/>
      <scheme val="minor"/>
    </font>
    <font>
      <b/>
      <sz val="11"/>
      <name val="Calibri"/>
      <family val="2"/>
      <charset val="186"/>
    </font>
    <font>
      <sz val="11"/>
      <name val="Calibri"/>
      <family val="2"/>
      <charset val="186"/>
    </font>
    <font>
      <sz val="11"/>
      <name val="Calibri"/>
      <family val="2"/>
      <charset val="186"/>
      <scheme val="minor"/>
    </font>
    <font>
      <sz val="10"/>
      <name val="Arial Cyr"/>
      <charset val="186"/>
    </font>
    <font>
      <sz val="10"/>
      <color theme="1"/>
      <name val="Arial"/>
      <family val="2"/>
      <charset val="186"/>
    </font>
    <font>
      <sz val="10"/>
      <color rgb="FF000000"/>
      <name val="Arial"/>
      <family val="2"/>
    </font>
    <font>
      <b/>
      <sz val="10"/>
      <color rgb="FF000000"/>
      <name val="Arial"/>
      <family val="2"/>
      <charset val="186"/>
    </font>
    <font>
      <b/>
      <sz val="10"/>
      <name val="Arial"/>
      <family val="2"/>
    </font>
    <font>
      <b/>
      <sz val="10"/>
      <color theme="1"/>
      <name val="Arial"/>
      <family val="2"/>
    </font>
    <font>
      <b/>
      <vertAlign val="subscript"/>
      <sz val="16"/>
      <color rgb="FF000000"/>
      <name val="Arial"/>
      <family val="2"/>
      <charset val="186"/>
    </font>
    <font>
      <vertAlign val="subscript"/>
      <sz val="14"/>
      <color rgb="FF000000"/>
      <name val="Arial"/>
      <family val="2"/>
      <charset val="186"/>
    </font>
    <font>
      <b/>
      <sz val="11"/>
      <color theme="1"/>
      <name val="Calibri"/>
      <family val="2"/>
      <charset val="186"/>
      <scheme val="minor"/>
    </font>
    <font>
      <vertAlign val="subscript"/>
      <sz val="10"/>
      <name val="Arial"/>
      <family val="2"/>
    </font>
    <font>
      <vertAlign val="superscript"/>
      <sz val="10"/>
      <name val="Arial"/>
      <family val="2"/>
    </font>
    <font>
      <sz val="10"/>
      <name val="Calibri"/>
      <family val="2"/>
      <charset val="186"/>
    </font>
    <font>
      <b/>
      <sz val="10"/>
      <color theme="1"/>
      <name val="Arial"/>
      <family val="2"/>
      <charset val="186"/>
    </font>
    <font>
      <sz val="10"/>
      <name val="Helv"/>
      <charset val="186"/>
    </font>
    <font>
      <b/>
      <sz val="11"/>
      <color rgb="FFFF0000"/>
      <name val="Calibri"/>
      <family val="2"/>
      <charset val="186"/>
      <scheme val="minor"/>
    </font>
    <font>
      <b/>
      <sz val="11"/>
      <color theme="1"/>
      <name val="Calibri"/>
      <family val="2"/>
      <charset val="204"/>
      <scheme val="minor"/>
    </font>
    <font>
      <vertAlign val="subscript"/>
      <sz val="16"/>
      <color rgb="FF000000"/>
      <name val="Arial"/>
      <family val="2"/>
      <charset val="186"/>
    </font>
    <font>
      <vertAlign val="superscript"/>
      <sz val="10"/>
      <name val="Arial"/>
      <family val="2"/>
      <charset val="186"/>
    </font>
    <font>
      <b/>
      <u/>
      <sz val="10"/>
      <name val="Arial"/>
      <family val="2"/>
      <charset val="186"/>
    </font>
    <font>
      <sz val="10"/>
      <color indexed="8"/>
      <name val="Arial"/>
      <family val="2"/>
      <charset val="186"/>
    </font>
    <font>
      <b/>
      <i/>
      <sz val="10"/>
      <name val="Arial"/>
      <family val="2"/>
      <charset val="186"/>
    </font>
    <font>
      <sz val="10"/>
      <color theme="1"/>
      <name val="Arial"/>
      <family val="2"/>
    </font>
    <font>
      <sz val="10"/>
      <color rgb="FFFF0000"/>
      <name val="Arial"/>
      <family val="2"/>
    </font>
    <font>
      <sz val="10"/>
      <color rgb="FF222222"/>
      <name val="Arial"/>
      <family val="2"/>
      <charset val="186"/>
    </font>
    <font>
      <sz val="10"/>
      <name val="Arial Baltic"/>
      <family val="2"/>
      <charset val="186"/>
    </font>
    <font>
      <sz val="10"/>
      <name val="Calibri"/>
      <family val="2"/>
      <charset val="204"/>
    </font>
    <font>
      <sz val="10"/>
      <color rgb="FFFF0000"/>
      <name val="Arial"/>
      <family val="2"/>
      <charset val="186"/>
    </font>
    <font>
      <b/>
      <sz val="10"/>
      <color rgb="FFFF0000"/>
      <name val="Arial"/>
      <family val="2"/>
      <charset val="186"/>
    </font>
    <font>
      <sz val="8"/>
      <color rgb="FFFF0000"/>
      <name val="Arial"/>
      <family val="2"/>
      <charset val="186"/>
    </font>
    <font>
      <b/>
      <sz val="8"/>
      <name val="Arial"/>
      <family val="2"/>
      <charset val="186"/>
    </font>
    <font>
      <strike/>
      <sz val="10"/>
      <name val="Arial"/>
      <family val="2"/>
      <charset val="186"/>
    </font>
    <font>
      <sz val="18"/>
      <color rgb="FF0000FF"/>
      <name val="Calibri"/>
      <family val="2"/>
      <charset val="186"/>
    </font>
    <font>
      <sz val="10"/>
      <name val="Helv"/>
    </font>
    <font>
      <sz val="11"/>
      <color theme="1"/>
      <name val="Calibri"/>
      <family val="2"/>
      <charset val="186"/>
    </font>
    <font>
      <b/>
      <sz val="8"/>
      <color theme="1"/>
      <name val="Arial"/>
      <family val="2"/>
      <charset val="186"/>
    </font>
    <font>
      <b/>
      <sz val="8"/>
      <name val="Arial"/>
      <family val="2"/>
    </font>
    <font>
      <vertAlign val="subscript"/>
      <sz val="10"/>
      <name val="Arial"/>
      <family val="2"/>
      <charset val="186"/>
    </font>
    <font>
      <sz val="8"/>
      <name val="Calibri"/>
      <family val="2"/>
      <charset val="186"/>
    </font>
    <font>
      <u/>
      <sz val="10"/>
      <name val="Arial"/>
      <family val="2"/>
      <charset val="186"/>
    </font>
    <font>
      <b/>
      <sz val="11"/>
      <color theme="1"/>
      <name val="Calibri"/>
      <family val="2"/>
      <scheme val="minor"/>
    </font>
    <font>
      <strike/>
      <sz val="10"/>
      <name val="Arial"/>
      <family val="2"/>
    </font>
    <font>
      <sz val="10"/>
      <color rgb="FF0000FF"/>
      <name val="Arial"/>
      <family val="2"/>
      <charset val="186"/>
    </font>
    <font>
      <sz val="11"/>
      <color rgb="FFFF0000"/>
      <name val="Arial"/>
      <family val="2"/>
      <charset val="186"/>
    </font>
    <font>
      <sz val="11"/>
      <color rgb="FF000000"/>
      <name val="Arial"/>
      <family val="2"/>
      <charset val="186"/>
    </font>
    <font>
      <sz val="10"/>
      <color indexed="8"/>
      <name val="MS Sans Serif"/>
      <family val="2"/>
      <charset val="186"/>
    </font>
    <font>
      <sz val="11"/>
      <color theme="1"/>
      <name val="Calibri"/>
      <family val="2"/>
      <charset val="1"/>
    </font>
    <font>
      <sz val="11"/>
      <color theme="1"/>
      <name val="Calibri"/>
      <family val="2"/>
    </font>
    <font>
      <vertAlign val="superscript"/>
      <sz val="11"/>
      <color theme="1"/>
      <name val="Calibri"/>
      <family val="2"/>
    </font>
    <font>
      <b/>
      <u/>
      <sz val="11"/>
      <color theme="1"/>
      <name val="Calibri"/>
      <family val="2"/>
      <charset val="186"/>
      <scheme val="minor"/>
    </font>
    <font>
      <b/>
      <sz val="10"/>
      <color theme="1"/>
      <name val="Calibri"/>
      <family val="2"/>
      <charset val="186"/>
      <scheme val="minor"/>
    </font>
    <font>
      <sz val="10"/>
      <color rgb="FF000000"/>
      <name val="Calibri"/>
      <family val="2"/>
      <charset val="186"/>
    </font>
    <font>
      <sz val="10"/>
      <color theme="1"/>
      <name val="Calibri"/>
      <family val="2"/>
      <charset val="186"/>
      <scheme val="minor"/>
    </font>
    <font>
      <i/>
      <sz val="10"/>
      <color theme="1"/>
      <name val="Calibri"/>
      <family val="2"/>
      <charset val="186"/>
      <scheme val="minor"/>
    </font>
    <font>
      <b/>
      <i/>
      <sz val="10"/>
      <color theme="1"/>
      <name val="Calibri"/>
      <family val="2"/>
      <charset val="186"/>
      <scheme val="minor"/>
    </font>
    <font>
      <i/>
      <sz val="10"/>
      <color theme="1"/>
      <name val="Arial"/>
      <family val="2"/>
      <charset val="186"/>
    </font>
    <font>
      <b/>
      <sz val="10"/>
      <color rgb="FFC00000"/>
      <name val="Arial"/>
      <family val="2"/>
      <charset val="186"/>
    </font>
    <font>
      <sz val="14"/>
      <name val="Arial"/>
      <family val="2"/>
      <charset val="186"/>
    </font>
    <font>
      <b/>
      <vertAlign val="subscript"/>
      <sz val="14"/>
      <color rgb="FF000000"/>
      <name val="Arial"/>
      <family val="2"/>
      <charset val="186"/>
    </font>
    <font>
      <b/>
      <vertAlign val="subscript"/>
      <sz val="10"/>
      <color rgb="FF000000"/>
      <name val="Arial"/>
      <family val="2"/>
      <charset val="186"/>
    </font>
    <font>
      <i/>
      <sz val="10"/>
      <name val="Arial"/>
      <family val="2"/>
      <charset val="186"/>
    </font>
    <font>
      <sz val="10"/>
      <name val="Times New Roman"/>
      <family val="1"/>
      <charset val="204"/>
    </font>
    <font>
      <b/>
      <sz val="11"/>
      <name val="Arial"/>
      <family val="2"/>
      <charset val="186"/>
    </font>
    <font>
      <sz val="10"/>
      <name val="Tahoma"/>
      <family val="2"/>
      <charset val="186"/>
    </font>
    <font>
      <sz val="11"/>
      <name val="Arial"/>
      <family val="2"/>
      <charset val="186"/>
    </font>
    <font>
      <sz val="8"/>
      <name val="Arial Tilde"/>
      <family val="2"/>
    </font>
    <font>
      <sz val="11"/>
      <color indexed="8"/>
      <name val="Calibri"/>
      <family val="2"/>
    </font>
    <font>
      <vertAlign val="subscript"/>
      <sz val="14"/>
      <color theme="1"/>
      <name val="Arial"/>
      <family val="2"/>
      <charset val="186"/>
    </font>
    <font>
      <b/>
      <sz val="14"/>
      <name val="Arial"/>
      <family val="2"/>
      <charset val="186"/>
    </font>
    <font>
      <b/>
      <sz val="14"/>
      <color theme="1"/>
      <name val="Arial"/>
      <family val="2"/>
      <charset val="186"/>
    </font>
    <font>
      <sz val="10"/>
      <name val="Arial Baltic"/>
      <charset val="186"/>
    </font>
    <font>
      <sz val="11"/>
      <color indexed="8"/>
      <name val="Calibri"/>
      <family val="2"/>
      <charset val="1"/>
    </font>
    <font>
      <sz val="11"/>
      <name val="돋움"/>
      <family val="3"/>
      <charset val="129"/>
    </font>
    <font>
      <b/>
      <i/>
      <sz val="10"/>
      <color rgb="FF000000"/>
      <name val="Arial"/>
      <family val="2"/>
      <charset val="186"/>
    </font>
    <font>
      <b/>
      <i/>
      <sz val="8"/>
      <color rgb="FF000000"/>
      <name val="Arial"/>
      <family val="2"/>
      <charset val="186"/>
    </font>
    <font>
      <sz val="11"/>
      <color rgb="FF000000"/>
      <name val="Times New Roman"/>
      <family val="1"/>
      <charset val="186"/>
    </font>
    <font>
      <b/>
      <sz val="14"/>
      <name val="Times New Roman"/>
      <family val="1"/>
      <charset val="186"/>
    </font>
    <font>
      <sz val="11"/>
      <name val="Times New Roman"/>
      <family val="1"/>
      <charset val="186"/>
    </font>
    <font>
      <sz val="12"/>
      <name val="Arial"/>
      <family val="2"/>
      <charset val="186"/>
    </font>
    <font>
      <b/>
      <sz val="12"/>
      <name val="Arial"/>
      <family val="2"/>
      <charset val="186"/>
    </font>
    <font>
      <i/>
      <sz val="12"/>
      <name val="Arial"/>
      <family val="2"/>
      <charset val="186"/>
    </font>
    <font>
      <sz val="12"/>
      <color rgb="FF000000"/>
      <name val="Arial"/>
      <family val="2"/>
      <charset val="186"/>
    </font>
    <font>
      <sz val="12"/>
      <color rgb="FF000000"/>
      <name val="Times New Roman"/>
      <family val="1"/>
      <charset val="186"/>
    </font>
    <font>
      <sz val="10"/>
      <name val="Arial"/>
      <family val="2"/>
      <charset val="186"/>
    </font>
    <font>
      <sz val="10"/>
      <color indexed="12"/>
      <name val="Calibri"/>
      <family val="2"/>
      <charset val="186"/>
    </font>
    <font>
      <sz val="8"/>
      <name val="Arial"/>
      <family val="2"/>
      <charset val="186"/>
    </font>
    <font>
      <b/>
      <sz val="16"/>
      <name val="Arial"/>
      <family val="2"/>
      <charset val="186"/>
    </font>
    <font>
      <b/>
      <sz val="13"/>
      <name val="Arial"/>
      <family val="2"/>
      <charset val="186"/>
    </font>
    <font>
      <b/>
      <sz val="10"/>
      <color rgb="FF00B050"/>
      <name val="Arial"/>
      <family val="2"/>
      <charset val="186"/>
    </font>
    <font>
      <strike/>
      <sz val="10"/>
      <name val="Calibri Light"/>
      <family val="2"/>
      <charset val="186"/>
    </font>
    <font>
      <strike/>
      <sz val="10"/>
      <color rgb="FFFF0000"/>
      <name val="Calibri Light"/>
      <family val="2"/>
      <charset val="186"/>
    </font>
    <font>
      <strike/>
      <sz val="11"/>
      <color rgb="FF000000"/>
      <name val="Calibri Light"/>
      <family val="2"/>
      <charset val="186"/>
    </font>
    <font>
      <strike/>
      <vertAlign val="subscript"/>
      <sz val="14"/>
      <color rgb="FF000000"/>
      <name val="Calibri Light"/>
      <family val="2"/>
      <charset val="186"/>
    </font>
    <font>
      <strike/>
      <sz val="10"/>
      <color rgb="FF000000"/>
      <name val="Calibri Light"/>
      <family val="2"/>
      <charset val="186"/>
    </font>
  </fonts>
  <fills count="33">
    <fill>
      <patternFill patternType="none"/>
    </fill>
    <fill>
      <patternFill patternType="gray125"/>
    </fill>
    <fill>
      <patternFill patternType="solid">
        <fgColor rgb="FF333399"/>
        <bgColor rgb="FF003366"/>
      </patternFill>
    </fill>
    <fill>
      <patternFill patternType="solid">
        <fgColor rgb="FFFF0000"/>
        <bgColor rgb="FF993300"/>
      </patternFill>
    </fill>
    <fill>
      <patternFill patternType="solid">
        <fgColor rgb="FFCCCCFF"/>
        <bgColor rgb="FFC0C0C0"/>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FF"/>
      </patternFill>
    </fill>
    <fill>
      <patternFill patternType="solid">
        <fgColor rgb="FFFFCC99"/>
        <bgColor rgb="FFC0C0C0"/>
      </patternFill>
    </fill>
    <fill>
      <patternFill patternType="solid">
        <fgColor rgb="FF339966"/>
        <bgColor rgb="FF008080"/>
      </patternFill>
    </fill>
    <fill>
      <patternFill patternType="solid">
        <fgColor rgb="FF800080"/>
        <bgColor rgb="FF660066"/>
      </patternFill>
    </fill>
    <fill>
      <patternFill patternType="solid">
        <fgColor rgb="FF99CCFF"/>
        <bgColor rgb="FFCCCCFF"/>
      </patternFill>
    </fill>
    <fill>
      <patternFill patternType="solid">
        <fgColor rgb="FFFF8080"/>
        <bgColor rgb="FFFF99CC"/>
      </patternFill>
    </fill>
    <fill>
      <patternFill patternType="solid">
        <fgColor rgb="FF00FF00"/>
        <bgColor rgb="FF33CCCC"/>
      </patternFill>
    </fill>
    <fill>
      <patternFill patternType="solid">
        <fgColor rgb="FFFFCC00"/>
        <bgColor rgb="FFFFFF00"/>
      </patternFill>
    </fill>
    <fill>
      <patternFill patternType="solid">
        <fgColor rgb="FF33CCCC"/>
        <bgColor rgb="FF00CCFF"/>
      </patternFill>
    </fill>
    <fill>
      <patternFill patternType="solid">
        <fgColor rgb="FFFF6600"/>
        <bgColor rgb="FFFF9900"/>
      </patternFill>
    </fill>
    <fill>
      <patternFill patternType="solid">
        <fgColor rgb="FF0066CC"/>
        <bgColor rgb="FF008080"/>
      </patternFill>
    </fill>
    <fill>
      <patternFill patternType="solid">
        <fgColor rgb="FFFF9900"/>
        <bgColor rgb="FFFFCC00"/>
      </patternFill>
    </fill>
    <fill>
      <patternFill patternType="solid">
        <fgColor rgb="FFC0C0C0"/>
        <bgColor rgb="FFCCCCFF"/>
      </patternFill>
    </fill>
    <fill>
      <patternFill patternType="solid">
        <fgColor rgb="FF969696"/>
        <bgColor rgb="FF808080"/>
      </patternFill>
    </fill>
    <fill>
      <patternFill patternType="solid">
        <fgColor rgb="FFFFFF99"/>
        <bgColor rgb="FFFFFFCC"/>
      </patternFill>
    </fill>
    <fill>
      <patternFill patternType="solid">
        <fgColor rgb="FFFFFFCC"/>
        <bgColor rgb="FFFFFFFF"/>
      </patternFill>
    </fill>
    <fill>
      <patternFill patternType="solid">
        <fgColor theme="0"/>
        <bgColor indexed="64"/>
      </patternFill>
    </fill>
    <fill>
      <patternFill patternType="solid">
        <fgColor theme="0" tint="-0.34998626667073579"/>
        <bgColor indexed="64"/>
      </patternFill>
    </fill>
    <fill>
      <patternFill patternType="solid">
        <fgColor rgb="FFFFCCFF"/>
        <bgColor indexed="64"/>
      </patternFill>
    </fill>
    <fill>
      <patternFill patternType="solid">
        <fgColor theme="7"/>
        <bgColor indexed="64"/>
      </patternFill>
    </fill>
    <fill>
      <patternFill patternType="solid">
        <fgColor rgb="FFFFC000"/>
        <bgColor indexed="64"/>
      </patternFill>
    </fill>
    <fill>
      <patternFill patternType="solid">
        <fgColor rgb="FF00FFFF"/>
        <bgColor indexed="64"/>
      </patternFill>
    </fill>
    <fill>
      <patternFill patternType="solid">
        <fgColor theme="4" tint="0.59999389629810485"/>
        <bgColor indexed="64"/>
      </patternFill>
    </fill>
    <fill>
      <patternFill patternType="solid">
        <fgColor rgb="FF66FF99"/>
        <bgColor indexed="64"/>
      </patternFill>
    </fill>
    <fill>
      <patternFill patternType="solid">
        <fgColor rgb="FF00FF99"/>
        <bgColor indexed="64"/>
      </patternFill>
    </fill>
  </fills>
  <borders count="169">
    <border>
      <left/>
      <right/>
      <top/>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right/>
      <top/>
      <bottom style="thin">
        <color auto="1"/>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hair">
        <color auto="1"/>
      </right>
      <top/>
      <bottom style="medium">
        <color auto="1"/>
      </bottom>
      <diagonal/>
    </border>
    <border>
      <left style="hair">
        <color auto="1"/>
      </left>
      <right style="hair">
        <color auto="1"/>
      </right>
      <top/>
      <bottom style="medium">
        <color auto="1"/>
      </bottom>
      <diagonal/>
    </border>
    <border>
      <left style="thin">
        <color auto="1"/>
      </left>
      <right style="thin">
        <color auto="1"/>
      </right>
      <top style="medium">
        <color auto="1"/>
      </top>
      <bottom/>
      <diagonal/>
    </border>
    <border>
      <left style="medium">
        <color auto="1"/>
      </left>
      <right style="thin">
        <color auto="1"/>
      </right>
      <top style="medium">
        <color auto="1"/>
      </top>
      <bottom/>
      <diagonal/>
    </border>
    <border>
      <left style="thin">
        <color indexed="64"/>
      </left>
      <right style="thin">
        <color indexed="64"/>
      </right>
      <top style="thin">
        <color indexed="64"/>
      </top>
      <bottom style="thin">
        <color indexed="64"/>
      </bottom>
      <diagonal/>
    </border>
    <border>
      <left/>
      <right/>
      <top style="hair">
        <color indexed="64"/>
      </top>
      <bottom style="hair">
        <color indexed="64"/>
      </bottom>
      <diagonal/>
    </border>
    <border>
      <left/>
      <right/>
      <top style="hair">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auto="1"/>
      </right>
      <top style="medium">
        <color auto="1"/>
      </top>
      <bottom style="thin">
        <color auto="1"/>
      </bottom>
      <diagonal/>
    </border>
    <border>
      <left style="medium">
        <color indexed="64"/>
      </left>
      <right/>
      <top style="medium">
        <color indexed="64"/>
      </top>
      <bottom style="hair">
        <color indexed="64"/>
      </bottom>
      <diagonal/>
    </border>
    <border>
      <left style="medium">
        <color indexed="64"/>
      </left>
      <right/>
      <top style="hair">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8"/>
      </left>
      <right style="thin">
        <color indexed="8"/>
      </right>
      <top style="thin">
        <color indexed="8"/>
      </top>
      <bottom/>
      <diagonal/>
    </border>
    <border>
      <left style="thin">
        <color auto="1"/>
      </left>
      <right style="medium">
        <color auto="1"/>
      </right>
      <top style="medium">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auto="1"/>
      </bottom>
      <diagonal/>
    </border>
    <border>
      <left style="thin">
        <color auto="1"/>
      </left>
      <right/>
      <top style="medium">
        <color auto="1"/>
      </top>
      <bottom style="thin">
        <color auto="1"/>
      </bottom>
      <diagonal/>
    </border>
    <border>
      <left style="medium">
        <color auto="1"/>
      </left>
      <right style="medium">
        <color auto="1"/>
      </right>
      <top/>
      <bottom style="medium">
        <color auto="1"/>
      </bottom>
      <diagonal/>
    </border>
    <border>
      <left/>
      <right/>
      <top style="thin">
        <color auto="1"/>
      </top>
      <bottom/>
      <diagonal/>
    </border>
    <border>
      <left style="medium">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medium">
        <color indexed="64"/>
      </right>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medium">
        <color indexed="64"/>
      </left>
      <right style="hair">
        <color auto="1"/>
      </right>
      <top style="medium">
        <color indexed="64"/>
      </top>
      <bottom style="medium">
        <color indexed="64"/>
      </bottom>
      <diagonal/>
    </border>
    <border>
      <left style="hair">
        <color auto="1"/>
      </left>
      <right style="hair">
        <color auto="1"/>
      </right>
      <top style="medium">
        <color indexed="64"/>
      </top>
      <bottom style="medium">
        <color indexed="64"/>
      </bottom>
      <diagonal/>
    </border>
    <border>
      <left/>
      <right/>
      <top style="thin">
        <color auto="1"/>
      </top>
      <bottom style="thin">
        <color auto="1"/>
      </bottom>
      <diagonal/>
    </border>
    <border>
      <left/>
      <right style="medium">
        <color indexed="64"/>
      </right>
      <top/>
      <bottom style="medium">
        <color indexed="64"/>
      </bottom>
      <diagonal/>
    </border>
    <border>
      <left/>
      <right style="medium">
        <color indexed="64"/>
      </right>
      <top/>
      <bottom/>
      <diagonal/>
    </border>
    <border>
      <left style="thin">
        <color indexed="64"/>
      </left>
      <right style="medium">
        <color indexed="64"/>
      </right>
      <top/>
      <bottom/>
      <diagonal/>
    </border>
    <border>
      <left style="thin">
        <color indexed="64"/>
      </left>
      <right/>
      <top style="thin">
        <color indexed="64"/>
      </top>
      <bottom/>
      <diagonal/>
    </border>
    <border>
      <left style="medium">
        <color indexed="64"/>
      </left>
      <right/>
      <top style="medium">
        <color indexed="64"/>
      </top>
      <bottom/>
      <diagonal/>
    </border>
    <border>
      <left/>
      <right style="thin">
        <color auto="1"/>
      </right>
      <top style="thin">
        <color auto="1"/>
      </top>
      <bottom style="medium">
        <color auto="1"/>
      </bottom>
      <diagonal/>
    </border>
    <border>
      <left style="thin">
        <color auto="1"/>
      </left>
      <right/>
      <top style="medium">
        <color auto="1"/>
      </top>
      <bottom/>
      <diagonal/>
    </border>
    <border>
      <left style="medium">
        <color indexed="64"/>
      </left>
      <right/>
      <top style="thin">
        <color indexed="64"/>
      </top>
      <bottom style="thin">
        <color indexed="64"/>
      </bottom>
      <diagonal/>
    </border>
    <border>
      <left/>
      <right/>
      <top style="medium">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auto="1"/>
      </left>
      <right style="thin">
        <color auto="1"/>
      </right>
      <top/>
      <bottom style="thin">
        <color auto="1"/>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auto="1"/>
      </left>
      <right style="medium">
        <color auto="1"/>
      </right>
      <top style="thin">
        <color auto="1"/>
      </top>
      <bottom style="thin">
        <color auto="1"/>
      </bottom>
      <diagonal/>
    </border>
    <border>
      <left style="medium">
        <color auto="1"/>
      </left>
      <right/>
      <top/>
      <bottom style="medium">
        <color auto="1"/>
      </bottom>
      <diagonal/>
    </border>
    <border>
      <left style="hair">
        <color auto="1"/>
      </left>
      <right/>
      <top/>
      <bottom style="medium">
        <color auto="1"/>
      </bottom>
      <diagonal/>
    </border>
    <border>
      <left style="hair">
        <color auto="1"/>
      </left>
      <right/>
      <top style="medium">
        <color indexed="64"/>
      </top>
      <bottom style="medium">
        <color indexed="64"/>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bottom style="thin">
        <color indexed="8"/>
      </bottom>
      <diagonal/>
    </border>
    <border>
      <left/>
      <right/>
      <top/>
      <bottom style="hair">
        <color indexed="64"/>
      </bottom>
      <diagonal/>
    </border>
    <border>
      <left/>
      <right/>
      <top/>
      <bottom style="thin">
        <color indexed="64"/>
      </bottom>
      <diagonal/>
    </border>
    <border>
      <left/>
      <right/>
      <top style="thin">
        <color auto="1"/>
      </top>
      <bottom style="thin">
        <color auto="1"/>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auto="1"/>
      </right>
      <top style="thin">
        <color indexed="64"/>
      </top>
      <bottom/>
      <diagonal/>
    </border>
    <border>
      <left style="thin">
        <color indexed="64"/>
      </left>
      <right style="medium">
        <color auto="1"/>
      </right>
      <top/>
      <bottom style="thin">
        <color indexed="64"/>
      </bottom>
      <diagonal/>
    </border>
    <border>
      <left/>
      <right/>
      <top style="medium">
        <color auto="1"/>
      </top>
      <bottom/>
      <diagonal/>
    </border>
    <border>
      <left/>
      <right/>
      <top style="thin">
        <color auto="1"/>
      </top>
      <bottom/>
      <diagonal/>
    </border>
    <border>
      <left/>
      <right style="thin">
        <color indexed="64"/>
      </right>
      <top style="thin">
        <color indexed="64"/>
      </top>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329">
    <xf numFmtId="0" fontId="0" fillId="0" borderId="0"/>
    <xf numFmtId="167" fontId="50" fillId="0" borderId="0" applyBorder="0" applyProtection="0"/>
    <xf numFmtId="0" fontId="24" fillId="2" borderId="0" applyBorder="0" applyProtection="0">
      <alignment vertical="center" wrapText="1"/>
    </xf>
    <xf numFmtId="0" fontId="24" fillId="3" borderId="0" applyBorder="0" applyProtection="0">
      <alignment vertical="center" wrapText="1"/>
    </xf>
    <xf numFmtId="0" fontId="50" fillId="4" borderId="0" applyBorder="0" applyProtection="0"/>
    <xf numFmtId="0" fontId="50" fillId="5" borderId="0" applyBorder="0" applyProtection="0"/>
    <xf numFmtId="0" fontId="50" fillId="6" borderId="0" applyBorder="0" applyProtection="0"/>
    <xf numFmtId="0" fontId="50" fillId="7" borderId="0" applyBorder="0" applyProtection="0"/>
    <xf numFmtId="0" fontId="50" fillId="8" borderId="0" applyBorder="0" applyProtection="0"/>
    <xf numFmtId="0" fontId="50" fillId="9" borderId="0" applyBorder="0" applyProtection="0"/>
    <xf numFmtId="0" fontId="50" fillId="4" borderId="0" applyBorder="0" applyProtection="0">
      <alignment vertical="center" wrapText="1"/>
    </xf>
    <xf numFmtId="0" fontId="50" fillId="5" borderId="0" applyBorder="0" applyProtection="0">
      <alignment vertical="center" wrapText="1"/>
    </xf>
    <xf numFmtId="0" fontId="50" fillId="6" borderId="0" applyBorder="0" applyProtection="0">
      <alignment vertical="center" wrapText="1"/>
    </xf>
    <xf numFmtId="0" fontId="50" fillId="7" borderId="0" applyBorder="0" applyProtection="0">
      <alignment vertical="center" wrapText="1"/>
    </xf>
    <xf numFmtId="0" fontId="50" fillId="8" borderId="0" applyBorder="0" applyProtection="0">
      <alignment vertical="center" wrapText="1"/>
    </xf>
    <xf numFmtId="0" fontId="50" fillId="9" borderId="0" applyBorder="0" applyProtection="0">
      <alignment vertical="center" wrapText="1"/>
    </xf>
    <xf numFmtId="0" fontId="24" fillId="10" borderId="0" applyBorder="0" applyProtection="0">
      <alignment vertical="center" wrapText="1"/>
    </xf>
    <xf numFmtId="0" fontId="24" fillId="11" borderId="0" applyBorder="0" applyProtection="0">
      <alignment vertical="center" wrapText="1"/>
    </xf>
    <xf numFmtId="0" fontId="50" fillId="12" borderId="0" applyBorder="0" applyProtection="0"/>
    <xf numFmtId="0" fontId="50" fillId="13" borderId="0" applyBorder="0" applyProtection="0"/>
    <xf numFmtId="0" fontId="50" fillId="14" borderId="0" applyBorder="0" applyProtection="0"/>
    <xf numFmtId="0" fontId="50" fillId="7" borderId="0" applyBorder="0" applyProtection="0"/>
    <xf numFmtId="0" fontId="50" fillId="12" borderId="0" applyBorder="0" applyProtection="0"/>
    <xf numFmtId="0" fontId="50" fillId="15" borderId="0" applyBorder="0" applyProtection="0"/>
    <xf numFmtId="0" fontId="50" fillId="12" borderId="0" applyBorder="0" applyProtection="0">
      <alignment vertical="center" wrapText="1"/>
    </xf>
    <xf numFmtId="0" fontId="50" fillId="13" borderId="0" applyBorder="0" applyProtection="0">
      <alignment vertical="center" wrapText="1"/>
    </xf>
    <xf numFmtId="0" fontId="50" fillId="14" borderId="0" applyBorder="0" applyProtection="0">
      <alignment vertical="center" wrapText="1"/>
    </xf>
    <xf numFmtId="0" fontId="50" fillId="7" borderId="0" applyBorder="0" applyProtection="0">
      <alignment vertical="center" wrapText="1"/>
    </xf>
    <xf numFmtId="0" fontId="50" fillId="12" borderId="0" applyBorder="0" applyProtection="0">
      <alignment vertical="center" wrapText="1"/>
    </xf>
    <xf numFmtId="0" fontId="50" fillId="15" borderId="0" applyBorder="0" applyProtection="0">
      <alignment vertical="center" wrapText="1"/>
    </xf>
    <xf numFmtId="0" fontId="24" fillId="16" borderId="0" applyBorder="0" applyProtection="0">
      <alignment vertical="center" wrapText="1"/>
    </xf>
    <xf numFmtId="0" fontId="24" fillId="17" borderId="0" applyBorder="0" applyProtection="0">
      <alignment vertical="center" wrapText="1"/>
    </xf>
    <xf numFmtId="0" fontId="24" fillId="18" borderId="0" applyBorder="0" applyProtection="0"/>
    <xf numFmtId="0" fontId="24" fillId="13" borderId="0" applyBorder="0" applyProtection="0"/>
    <xf numFmtId="0" fontId="24" fillId="14" borderId="0" applyBorder="0" applyProtection="0"/>
    <xf numFmtId="0" fontId="24" fillId="11" borderId="0" applyBorder="0" applyProtection="0"/>
    <xf numFmtId="0" fontId="25" fillId="0" borderId="0"/>
    <xf numFmtId="0" fontId="24" fillId="16" borderId="0" applyBorder="0" applyProtection="0"/>
    <xf numFmtId="0" fontId="24" fillId="19" borderId="0" applyBorder="0" applyProtection="0"/>
    <xf numFmtId="0" fontId="24" fillId="18" borderId="0" applyBorder="0" applyProtection="0">
      <alignment vertical="center" wrapText="1"/>
    </xf>
    <xf numFmtId="0" fontId="24" fillId="13" borderId="0" applyBorder="0" applyProtection="0">
      <alignment vertical="center" wrapText="1"/>
    </xf>
    <xf numFmtId="0" fontId="24" fillId="14" borderId="0" applyBorder="0" applyProtection="0">
      <alignment vertical="center" wrapText="1"/>
    </xf>
    <xf numFmtId="0" fontId="24" fillId="11" borderId="0" applyBorder="0" applyProtection="0">
      <alignment vertical="center" wrapText="1"/>
    </xf>
    <xf numFmtId="0" fontId="24" fillId="16" borderId="0" applyBorder="0" applyProtection="0">
      <alignment vertical="center" wrapText="1"/>
    </xf>
    <xf numFmtId="0" fontId="24" fillId="19" borderId="0" applyBorder="0" applyProtection="0">
      <alignment vertical="center" wrapText="1"/>
    </xf>
    <xf numFmtId="0" fontId="26" fillId="0" borderId="0">
      <alignment vertical="top"/>
    </xf>
    <xf numFmtId="0" fontId="24" fillId="2" borderId="0" applyBorder="0" applyProtection="0"/>
    <xf numFmtId="0" fontId="24" fillId="3" borderId="0" applyBorder="0" applyProtection="0"/>
    <xf numFmtId="0" fontId="24" fillId="10" borderId="0" applyBorder="0" applyProtection="0"/>
    <xf numFmtId="0" fontId="24" fillId="11" borderId="0" applyBorder="0" applyProtection="0"/>
    <xf numFmtId="0" fontId="24" fillId="16" borderId="0" applyBorder="0" applyProtection="0"/>
    <xf numFmtId="0" fontId="24" fillId="17" borderId="0" applyBorder="0" applyProtection="0"/>
    <xf numFmtId="0" fontId="27" fillId="20" borderId="1" applyProtection="0">
      <alignment vertical="center" wrapText="1"/>
    </xf>
    <xf numFmtId="0" fontId="27" fillId="20" borderId="1" applyProtection="0">
      <alignment vertical="center" wrapText="1"/>
    </xf>
    <xf numFmtId="166" fontId="50" fillId="0" borderId="0" applyBorder="0" applyProtection="0"/>
    <xf numFmtId="0" fontId="28" fillId="5" borderId="0" applyBorder="0" applyProtection="0"/>
    <xf numFmtId="0" fontId="29" fillId="0" borderId="0" applyBorder="0" applyProtection="0">
      <alignment vertical="center" wrapText="1"/>
    </xf>
    <xf numFmtId="0" fontId="27" fillId="20" borderId="1" applyProtection="0"/>
    <xf numFmtId="0" fontId="27" fillId="20" borderId="1" applyProtection="0"/>
    <xf numFmtId="0" fontId="27" fillId="20" borderId="1" applyProtection="0"/>
    <xf numFmtId="0" fontId="27" fillId="20" borderId="1" applyProtection="0"/>
    <xf numFmtId="0" fontId="30" fillId="21" borderId="2" applyProtection="0"/>
    <xf numFmtId="167" fontId="50" fillId="0" borderId="0" applyBorder="0" applyProtection="0"/>
    <xf numFmtId="167" fontId="50" fillId="0" borderId="0" applyBorder="0" applyProtection="0"/>
    <xf numFmtId="168" fontId="50" fillId="0" borderId="0" applyBorder="0" applyProtection="0"/>
    <xf numFmtId="167" fontId="50" fillId="0" borderId="0" applyBorder="0" applyProtection="0"/>
    <xf numFmtId="0" fontId="31" fillId="0" borderId="0" applyBorder="0" applyProtection="0"/>
    <xf numFmtId="0" fontId="32" fillId="6" borderId="0" applyBorder="0" applyProtection="0"/>
    <xf numFmtId="0" fontId="33" fillId="0" borderId="3" applyProtection="0"/>
    <xf numFmtId="0" fontId="34" fillId="0" borderId="4" applyProtection="0"/>
    <xf numFmtId="0" fontId="35" fillId="0" borderId="5" applyProtection="0"/>
    <xf numFmtId="0" fontId="35" fillId="0" borderId="0" applyBorder="0" applyProtection="0"/>
    <xf numFmtId="0" fontId="36" fillId="9" borderId="1" applyProtection="0">
      <alignment vertical="center" wrapText="1"/>
    </xf>
    <xf numFmtId="0" fontId="36" fillId="9" borderId="1" applyProtection="0">
      <alignment vertical="center" wrapText="1"/>
    </xf>
    <xf numFmtId="0" fontId="36" fillId="9" borderId="1" applyProtection="0"/>
    <xf numFmtId="0" fontId="36" fillId="9" borderId="1" applyProtection="0"/>
    <xf numFmtId="0" fontId="36" fillId="9" borderId="1" applyProtection="0"/>
    <xf numFmtId="0" fontId="36" fillId="9" borderId="1" applyProtection="0"/>
    <xf numFmtId="0" fontId="37" fillId="20" borderId="6" applyProtection="0">
      <alignment vertical="center" wrapText="1"/>
    </xf>
    <xf numFmtId="0" fontId="37" fillId="20" borderId="6" applyProtection="0">
      <alignment vertical="center" wrapText="1"/>
    </xf>
    <xf numFmtId="0" fontId="38" fillId="0" borderId="7" applyProtection="0">
      <alignment vertical="center" wrapText="1"/>
    </xf>
    <xf numFmtId="0" fontId="38" fillId="0" borderId="7" applyProtection="0">
      <alignment vertical="center" wrapText="1"/>
    </xf>
    <xf numFmtId="0" fontId="32" fillId="6" borderId="0" applyBorder="0" applyProtection="0">
      <alignment vertical="center" wrapText="1"/>
    </xf>
    <xf numFmtId="0" fontId="39" fillId="0" borderId="8" applyProtection="0"/>
    <xf numFmtId="0" fontId="40" fillId="22" borderId="0" applyBorder="0" applyProtection="0">
      <alignment vertical="center" wrapText="1"/>
    </xf>
    <xf numFmtId="0" fontId="40" fillId="22" borderId="0" applyBorder="0" applyProtection="0"/>
    <xf numFmtId="0" fontId="40" fillId="22" borderId="0" applyBorder="0" applyProtection="0"/>
    <xf numFmtId="0" fontId="40" fillId="22" borderId="0" applyBorder="0" applyProtection="0"/>
    <xf numFmtId="0" fontId="40" fillId="22" borderId="0" applyBorder="0" applyProtection="0"/>
    <xf numFmtId="0" fontId="25" fillId="0" borderId="0">
      <alignment vertical="center" wrapText="1"/>
    </xf>
    <xf numFmtId="0" fontId="25" fillId="0" borderId="0">
      <alignment vertical="center" wrapText="1"/>
    </xf>
    <xf numFmtId="0" fontId="25" fillId="0" borderId="0"/>
    <xf numFmtId="0" fontId="25" fillId="0" borderId="0"/>
    <xf numFmtId="0" fontId="25" fillId="0" borderId="0"/>
    <xf numFmtId="0" fontId="25" fillId="0" borderId="0"/>
    <xf numFmtId="0" fontId="25" fillId="0" borderId="0">
      <alignment vertical="center" wrapText="1"/>
    </xf>
    <xf numFmtId="0" fontId="25" fillId="0" borderId="0"/>
    <xf numFmtId="0" fontId="41" fillId="0" borderId="0"/>
    <xf numFmtId="0" fontId="41" fillId="0" borderId="0"/>
    <xf numFmtId="0" fontId="25" fillId="0" borderId="0"/>
    <xf numFmtId="0" fontId="42" fillId="0" borderId="0"/>
    <xf numFmtId="0" fontId="43" fillId="0" borderId="0"/>
    <xf numFmtId="0" fontId="43" fillId="0" borderId="0"/>
    <xf numFmtId="0" fontId="43" fillId="0" borderId="0"/>
    <xf numFmtId="0" fontId="25" fillId="0" borderId="0"/>
    <xf numFmtId="0" fontId="25" fillId="0" borderId="0">
      <alignment vertical="center" wrapText="1"/>
    </xf>
    <xf numFmtId="0" fontId="42" fillId="0" borderId="0"/>
    <xf numFmtId="0" fontId="25" fillId="0" borderId="0">
      <alignment vertical="center" wrapText="1"/>
    </xf>
    <xf numFmtId="0" fontId="42" fillId="0" borderId="0"/>
    <xf numFmtId="0" fontId="25" fillId="0" borderId="0"/>
    <xf numFmtId="0" fontId="25" fillId="0" borderId="0"/>
    <xf numFmtId="0" fontId="44" fillId="0" borderId="0"/>
    <xf numFmtId="0" fontId="25" fillId="0" borderId="0"/>
    <xf numFmtId="0" fontId="25" fillId="0" borderId="0"/>
    <xf numFmtId="0" fontId="41" fillId="0" borderId="0"/>
    <xf numFmtId="0" fontId="25" fillId="0" borderId="0">
      <alignment horizontal="right" textRotation="90"/>
    </xf>
    <xf numFmtId="0" fontId="44" fillId="0" borderId="0"/>
    <xf numFmtId="0" fontId="41" fillId="0" borderId="0"/>
    <xf numFmtId="0" fontId="25" fillId="0" borderId="0"/>
    <xf numFmtId="0" fontId="25" fillId="0" borderId="0">
      <alignment vertical="center" wrapText="1"/>
    </xf>
    <xf numFmtId="0" fontId="25" fillId="0" borderId="0"/>
    <xf numFmtId="0" fontId="41" fillId="0" borderId="0"/>
    <xf numFmtId="0" fontId="42" fillId="0" borderId="0"/>
    <xf numFmtId="0" fontId="45" fillId="0" borderId="0"/>
    <xf numFmtId="0" fontId="41" fillId="0" borderId="0"/>
    <xf numFmtId="0" fontId="25" fillId="0" borderId="0"/>
    <xf numFmtId="0" fontId="46" fillId="0" borderId="0"/>
    <xf numFmtId="0" fontId="47" fillId="0" borderId="0"/>
    <xf numFmtId="0" fontId="50" fillId="0" borderId="0"/>
    <xf numFmtId="0" fontId="50" fillId="0" borderId="0"/>
    <xf numFmtId="0" fontId="50" fillId="0" borderId="0"/>
    <xf numFmtId="0" fontId="47" fillId="0" borderId="0"/>
    <xf numFmtId="0" fontId="50" fillId="0" borderId="0"/>
    <xf numFmtId="0" fontId="25" fillId="0" borderId="0"/>
    <xf numFmtId="0" fontId="25" fillId="0" borderId="0"/>
    <xf numFmtId="0" fontId="41" fillId="0" borderId="0"/>
    <xf numFmtId="0" fontId="41" fillId="0" borderId="0"/>
    <xf numFmtId="0" fontId="50" fillId="0" borderId="0"/>
    <xf numFmtId="0" fontId="43" fillId="0" borderId="0"/>
    <xf numFmtId="0" fontId="41" fillId="0" borderId="0"/>
    <xf numFmtId="0" fontId="42" fillId="0" borderId="0"/>
    <xf numFmtId="0" fontId="50" fillId="0" borderId="0"/>
    <xf numFmtId="0" fontId="41" fillId="0" borderId="0"/>
    <xf numFmtId="0" fontId="25" fillId="0" borderId="0"/>
    <xf numFmtId="0" fontId="25" fillId="0" borderId="0"/>
    <xf numFmtId="0" fontId="25" fillId="0" borderId="0">
      <alignment vertical="center" wrapText="1"/>
    </xf>
    <xf numFmtId="0" fontId="47" fillId="0" borderId="0"/>
    <xf numFmtId="0" fontId="43" fillId="0" borderId="0"/>
    <xf numFmtId="0" fontId="48" fillId="0" borderId="0" applyBorder="0" applyProtection="0">
      <alignment vertical="center" wrapText="1"/>
    </xf>
    <xf numFmtId="0" fontId="25" fillId="23" borderId="9" applyProtection="0"/>
    <xf numFmtId="0" fontId="37" fillId="20" borderId="6" applyProtection="0"/>
    <xf numFmtId="0" fontId="37" fillId="20" borderId="6" applyProtection="0"/>
    <xf numFmtId="0" fontId="37" fillId="20" borderId="6" applyProtection="0"/>
    <xf numFmtId="0" fontId="37" fillId="20" borderId="6" applyProtection="0"/>
    <xf numFmtId="0" fontId="25" fillId="0" borderId="0"/>
    <xf numFmtId="0" fontId="25" fillId="0" borderId="0"/>
    <xf numFmtId="0" fontId="25" fillId="0" borderId="0"/>
    <xf numFmtId="0" fontId="25" fillId="0" borderId="0"/>
    <xf numFmtId="0" fontId="42" fillId="0" borderId="0"/>
    <xf numFmtId="0" fontId="25" fillId="0" borderId="0"/>
    <xf numFmtId="0" fontId="50" fillId="0" borderId="0"/>
    <xf numFmtId="0" fontId="25" fillId="0" borderId="0"/>
    <xf numFmtId="0" fontId="50" fillId="0" borderId="0"/>
    <xf numFmtId="0" fontId="41" fillId="0" borderId="0"/>
    <xf numFmtId="0" fontId="31" fillId="0" borderId="0" applyBorder="0" applyProtection="0">
      <alignment vertical="center" wrapText="1"/>
    </xf>
    <xf numFmtId="0" fontId="25" fillId="23" borderId="9" applyProtection="0">
      <alignment vertical="center" wrapText="1"/>
    </xf>
    <xf numFmtId="0" fontId="30" fillId="21" borderId="2" applyProtection="0">
      <alignment vertical="center" wrapText="1"/>
    </xf>
    <xf numFmtId="0" fontId="39" fillId="0" borderId="8" applyProtection="0">
      <alignment vertical="center" wrapText="1"/>
    </xf>
    <xf numFmtId="0" fontId="36" fillId="9" borderId="1" applyProtection="0"/>
    <xf numFmtId="0" fontId="36" fillId="9" borderId="1" applyProtection="0"/>
    <xf numFmtId="0" fontId="28" fillId="5" borderId="0" applyBorder="0" applyProtection="0">
      <alignment vertical="center" wrapText="1"/>
    </xf>
    <xf numFmtId="0" fontId="25" fillId="0" borderId="0"/>
    <xf numFmtId="0" fontId="25" fillId="0" borderId="0"/>
    <xf numFmtId="0" fontId="25" fillId="0" borderId="0"/>
    <xf numFmtId="0" fontId="25" fillId="0" borderId="0"/>
    <xf numFmtId="0" fontId="25" fillId="0" borderId="0"/>
    <xf numFmtId="0" fontId="48" fillId="0" borderId="0" applyBorder="0" applyProtection="0"/>
    <xf numFmtId="0" fontId="48" fillId="0" borderId="0" applyBorder="0" applyProtection="0"/>
    <xf numFmtId="0" fontId="38" fillId="0" borderId="7" applyProtection="0"/>
    <xf numFmtId="0" fontId="38" fillId="0" borderId="7" applyProtection="0"/>
    <xf numFmtId="0" fontId="33" fillId="0" borderId="3" applyProtection="0">
      <alignment vertical="center" wrapText="1"/>
    </xf>
    <xf numFmtId="0" fontId="34" fillId="0" borderId="4" applyProtection="0">
      <alignment vertical="center" wrapText="1"/>
    </xf>
    <xf numFmtId="0" fontId="35" fillId="0" borderId="5" applyProtection="0">
      <alignment vertical="center" wrapText="1"/>
    </xf>
    <xf numFmtId="0" fontId="35" fillId="0" borderId="0" applyBorder="0" applyProtection="0">
      <alignment vertical="center" wrapText="1"/>
    </xf>
    <xf numFmtId="0" fontId="29" fillId="0" borderId="0" applyBorder="0" applyProtection="0"/>
    <xf numFmtId="0" fontId="29" fillId="0" borderId="0" applyBorder="0" applyProtection="0"/>
    <xf numFmtId="0" fontId="25" fillId="0" borderId="0"/>
    <xf numFmtId="0" fontId="25" fillId="0" borderId="0"/>
    <xf numFmtId="0" fontId="25" fillId="0" borderId="0"/>
    <xf numFmtId="0" fontId="25" fillId="0" borderId="0"/>
    <xf numFmtId="0" fontId="23" fillId="0" borderId="0"/>
    <xf numFmtId="0" fontId="25" fillId="0" borderId="0"/>
    <xf numFmtId="0" fontId="52" fillId="0" borderId="0"/>
    <xf numFmtId="165" fontId="51" fillId="0" borderId="0" applyFont="0" applyFill="0" applyBorder="0" applyAlignment="0" applyProtection="0"/>
    <xf numFmtId="0" fontId="25" fillId="0" borderId="0"/>
    <xf numFmtId="0" fontId="53" fillId="0" borderId="0"/>
    <xf numFmtId="0" fontId="54" fillId="0" borderId="0"/>
    <xf numFmtId="0" fontId="55" fillId="0" borderId="0"/>
    <xf numFmtId="0" fontId="22" fillId="0" borderId="0"/>
    <xf numFmtId="0" fontId="54" fillId="0" borderId="0"/>
    <xf numFmtId="0" fontId="21" fillId="0" borderId="0"/>
    <xf numFmtId="0" fontId="21" fillId="0" borderId="0"/>
    <xf numFmtId="0" fontId="21" fillId="0" borderId="0"/>
    <xf numFmtId="0" fontId="20" fillId="0" borderId="0"/>
    <xf numFmtId="0" fontId="25" fillId="0" borderId="0"/>
    <xf numFmtId="0" fontId="59" fillId="0" borderId="0"/>
    <xf numFmtId="0" fontId="59" fillId="0" borderId="0"/>
    <xf numFmtId="0" fontId="19" fillId="0" borderId="0"/>
    <xf numFmtId="164" fontId="51"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8" fillId="0" borderId="0"/>
    <xf numFmtId="172" fontId="25" fillId="0" borderId="0" applyFont="0" applyFill="0" applyBorder="0" applyAlignment="0" applyProtection="0"/>
    <xf numFmtId="0" fontId="18" fillId="0" borderId="0"/>
    <xf numFmtId="0" fontId="18" fillId="0" borderId="0"/>
    <xf numFmtId="0" fontId="18" fillId="0" borderId="0"/>
    <xf numFmtId="0" fontId="18" fillId="0" borderId="0"/>
    <xf numFmtId="0" fontId="72" fillId="0" borderId="0"/>
    <xf numFmtId="0" fontId="25" fillId="0" borderId="0"/>
    <xf numFmtId="0" fontId="91" fillId="0" borderId="0"/>
    <xf numFmtId="0" fontId="17" fillId="0" borderId="0"/>
    <xf numFmtId="0" fontId="16" fillId="0" borderId="0"/>
    <xf numFmtId="0" fontId="16" fillId="0" borderId="0"/>
    <xf numFmtId="0" fontId="15" fillId="0" borderId="0"/>
    <xf numFmtId="0" fontId="55" fillId="0" borderId="0"/>
    <xf numFmtId="0" fontId="103" fillId="0" borderId="0"/>
    <xf numFmtId="0" fontId="13"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19" fillId="0" borderId="0"/>
    <xf numFmtId="0" fontId="54" fillId="0" borderId="0"/>
    <xf numFmtId="0" fontId="9" fillId="0" borderId="0"/>
    <xf numFmtId="0" fontId="50" fillId="0" borderId="0"/>
    <xf numFmtId="0" fontId="25" fillId="0" borderId="0"/>
    <xf numFmtId="0" fontId="123" fillId="0" borderId="0"/>
    <xf numFmtId="0" fontId="124"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3" fontId="55" fillId="0" borderId="0" applyFont="0" applyFill="0" applyBorder="0" applyAlignment="0" applyProtection="0"/>
    <xf numFmtId="168" fontId="25" fillId="0" borderId="0" applyFill="0" applyBorder="0" applyAlignment="0" applyProtection="0"/>
    <xf numFmtId="0" fontId="129" fillId="0" borderId="0"/>
    <xf numFmtId="0" fontId="25" fillId="0" borderId="0"/>
    <xf numFmtId="0" fontId="41" fillId="0" borderId="0"/>
    <xf numFmtId="0" fontId="5" fillId="0" borderId="0"/>
    <xf numFmtId="0" fontId="41" fillId="0" borderId="0"/>
    <xf numFmtId="0" fontId="25" fillId="0" borderId="0"/>
    <xf numFmtId="0" fontId="5" fillId="0" borderId="0"/>
    <xf numFmtId="0" fontId="55" fillId="0" borderId="0"/>
    <xf numFmtId="0" fontId="25" fillId="0" borderId="0"/>
    <xf numFmtId="0" fontId="54" fillId="0" borderId="0"/>
    <xf numFmtId="0" fontId="41" fillId="0" borderId="0"/>
    <xf numFmtId="0" fontId="54" fillId="0" borderId="0"/>
    <xf numFmtId="0" fontId="25" fillId="0" borderId="0"/>
    <xf numFmtId="9" fontId="5" fillId="0" borderId="0" applyFont="0" applyFill="0" applyBorder="0" applyAlignment="0" applyProtection="0"/>
    <xf numFmtId="0" fontId="5" fillId="0" borderId="0"/>
    <xf numFmtId="0" fontId="130" fillId="0" borderId="0"/>
    <xf numFmtId="0" fontId="5" fillId="0" borderId="0"/>
    <xf numFmtId="9" fontId="50" fillId="0" borderId="0" applyFont="0" applyFill="0" applyBorder="0" applyAlignment="0" applyProtection="0"/>
    <xf numFmtId="9" fontId="25" fillId="0" borderId="0" applyFont="0" applyFill="0" applyBorder="0" applyAlignment="0" applyProtection="0"/>
    <xf numFmtId="0" fontId="4" fillId="0" borderId="0"/>
    <xf numFmtId="0" fontId="141" fillId="0" borderId="0"/>
    <xf numFmtId="0" fontId="3" fillId="0" borderId="0"/>
    <xf numFmtId="4" fontId="142" fillId="0" borderId="0" applyFill="0" applyBorder="0">
      <alignment vertical="top"/>
    </xf>
  </cellStyleXfs>
  <cellXfs count="2190">
    <xf numFmtId="0" fontId="0" fillId="0" borderId="0" xfId="0"/>
    <xf numFmtId="0" fontId="25" fillId="0" borderId="0" xfId="0" applyFont="1"/>
    <xf numFmtId="0" fontId="26" fillId="0" borderId="0" xfId="0" applyFont="1"/>
    <xf numFmtId="0" fontId="25" fillId="0" borderId="0" xfId="0" applyFont="1" applyAlignment="1">
      <alignment wrapText="1"/>
    </xf>
    <xf numFmtId="0" fontId="25" fillId="0" borderId="0" xfId="0" applyFont="1" applyAlignment="1">
      <alignment horizontal="left"/>
    </xf>
    <xf numFmtId="0" fontId="25" fillId="0" borderId="16" xfId="0" applyFont="1" applyBorder="1" applyAlignment="1">
      <alignment horizontal="center"/>
    </xf>
    <xf numFmtId="0" fontId="49" fillId="0" borderId="14" xfId="0" applyFont="1" applyBorder="1" applyAlignment="1">
      <alignment horizontal="center" vertical="center" wrapText="1"/>
    </xf>
    <xf numFmtId="0" fontId="25" fillId="0" borderId="14" xfId="0" applyFont="1" applyBorder="1" applyAlignment="1">
      <alignment horizontal="center" vertical="center"/>
    </xf>
    <xf numFmtId="49" fontId="25" fillId="0" borderId="18" xfId="147" applyNumberFormat="1" applyFont="1" applyBorder="1" applyAlignment="1">
      <alignment horizontal="center" vertical="center"/>
    </xf>
    <xf numFmtId="0" fontId="25" fillId="0" borderId="19" xfId="0" applyFont="1" applyBorder="1"/>
    <xf numFmtId="170" fontId="25" fillId="0" borderId="0" xfId="0" applyNumberFormat="1" applyFont="1" applyAlignment="1">
      <alignment horizontal="center" vertical="center"/>
    </xf>
    <xf numFmtId="0" fontId="49" fillId="0" borderId="32" xfId="121" applyFont="1" applyBorder="1" applyAlignment="1">
      <alignment horizontal="center" vertical="center" wrapText="1"/>
    </xf>
    <xf numFmtId="0" fontId="49" fillId="0" borderId="33" xfId="121" applyFont="1" applyBorder="1" applyAlignment="1">
      <alignment horizontal="center" vertical="center" wrapText="1"/>
    </xf>
    <xf numFmtId="0" fontId="56" fillId="0" borderId="23" xfId="121" applyFont="1" applyBorder="1" applyAlignment="1">
      <alignment horizontal="center" vertical="center" wrapText="1"/>
    </xf>
    <xf numFmtId="0" fontId="26" fillId="0" borderId="0" xfId="0" applyFont="1" applyAlignment="1">
      <alignment wrapText="1"/>
    </xf>
    <xf numFmtId="0" fontId="51" fillId="0" borderId="0" xfId="0" applyFont="1"/>
    <xf numFmtId="170" fontId="51" fillId="0" borderId="25" xfId="0" applyNumberFormat="1" applyFont="1" applyBorder="1" applyAlignment="1">
      <alignment horizontal="center" vertical="center"/>
    </xf>
    <xf numFmtId="0" fontId="51" fillId="0" borderId="25" xfId="0" applyFont="1" applyBorder="1" applyAlignment="1">
      <alignment horizontal="right" vertical="center"/>
    </xf>
    <xf numFmtId="169" fontId="51" fillId="0" borderId="25" xfId="0" applyNumberFormat="1" applyFont="1" applyBorder="1" applyAlignment="1">
      <alignment horizontal="center" vertical="center"/>
    </xf>
    <xf numFmtId="170" fontId="51" fillId="0" borderId="0" xfId="0" applyNumberFormat="1" applyFont="1" applyAlignment="1">
      <alignment horizontal="center" vertical="center"/>
    </xf>
    <xf numFmtId="0" fontId="49" fillId="0" borderId="0" xfId="0" applyFont="1"/>
    <xf numFmtId="0" fontId="26" fillId="0" borderId="0" xfId="0" applyFont="1" applyAlignment="1">
      <alignment horizontal="left"/>
    </xf>
    <xf numFmtId="0" fontId="26" fillId="0" borderId="0" xfId="0" applyFont="1" applyAlignment="1">
      <alignment horizontal="left" wrapText="1"/>
    </xf>
    <xf numFmtId="0" fontId="61" fillId="0" borderId="0" xfId="0" applyFont="1"/>
    <xf numFmtId="170" fontId="51" fillId="0" borderId="24" xfId="0" applyNumberFormat="1" applyFont="1" applyBorder="1" applyAlignment="1">
      <alignment horizontal="center" vertical="center"/>
    </xf>
    <xf numFmtId="0" fontId="51" fillId="0" borderId="24" xfId="0" applyFont="1" applyBorder="1" applyAlignment="1">
      <alignment vertical="center"/>
    </xf>
    <xf numFmtId="169" fontId="51" fillId="0" borderId="24" xfId="0" applyNumberFormat="1" applyFont="1" applyBorder="1" applyAlignment="1">
      <alignment horizontal="center" vertical="center"/>
    </xf>
    <xf numFmtId="0" fontId="63" fillId="0" borderId="26" xfId="121" applyFont="1" applyBorder="1" applyAlignment="1">
      <alignment horizontal="center" vertical="center" wrapText="1"/>
    </xf>
    <xf numFmtId="0" fontId="63" fillId="0" borderId="27" xfId="121" applyFont="1" applyBorder="1" applyAlignment="1">
      <alignment horizontal="center" vertical="center" wrapText="1"/>
    </xf>
    <xf numFmtId="0" fontId="50" fillId="0" borderId="0" xfId="0" applyFont="1" applyAlignment="1">
      <alignment wrapText="1"/>
    </xf>
    <xf numFmtId="0" fontId="25" fillId="0" borderId="34" xfId="0" applyFont="1" applyBorder="1" applyAlignment="1">
      <alignment horizontal="center" vertical="center"/>
    </xf>
    <xf numFmtId="0" fontId="25" fillId="0" borderId="36" xfId="0" applyFont="1" applyBorder="1" applyAlignment="1">
      <alignment horizontal="center" vertical="center"/>
    </xf>
    <xf numFmtId="0" fontId="51" fillId="0" borderId="36" xfId="0" applyFont="1" applyBorder="1" applyAlignment="1">
      <alignment horizontal="center" vertical="center"/>
    </xf>
    <xf numFmtId="0" fontId="49" fillId="0" borderId="36" xfId="0" applyFont="1" applyBorder="1" applyAlignment="1">
      <alignment horizontal="center" wrapText="1"/>
    </xf>
    <xf numFmtId="0" fontId="51" fillId="0" borderId="36" xfId="0" applyFont="1" applyBorder="1" applyAlignment="1" applyProtection="1">
      <alignment horizontal="left" wrapText="1"/>
      <protection hidden="1"/>
    </xf>
    <xf numFmtId="0" fontId="25" fillId="0" borderId="36" xfId="0" applyFont="1" applyBorder="1" applyAlignment="1">
      <alignment horizontal="left" wrapText="1"/>
    </xf>
    <xf numFmtId="0" fontId="25" fillId="0" borderId="36" xfId="0" applyFont="1" applyBorder="1" applyAlignment="1">
      <alignment horizontal="left" vertical="center" wrapText="1"/>
    </xf>
    <xf numFmtId="0" fontId="49" fillId="0" borderId="36" xfId="0" applyFont="1" applyBorder="1" applyAlignment="1">
      <alignment horizontal="center" vertical="center" wrapText="1"/>
    </xf>
    <xf numFmtId="167" fontId="26" fillId="0" borderId="36" xfId="1" applyFont="1" applyBorder="1"/>
    <xf numFmtId="0" fontId="25" fillId="0" borderId="36" xfId="0" applyFont="1" applyBorder="1" applyAlignment="1">
      <alignment horizontal="center" vertical="center" wrapText="1"/>
    </xf>
    <xf numFmtId="0" fontId="49" fillId="0" borderId="36" xfId="0" applyFont="1" applyBorder="1" applyAlignment="1" applyProtection="1">
      <alignment horizontal="center" wrapText="1"/>
      <protection hidden="1"/>
    </xf>
    <xf numFmtId="0" fontId="0" fillId="0" borderId="36" xfId="0" applyBorder="1" applyAlignment="1">
      <alignment horizontal="center"/>
    </xf>
    <xf numFmtId="0" fontId="0" fillId="0" borderId="36" xfId="0" applyBorder="1"/>
    <xf numFmtId="0" fontId="0" fillId="0" borderId="36" xfId="0" applyBorder="1" applyAlignment="1">
      <alignment horizontal="center" wrapText="1"/>
    </xf>
    <xf numFmtId="0" fontId="58" fillId="0" borderId="36" xfId="0" applyFont="1" applyBorder="1" applyAlignment="1">
      <alignment horizontal="center"/>
    </xf>
    <xf numFmtId="0" fontId="0" fillId="0" borderId="36" xfId="0" applyBorder="1" applyAlignment="1">
      <alignment wrapText="1"/>
    </xf>
    <xf numFmtId="0" fontId="67" fillId="0" borderId="36" xfId="0" applyFont="1" applyBorder="1" applyAlignment="1">
      <alignment horizontal="center"/>
    </xf>
    <xf numFmtId="0" fontId="38" fillId="0" borderId="36" xfId="0" applyFont="1" applyBorder="1" applyAlignment="1">
      <alignment horizontal="center" wrapText="1"/>
    </xf>
    <xf numFmtId="0" fontId="58" fillId="0" borderId="36" xfId="0" applyFont="1" applyBorder="1" applyAlignment="1">
      <alignment wrapText="1"/>
    </xf>
    <xf numFmtId="0" fontId="0" fillId="0" borderId="36" xfId="0" applyBorder="1" applyAlignment="1">
      <alignment horizontal="left" wrapText="1"/>
    </xf>
    <xf numFmtId="0" fontId="67" fillId="0" borderId="36" xfId="0" applyFont="1" applyBorder="1" applyAlignment="1">
      <alignment horizontal="center" wrapText="1"/>
    </xf>
    <xf numFmtId="167" fontId="50" fillId="0" borderId="36" xfId="1" applyBorder="1"/>
    <xf numFmtId="0" fontId="25" fillId="0" borderId="14" xfId="0" applyFont="1" applyBorder="1" applyAlignment="1">
      <alignment horizontal="center" vertical="center" wrapText="1"/>
    </xf>
    <xf numFmtId="0" fontId="25" fillId="0" borderId="36" xfId="0" applyFont="1" applyBorder="1" applyAlignment="1">
      <alignment horizontal="center"/>
    </xf>
    <xf numFmtId="0" fontId="25" fillId="0" borderId="40" xfId="0" applyFont="1" applyBorder="1" applyAlignment="1">
      <alignment horizontal="center" vertical="center" wrapText="1"/>
    </xf>
    <xf numFmtId="0" fontId="49" fillId="0" borderId="21" xfId="0" applyFont="1" applyBorder="1" applyAlignment="1">
      <alignment horizontal="center" vertical="center" wrapText="1"/>
    </xf>
    <xf numFmtId="0" fontId="56" fillId="0" borderId="36" xfId="121" applyFont="1" applyBorder="1" applyAlignment="1">
      <alignment horizontal="center" vertical="center" wrapText="1"/>
    </xf>
    <xf numFmtId="0" fontId="25" fillId="0" borderId="36" xfId="0" applyFont="1" applyBorder="1" applyAlignment="1">
      <alignment wrapText="1"/>
    </xf>
    <xf numFmtId="0" fontId="25" fillId="0" borderId="36" xfId="0" applyFont="1" applyBorder="1" applyAlignment="1">
      <alignment vertical="center" wrapText="1"/>
    </xf>
    <xf numFmtId="0" fontId="25" fillId="0" borderId="36" xfId="191" applyBorder="1" applyAlignment="1">
      <alignment horizontal="center" vertical="center"/>
    </xf>
    <xf numFmtId="0" fontId="25" fillId="0" borderId="36" xfId="191" applyBorder="1" applyAlignment="1">
      <alignment horizontal="center" vertical="center" wrapText="1"/>
    </xf>
    <xf numFmtId="0" fontId="49" fillId="0" borderId="36" xfId="191" applyFont="1" applyBorder="1" applyAlignment="1">
      <alignment horizontal="center" vertical="center" wrapText="1"/>
    </xf>
    <xf numFmtId="0" fontId="49" fillId="0" borderId="36" xfId="0" applyFont="1" applyBorder="1" applyAlignment="1">
      <alignment horizontal="center" vertical="center"/>
    </xf>
    <xf numFmtId="0" fontId="25" fillId="0" borderId="36" xfId="0" applyFont="1" applyBorder="1" applyAlignment="1">
      <alignment horizontal="left" vertical="center"/>
    </xf>
    <xf numFmtId="0" fontId="25" fillId="0" borderId="36" xfId="109" applyBorder="1" applyAlignment="1">
      <alignment horizontal="left" vertical="center" wrapText="1"/>
    </xf>
    <xf numFmtId="0" fontId="25" fillId="0" borderId="36" xfId="121" applyFont="1" applyBorder="1" applyAlignment="1">
      <alignment horizontal="left" vertical="center"/>
    </xf>
    <xf numFmtId="0" fontId="25" fillId="0" borderId="36" xfId="121" applyFont="1" applyBorder="1" applyAlignment="1">
      <alignment horizontal="left" vertical="center" wrapText="1"/>
    </xf>
    <xf numFmtId="0" fontId="25" fillId="24" borderId="36" xfId="109" applyFill="1" applyBorder="1" applyAlignment="1">
      <alignment horizontal="left" vertical="center" wrapText="1"/>
    </xf>
    <xf numFmtId="0" fontId="25" fillId="24" borderId="36" xfId="0" applyFont="1" applyFill="1" applyBorder="1" applyAlignment="1">
      <alignment horizontal="left" vertical="center" wrapText="1"/>
    </xf>
    <xf numFmtId="0" fontId="25" fillId="24" borderId="36" xfId="121" applyFont="1" applyFill="1" applyBorder="1" applyAlignment="1">
      <alignment horizontal="left" vertical="center" wrapText="1"/>
    </xf>
    <xf numFmtId="0" fontId="49" fillId="0" borderId="42" xfId="0" applyFont="1" applyBorder="1" applyAlignment="1">
      <alignment horizontal="center" vertical="center"/>
    </xf>
    <xf numFmtId="0" fontId="25" fillId="0" borderId="42" xfId="0" applyFont="1" applyBorder="1" applyAlignment="1">
      <alignment horizontal="center" vertical="center" wrapText="1"/>
    </xf>
    <xf numFmtId="0" fontId="25" fillId="0" borderId="42" xfId="0" applyFont="1" applyBorder="1" applyAlignment="1">
      <alignment horizontal="center" vertical="center"/>
    </xf>
    <xf numFmtId="0" fontId="25" fillId="0" borderId="42" xfId="109" applyBorder="1" applyAlignment="1">
      <alignment horizontal="left" vertical="center" wrapText="1"/>
    </xf>
    <xf numFmtId="0" fontId="49" fillId="0" borderId="42" xfId="0" applyFont="1" applyBorder="1" applyAlignment="1">
      <alignment horizontal="center" vertical="center" wrapText="1"/>
    </xf>
    <xf numFmtId="0" fontId="25" fillId="0" borderId="42" xfId="0" applyFont="1" applyBorder="1" applyAlignment="1">
      <alignment wrapText="1"/>
    </xf>
    <xf numFmtId="0" fontId="79" fillId="0" borderId="42" xfId="0" applyFont="1" applyBorder="1" applyAlignment="1">
      <alignment horizontal="left" vertical="top" wrapText="1"/>
    </xf>
    <xf numFmtId="0" fontId="25" fillId="0" borderId="42" xfId="191" applyBorder="1" applyAlignment="1">
      <alignment horizontal="center" vertical="center" wrapText="1"/>
    </xf>
    <xf numFmtId="0" fontId="25" fillId="0" borderId="42" xfId="0" applyFont="1" applyBorder="1" applyAlignment="1">
      <alignment horizontal="left" vertical="center" wrapText="1"/>
    </xf>
    <xf numFmtId="0" fontId="25" fillId="24" borderId="42" xfId="0" applyFont="1" applyFill="1" applyBorder="1" applyAlignment="1">
      <alignment horizontal="center" vertical="center"/>
    </xf>
    <xf numFmtId="0" fontId="25" fillId="0" borderId="42" xfId="0" applyFont="1" applyBorder="1" applyAlignment="1">
      <alignment horizontal="left" vertical="center"/>
    </xf>
    <xf numFmtId="0" fontId="25" fillId="0" borderId="42" xfId="191" applyBorder="1" applyAlignment="1">
      <alignment horizontal="center" vertical="center"/>
    </xf>
    <xf numFmtId="0" fontId="25" fillId="0" borderId="42" xfId="0" applyFont="1" applyBorder="1" applyAlignment="1">
      <alignment vertical="center" wrapText="1"/>
    </xf>
    <xf numFmtId="0" fontId="25" fillId="0" borderId="42" xfId="121" applyFont="1" applyBorder="1" applyAlignment="1">
      <alignment horizontal="left" vertical="center" wrapText="1"/>
    </xf>
    <xf numFmtId="0" fontId="25" fillId="0" borderId="42" xfId="121" applyFont="1" applyBorder="1" applyAlignment="1">
      <alignment horizontal="center" vertical="center" wrapText="1"/>
    </xf>
    <xf numFmtId="0" fontId="78" fillId="0" borderId="42" xfId="121" applyFont="1" applyBorder="1" applyAlignment="1">
      <alignment horizontal="center" vertical="center"/>
    </xf>
    <xf numFmtId="0" fontId="49" fillId="0" borderId="44" xfId="0" applyFont="1" applyBorder="1" applyAlignment="1">
      <alignment horizontal="center" vertical="center"/>
    </xf>
    <xf numFmtId="0" fontId="25" fillId="0" borderId="44" xfId="0" applyFont="1" applyBorder="1" applyAlignment="1">
      <alignment horizontal="center" vertical="center" wrapText="1"/>
    </xf>
    <xf numFmtId="0" fontId="25" fillId="0" borderId="44" xfId="0" applyFont="1" applyBorder="1" applyAlignment="1">
      <alignment horizontal="center" vertical="center"/>
    </xf>
    <xf numFmtId="0" fontId="25" fillId="0" borderId="44" xfId="0" applyFont="1" applyBorder="1" applyAlignment="1">
      <alignment wrapText="1"/>
    </xf>
    <xf numFmtId="0" fontId="25" fillId="0" borderId="44" xfId="0" applyFont="1" applyBorder="1" applyAlignment="1">
      <alignment vertical="center" wrapText="1"/>
    </xf>
    <xf numFmtId="0" fontId="49" fillId="0" borderId="44" xfId="0" applyFont="1" applyBorder="1" applyAlignment="1">
      <alignment horizontal="center" vertical="center" wrapText="1"/>
    </xf>
    <xf numFmtId="0" fontId="25" fillId="0" borderId="44" xfId="191" applyBorder="1" applyAlignment="1">
      <alignment horizontal="center" vertical="center" wrapText="1"/>
    </xf>
    <xf numFmtId="0" fontId="25" fillId="24" borderId="44" xfId="0" applyFont="1" applyFill="1" applyBorder="1" applyAlignment="1">
      <alignment horizontal="center" vertical="center"/>
    </xf>
    <xf numFmtId="0" fontId="25" fillId="0" borderId="44" xfId="0" applyFont="1" applyBorder="1" applyAlignment="1">
      <alignment horizontal="left" vertical="center" wrapText="1"/>
    </xf>
    <xf numFmtId="0" fontId="25" fillId="0" borderId="44" xfId="121" applyFont="1" applyBorder="1" applyAlignment="1">
      <alignment horizontal="center" vertical="center"/>
    </xf>
    <xf numFmtId="0" fontId="25" fillId="0" borderId="44" xfId="109" applyBorder="1" applyAlignment="1">
      <alignment horizontal="left" vertical="top" wrapText="1"/>
    </xf>
    <xf numFmtId="0" fontId="25" fillId="0" borderId="44" xfId="109" applyBorder="1" applyAlignment="1">
      <alignment horizontal="left" vertical="center" wrapText="1"/>
    </xf>
    <xf numFmtId="0" fontId="25" fillId="0" borderId="44" xfId="0" applyFont="1" applyBorder="1" applyAlignment="1">
      <alignment horizontal="left" vertical="top" wrapText="1"/>
    </xf>
    <xf numFmtId="0" fontId="25" fillId="0" borderId="44" xfId="121" applyFont="1" applyBorder="1" applyAlignment="1">
      <alignment horizontal="left" vertical="center"/>
    </xf>
    <xf numFmtId="0" fontId="25" fillId="0" borderId="44" xfId="121" applyFont="1" applyBorder="1" applyAlignment="1">
      <alignment horizontal="center" vertical="center" wrapText="1"/>
    </xf>
    <xf numFmtId="0" fontId="79" fillId="0" borderId="44" xfId="0" applyFont="1" applyBorder="1" applyAlignment="1">
      <alignment horizontal="left" vertical="top" wrapText="1"/>
    </xf>
    <xf numFmtId="0" fontId="49" fillId="0" borderId="45" xfId="191" applyFont="1" applyBorder="1" applyAlignment="1">
      <alignment horizontal="center" vertical="center" wrapText="1"/>
    </xf>
    <xf numFmtId="0" fontId="25" fillId="0" borderId="45" xfId="0" applyFont="1" applyBorder="1" applyAlignment="1">
      <alignment horizontal="center" vertical="center" wrapText="1"/>
    </xf>
    <xf numFmtId="0" fontId="25" fillId="0" borderId="45" xfId="0" applyFont="1" applyBorder="1" applyAlignment="1">
      <alignment horizontal="center" vertical="center"/>
    </xf>
    <xf numFmtId="0" fontId="25" fillId="0" borderId="45" xfId="109" applyBorder="1" applyAlignment="1">
      <alignment horizontal="left" vertical="center" wrapText="1"/>
    </xf>
    <xf numFmtId="0" fontId="25" fillId="0" borderId="45" xfId="0" applyFont="1" applyBorder="1" applyAlignment="1">
      <alignment wrapText="1"/>
    </xf>
    <xf numFmtId="0" fontId="25" fillId="0" borderId="45" xfId="191" applyBorder="1" applyAlignment="1">
      <alignment horizontal="center" vertical="center" wrapText="1"/>
    </xf>
    <xf numFmtId="0" fontId="25" fillId="0" borderId="45" xfId="191" applyBorder="1" applyAlignment="1">
      <alignment horizontal="center" vertical="center"/>
    </xf>
    <xf numFmtId="0" fontId="49" fillId="0" borderId="45" xfId="0" applyFont="1" applyBorder="1" applyAlignment="1">
      <alignment horizontal="center" vertical="center" wrapText="1"/>
    </xf>
    <xf numFmtId="0" fontId="25" fillId="0" borderId="45" xfId="121" applyFont="1" applyBorder="1" applyAlignment="1">
      <alignment horizontal="center" vertical="center"/>
    </xf>
    <xf numFmtId="0" fontId="25" fillId="0" borderId="45" xfId="0" applyFont="1" applyBorder="1" applyAlignment="1">
      <alignment horizontal="left" vertical="center" wrapText="1"/>
    </xf>
    <xf numFmtId="0" fontId="49" fillId="0" borderId="45" xfId="0" applyFont="1" applyBorder="1" applyAlignment="1">
      <alignment horizontal="center" vertical="center"/>
    </xf>
    <xf numFmtId="0" fontId="25" fillId="0" borderId="45" xfId="0" applyFont="1" applyBorder="1" applyAlignment="1">
      <alignment horizontal="left" vertical="center"/>
    </xf>
    <xf numFmtId="0" fontId="25" fillId="0" borderId="45" xfId="0" applyFont="1" applyBorder="1" applyAlignment="1">
      <alignment vertical="center" wrapText="1"/>
    </xf>
    <xf numFmtId="0" fontId="25" fillId="0" borderId="0" xfId="1" applyNumberFormat="1" applyFont="1" applyAlignment="1">
      <alignment horizontal="center" wrapText="1"/>
    </xf>
    <xf numFmtId="167" fontId="26" fillId="0" borderId="46" xfId="1" applyFont="1" applyBorder="1"/>
    <xf numFmtId="167" fontId="26" fillId="0" borderId="46" xfId="1" applyFont="1" applyBorder="1" applyProtection="1">
      <protection hidden="1"/>
    </xf>
    <xf numFmtId="0" fontId="61" fillId="0" borderId="16" xfId="0" applyFont="1" applyBorder="1" applyAlignment="1">
      <alignment horizontal="center" vertical="center"/>
    </xf>
    <xf numFmtId="0" fontId="64" fillId="0" borderId="14" xfId="0" applyFont="1" applyBorder="1" applyAlignment="1">
      <alignment horizontal="center"/>
    </xf>
    <xf numFmtId="0" fontId="61" fillId="0" borderId="14" xfId="0" applyFont="1" applyBorder="1" applyAlignment="1">
      <alignment horizontal="center" vertical="center"/>
    </xf>
    <xf numFmtId="0" fontId="61" fillId="0" borderId="15" xfId="0" applyFont="1" applyBorder="1" applyAlignment="1">
      <alignment horizontal="center" vertical="center"/>
    </xf>
    <xf numFmtId="0" fontId="75" fillId="0" borderId="46" xfId="0" applyFont="1" applyBorder="1" applyAlignment="1">
      <alignment vertical="center" wrapText="1"/>
    </xf>
    <xf numFmtId="0" fontId="56" fillId="0" borderId="37" xfId="121" applyFont="1" applyBorder="1" applyAlignment="1">
      <alignment horizontal="center" vertical="center" wrapText="1"/>
    </xf>
    <xf numFmtId="0" fontId="65" fillId="0" borderId="46" xfId="0" applyFont="1" applyBorder="1" applyAlignment="1">
      <alignment horizontal="center" vertical="center" wrapText="1"/>
    </xf>
    <xf numFmtId="0" fontId="56" fillId="0" borderId="12" xfId="121" applyFont="1" applyBorder="1" applyAlignment="1">
      <alignment horizontal="center" vertical="center" wrapText="1"/>
    </xf>
    <xf numFmtId="0" fontId="56" fillId="0" borderId="13" xfId="121" applyFont="1" applyBorder="1" applyAlignment="1">
      <alignment horizontal="center" vertical="center" wrapText="1"/>
    </xf>
    <xf numFmtId="0" fontId="25" fillId="0" borderId="53" xfId="0" applyFont="1" applyBorder="1" applyAlignment="1">
      <alignment horizontal="center" vertical="center"/>
    </xf>
    <xf numFmtId="0" fontId="56" fillId="0" borderId="22" xfId="121" applyFont="1" applyBorder="1" applyAlignment="1">
      <alignment horizontal="center" vertical="center" wrapText="1"/>
    </xf>
    <xf numFmtId="0" fontId="56" fillId="0" borderId="21" xfId="121" applyFont="1" applyBorder="1" applyAlignment="1">
      <alignment horizontal="center" vertical="center" wrapText="1"/>
    </xf>
    <xf numFmtId="0" fontId="51" fillId="0" borderId="53" xfId="0" applyFont="1" applyBorder="1" applyAlignment="1">
      <alignment horizontal="center" vertical="center"/>
    </xf>
    <xf numFmtId="0" fontId="25" fillId="0" borderId="53" xfId="0" applyFont="1" applyBorder="1" applyAlignment="1">
      <alignment horizontal="left" wrapText="1"/>
    </xf>
    <xf numFmtId="0" fontId="51" fillId="0" borderId="53" xfId="0" applyFont="1" applyBorder="1" applyAlignment="1">
      <alignment horizontal="left" wrapText="1"/>
    </xf>
    <xf numFmtId="0" fontId="51" fillId="0" borderId="0" xfId="0" applyFont="1" applyAlignment="1">
      <alignment wrapText="1"/>
    </xf>
    <xf numFmtId="0" fontId="51" fillId="0" borderId="62" xfId="0" applyFont="1" applyBorder="1" applyAlignment="1">
      <alignment horizontal="center" vertical="center"/>
    </xf>
    <xf numFmtId="167" fontId="50" fillId="0" borderId="53" xfId="1" applyBorder="1"/>
    <xf numFmtId="0" fontId="49" fillId="0" borderId="53" xfId="0" applyFont="1" applyBorder="1" applyAlignment="1">
      <alignment horizontal="left" wrapText="1"/>
    </xf>
    <xf numFmtId="0" fontId="25" fillId="0" borderId="53" xfId="0" applyFont="1" applyBorder="1" applyAlignment="1">
      <alignment wrapText="1"/>
    </xf>
    <xf numFmtId="49" fontId="51" fillId="0" borderId="63" xfId="0" applyNumberFormat="1" applyFont="1" applyBorder="1" applyAlignment="1">
      <alignment horizontal="center" vertical="center" wrapText="1"/>
    </xf>
    <xf numFmtId="0" fontId="51" fillId="0" borderId="64" xfId="0" applyFont="1" applyBorder="1" applyAlignment="1">
      <alignment horizontal="center" vertical="center" wrapText="1"/>
    </xf>
    <xf numFmtId="167" fontId="51" fillId="0" borderId="64" xfId="1" applyFont="1" applyBorder="1" applyAlignment="1">
      <alignment horizontal="center" vertical="center" wrapText="1"/>
    </xf>
    <xf numFmtId="0" fontId="85" fillId="0" borderId="0" xfId="0" applyFont="1" applyAlignment="1">
      <alignment wrapText="1"/>
    </xf>
    <xf numFmtId="0" fontId="85" fillId="0" borderId="0" xfId="0" applyFont="1"/>
    <xf numFmtId="0" fontId="51" fillId="0" borderId="66" xfId="0" applyFont="1" applyBorder="1" applyAlignment="1">
      <alignment vertical="center" wrapText="1"/>
    </xf>
    <xf numFmtId="0" fontId="80" fillId="0" borderId="53" xfId="0" applyFont="1" applyBorder="1" applyAlignment="1">
      <alignment horizontal="center" vertical="center"/>
    </xf>
    <xf numFmtId="167" fontId="61" fillId="0" borderId="0" xfId="0" applyNumberFormat="1" applyFont="1"/>
    <xf numFmtId="0" fontId="51" fillId="0" borderId="64" xfId="0" applyFont="1" applyBorder="1" applyAlignment="1">
      <alignment horizontal="right" vertical="center" wrapText="1"/>
    </xf>
    <xf numFmtId="167" fontId="51" fillId="0" borderId="39" xfId="1" applyFont="1" applyBorder="1" applyAlignment="1">
      <alignment horizontal="center" vertical="center" wrapText="1"/>
    </xf>
    <xf numFmtId="0" fontId="61" fillId="0" borderId="76" xfId="0" applyFont="1" applyBorder="1" applyAlignment="1">
      <alignment horizontal="center" vertical="center"/>
    </xf>
    <xf numFmtId="0" fontId="62" fillId="0" borderId="77" xfId="0" applyFont="1" applyBorder="1" applyAlignment="1">
      <alignment horizontal="center" wrapText="1"/>
    </xf>
    <xf numFmtId="0" fontId="61" fillId="0" borderId="77" xfId="0" applyFont="1" applyBorder="1" applyAlignment="1">
      <alignment horizontal="center" vertical="center"/>
    </xf>
    <xf numFmtId="167" fontId="61" fillId="0" borderId="78" xfId="1" applyFont="1" applyBorder="1" applyAlignment="1">
      <alignment horizontal="right"/>
    </xf>
    <xf numFmtId="0" fontId="51" fillId="0" borderId="76" xfId="0" applyFont="1" applyBorder="1" applyAlignment="1">
      <alignment horizontal="center" vertical="center"/>
    </xf>
    <xf numFmtId="0" fontId="61" fillId="0" borderId="77" xfId="0" applyFont="1" applyBorder="1" applyAlignment="1">
      <alignment horizontal="left" wrapText="1"/>
    </xf>
    <xf numFmtId="0" fontId="26" fillId="0" borderId="77" xfId="0" applyFont="1" applyBorder="1" applyAlignment="1">
      <alignment horizontal="left" wrapText="1"/>
    </xf>
    <xf numFmtId="167" fontId="50" fillId="0" borderId="78" xfId="1" applyBorder="1" applyAlignment="1">
      <alignment horizontal="right"/>
    </xf>
    <xf numFmtId="0" fontId="25" fillId="0" borderId="77" xfId="0" applyFont="1" applyBorder="1" applyAlignment="1">
      <alignment horizontal="center" vertical="center"/>
    </xf>
    <xf numFmtId="167" fontId="0" fillId="0" borderId="78" xfId="1" applyFont="1" applyBorder="1" applyAlignment="1">
      <alignment horizontal="right"/>
    </xf>
    <xf numFmtId="167" fontId="26" fillId="0" borderId="78" xfId="1" applyFont="1" applyBorder="1" applyAlignment="1">
      <alignment horizontal="right"/>
    </xf>
    <xf numFmtId="1" fontId="49" fillId="0" borderId="77" xfId="0" applyNumberFormat="1" applyFont="1" applyBorder="1" applyAlignment="1">
      <alignment horizontal="center" wrapText="1"/>
    </xf>
    <xf numFmtId="167" fontId="50" fillId="0" borderId="39" xfId="1" applyBorder="1"/>
    <xf numFmtId="0" fontId="25" fillId="0" borderId="80" xfId="0" applyFont="1" applyBorder="1" applyAlignment="1">
      <alignment horizontal="center" vertical="center"/>
    </xf>
    <xf numFmtId="0" fontId="51" fillId="0" borderId="80" xfId="0" applyFont="1" applyBorder="1" applyAlignment="1">
      <alignment horizontal="center" vertical="center"/>
    </xf>
    <xf numFmtId="0" fontId="51" fillId="0" borderId="57" xfId="0" applyFont="1" applyBorder="1" applyAlignment="1">
      <alignment horizontal="center" vertical="center" wrapText="1"/>
    </xf>
    <xf numFmtId="0" fontId="51" fillId="0" borderId="80" xfId="0" applyFont="1" applyBorder="1" applyAlignment="1">
      <alignment wrapText="1"/>
    </xf>
    <xf numFmtId="0" fontId="51" fillId="0" borderId="80" xfId="0" applyFont="1" applyBorder="1"/>
    <xf numFmtId="0" fontId="51" fillId="0" borderId="80" xfId="0" applyFont="1" applyBorder="1" applyAlignment="1">
      <alignment vertical="center" wrapText="1"/>
    </xf>
    <xf numFmtId="167" fontId="50" fillId="0" borderId="83" xfId="1" applyBorder="1"/>
    <xf numFmtId="0" fontId="51" fillId="0" borderId="57" xfId="0" applyFont="1" applyBorder="1" applyAlignment="1">
      <alignment vertical="center" wrapText="1"/>
    </xf>
    <xf numFmtId="0" fontId="25" fillId="0" borderId="82" xfId="196" applyFont="1" applyBorder="1" applyAlignment="1" applyProtection="1">
      <alignment horizontal="center" vertical="center" wrapText="1"/>
      <protection locked="0"/>
    </xf>
    <xf numFmtId="167" fontId="50" fillId="0" borderId="42" xfId="1" applyBorder="1"/>
    <xf numFmtId="167" fontId="50" fillId="0" borderId="44" xfId="1" applyBorder="1"/>
    <xf numFmtId="0" fontId="25" fillId="0" borderId="80" xfId="0" applyFont="1" applyBorder="1" applyAlignment="1">
      <alignment horizontal="center" vertical="center" wrapText="1"/>
    </xf>
    <xf numFmtId="167" fontId="50" fillId="0" borderId="80" xfId="1" applyBorder="1"/>
    <xf numFmtId="167" fontId="50" fillId="0" borderId="45" xfId="1" applyBorder="1"/>
    <xf numFmtId="0" fontId="25" fillId="0" borderId="80" xfId="0" applyFont="1" applyBorder="1"/>
    <xf numFmtId="0" fontId="25" fillId="0" borderId="64" xfId="0" applyFont="1" applyBorder="1" applyAlignment="1">
      <alignment vertical="center" wrapText="1"/>
    </xf>
    <xf numFmtId="0" fontId="25" fillId="0" borderId="64" xfId="0" applyFont="1" applyBorder="1" applyAlignment="1">
      <alignment horizontal="center" vertical="center" wrapText="1"/>
    </xf>
    <xf numFmtId="167" fontId="26" fillId="0" borderId="83" xfId="1" applyFont="1" applyBorder="1"/>
    <xf numFmtId="0" fontId="61" fillId="0" borderId="85" xfId="0" applyFont="1" applyBorder="1" applyAlignment="1">
      <alignment horizontal="center" vertical="center"/>
    </xf>
    <xf numFmtId="0" fontId="64" fillId="0" borderId="86" xfId="0" applyFont="1" applyBorder="1" applyAlignment="1">
      <alignment horizontal="center"/>
    </xf>
    <xf numFmtId="0" fontId="61" fillId="0" borderId="86" xfId="0" applyFont="1" applyBorder="1" applyAlignment="1">
      <alignment horizontal="center" vertical="center"/>
    </xf>
    <xf numFmtId="0" fontId="61" fillId="0" borderId="87" xfId="0" applyFont="1" applyBorder="1" applyAlignment="1">
      <alignment horizontal="center" vertical="center"/>
    </xf>
    <xf numFmtId="0" fontId="25" fillId="0" borderId="80" xfId="0" applyFont="1" applyBorder="1" applyAlignment="1">
      <alignment horizontal="left" wrapText="1"/>
    </xf>
    <xf numFmtId="0" fontId="49" fillId="0" borderId="80" xfId="0" applyFont="1" applyBorder="1" applyAlignment="1">
      <alignment horizontal="center" vertical="center" wrapText="1"/>
    </xf>
    <xf numFmtId="0" fontId="25" fillId="0" borderId="80" xfId="0" applyFont="1" applyBorder="1" applyAlignment="1">
      <alignment horizontal="left" vertical="center" wrapText="1"/>
    </xf>
    <xf numFmtId="0" fontId="25" fillId="0" borderId="90" xfId="0" applyFont="1" applyBorder="1"/>
    <xf numFmtId="0" fontId="49" fillId="25" borderId="14" xfId="0" applyFont="1" applyFill="1" applyBorder="1" applyAlignment="1">
      <alignment horizontal="center" vertical="center" wrapText="1"/>
    </xf>
    <xf numFmtId="0" fontId="86" fillId="0" borderId="0" xfId="146" applyFont="1" applyAlignment="1">
      <alignment horizontal="center" vertical="center" wrapText="1"/>
    </xf>
    <xf numFmtId="0" fontId="86" fillId="0" borderId="0" xfId="0" applyFont="1" applyAlignment="1">
      <alignment horizontal="center" vertical="center" wrapText="1"/>
    </xf>
    <xf numFmtId="0" fontId="85" fillId="0" borderId="0" xfId="0" applyFont="1" applyAlignment="1">
      <alignment horizontal="center" wrapText="1"/>
    </xf>
    <xf numFmtId="0" fontId="85" fillId="0" borderId="0" xfId="0" applyFont="1" applyAlignment="1">
      <alignment horizontal="center" vertical="center"/>
    </xf>
    <xf numFmtId="169" fontId="85" fillId="0" borderId="0" xfId="0" applyNumberFormat="1" applyFont="1" applyAlignment="1">
      <alignment horizontal="center" vertical="center"/>
    </xf>
    <xf numFmtId="49" fontId="86" fillId="0" borderId="0" xfId="146" applyNumberFormat="1" applyFont="1" applyAlignment="1">
      <alignment horizontal="center" vertical="center" wrapText="1"/>
    </xf>
    <xf numFmtId="49" fontId="86" fillId="0" borderId="0" xfId="0" applyNumberFormat="1" applyFont="1" applyAlignment="1">
      <alignment horizontal="center" vertical="center" wrapText="1"/>
    </xf>
    <xf numFmtId="49" fontId="85" fillId="0" borderId="0" xfId="0" applyNumberFormat="1" applyFont="1" applyAlignment="1">
      <alignment horizontal="center" wrapText="1"/>
    </xf>
    <xf numFmtId="49" fontId="85" fillId="0" borderId="0" xfId="0" applyNumberFormat="1" applyFont="1" applyAlignment="1">
      <alignment wrapText="1"/>
    </xf>
    <xf numFmtId="49" fontId="85" fillId="0" borderId="0" xfId="0" applyNumberFormat="1" applyFont="1"/>
    <xf numFmtId="49" fontId="85" fillId="0" borderId="0" xfId="0" applyNumberFormat="1" applyFont="1" applyAlignment="1">
      <alignment horizontal="center" vertical="center"/>
    </xf>
    <xf numFmtId="0" fontId="51" fillId="0" borderId="77" xfId="0" applyFont="1" applyBorder="1" applyAlignment="1">
      <alignment horizontal="left" wrapText="1"/>
    </xf>
    <xf numFmtId="0" fontId="25" fillId="0" borderId="77" xfId="0" applyFont="1" applyBorder="1" applyAlignment="1">
      <alignment horizontal="left" wrapText="1" shrinkToFit="1"/>
    </xf>
    <xf numFmtId="167" fontId="25" fillId="0" borderId="78" xfId="1" applyFont="1" applyBorder="1"/>
    <xf numFmtId="0" fontId="25" fillId="0" borderId="77" xfId="0" applyFont="1" applyBorder="1" applyAlignment="1">
      <alignment horizontal="right" vertical="center" wrapText="1"/>
    </xf>
    <xf numFmtId="2" fontId="25" fillId="0" borderId="78" xfId="0" applyNumberFormat="1" applyFont="1" applyBorder="1" applyAlignment="1">
      <alignment horizontal="right" vertical="center"/>
    </xf>
    <xf numFmtId="0" fontId="25" fillId="0" borderId="77" xfId="0" applyFont="1" applyBorder="1" applyAlignment="1">
      <alignment horizontal="right" wrapText="1"/>
    </xf>
    <xf numFmtId="0" fontId="25" fillId="0" borderId="0" xfId="0" applyFont="1" applyAlignment="1">
      <alignment horizontal="right"/>
    </xf>
    <xf numFmtId="167" fontId="50" fillId="0" borderId="78" xfId="1" applyBorder="1"/>
    <xf numFmtId="0" fontId="25" fillId="0" borderId="77" xfId="0" applyFont="1" applyBorder="1" applyAlignment="1" applyProtection="1">
      <alignment horizontal="right" wrapText="1"/>
      <protection locked="0"/>
    </xf>
    <xf numFmtId="167" fontId="25" fillId="0" borderId="64" xfId="1" applyFont="1" applyBorder="1" applyAlignment="1">
      <alignment horizontal="center" vertical="center" wrapText="1"/>
    </xf>
    <xf numFmtId="169" fontId="25" fillId="0" borderId="86" xfId="0" applyNumberFormat="1" applyFont="1" applyBorder="1" applyAlignment="1">
      <alignment horizontal="center" vertical="center" wrapText="1" shrinkToFit="1"/>
    </xf>
    <xf numFmtId="169" fontId="25" fillId="0" borderId="89" xfId="0" applyNumberFormat="1" applyFont="1" applyBorder="1" applyAlignment="1">
      <alignment horizontal="center" vertical="center" wrapText="1" shrinkToFit="1"/>
    </xf>
    <xf numFmtId="0" fontId="60" fillId="0" borderId="80" xfId="0" applyFont="1" applyBorder="1" applyAlignment="1">
      <alignment horizontal="center" vertical="center"/>
    </xf>
    <xf numFmtId="167" fontId="26" fillId="0" borderId="80" xfId="1" applyFont="1" applyBorder="1"/>
    <xf numFmtId="0" fontId="60" fillId="0" borderId="0" xfId="0" applyFont="1"/>
    <xf numFmtId="0" fontId="60" fillId="0" borderId="0" xfId="0" applyFont="1" applyAlignment="1">
      <alignment wrapText="1"/>
    </xf>
    <xf numFmtId="0" fontId="60" fillId="0" borderId="0" xfId="0" applyFont="1" applyAlignment="1">
      <alignment horizontal="left"/>
    </xf>
    <xf numFmtId="0" fontId="71" fillId="0" borderId="32" xfId="121" applyFont="1" applyBorder="1" applyAlignment="1">
      <alignment horizontal="center" vertical="center" wrapText="1"/>
    </xf>
    <xf numFmtId="0" fontId="71" fillId="0" borderId="33" xfId="121" applyFont="1" applyBorder="1" applyAlignment="1">
      <alignment horizontal="center" vertical="center" wrapText="1"/>
    </xf>
    <xf numFmtId="0" fontId="60" fillId="0" borderId="16" xfId="0" applyFont="1" applyBorder="1" applyAlignment="1">
      <alignment horizontal="center"/>
    </xf>
    <xf numFmtId="0" fontId="71" fillId="0" borderId="14" xfId="0" applyFont="1" applyBorder="1" applyAlignment="1">
      <alignment horizontal="center" vertical="center" wrapText="1"/>
    </xf>
    <xf numFmtId="0" fontId="92" fillId="0" borderId="21" xfId="0" applyFont="1" applyBorder="1" applyAlignment="1">
      <alignment horizontal="center" vertical="center"/>
    </xf>
    <xf numFmtId="0" fontId="92" fillId="0" borderId="21" xfId="0" applyFont="1" applyBorder="1" applyAlignment="1">
      <alignment horizontal="center" vertical="center" wrapText="1"/>
    </xf>
    <xf numFmtId="0" fontId="60" fillId="0" borderId="14" xfId="0" applyFont="1" applyBorder="1" applyAlignment="1">
      <alignment horizontal="center" vertical="center"/>
    </xf>
    <xf numFmtId="0" fontId="92" fillId="0" borderId="82" xfId="0" applyFont="1" applyBorder="1" applyAlignment="1">
      <alignment horizontal="center" vertical="center"/>
    </xf>
    <xf numFmtId="0" fontId="104" fillId="0" borderId="80" xfId="228" applyFont="1" applyBorder="1" applyAlignment="1">
      <alignment horizontal="left" vertical="center" wrapText="1"/>
    </xf>
    <xf numFmtId="0" fontId="92" fillId="0" borderId="80" xfId="0" applyFont="1" applyBorder="1" applyAlignment="1">
      <alignment horizontal="center" vertical="center"/>
    </xf>
    <xf numFmtId="0" fontId="92" fillId="0" borderId="80" xfId="0" applyFont="1" applyBorder="1" applyAlignment="1">
      <alignment horizontal="center" vertical="center" wrapText="1"/>
    </xf>
    <xf numFmtId="167" fontId="92" fillId="0" borderId="80" xfId="1" applyFont="1" applyBorder="1"/>
    <xf numFmtId="0" fontId="92" fillId="0" borderId="82" xfId="0" applyFont="1" applyBorder="1" applyAlignment="1">
      <alignment horizontal="center" vertical="center" wrapText="1"/>
    </xf>
    <xf numFmtId="1" fontId="104" fillId="0" borderId="80" xfId="228" applyNumberFormat="1" applyFont="1" applyBorder="1" applyAlignment="1">
      <alignment horizontal="center" vertical="center" wrapText="1"/>
    </xf>
    <xf numFmtId="0" fontId="92" fillId="0" borderId="80" xfId="0" applyFont="1" applyBorder="1" applyAlignment="1">
      <alignment wrapText="1"/>
    </xf>
    <xf numFmtId="0" fontId="14" fillId="0" borderId="80" xfId="0" applyFont="1" applyBorder="1" applyAlignment="1">
      <alignment horizontal="left" vertical="center" wrapText="1"/>
    </xf>
    <xf numFmtId="0" fontId="67" fillId="0" borderId="80" xfId="0" applyFont="1" applyBorder="1" applyAlignment="1">
      <alignment horizontal="center" vertical="center"/>
    </xf>
    <xf numFmtId="0" fontId="14" fillId="0" borderId="80" xfId="0" applyFont="1" applyBorder="1" applyAlignment="1">
      <alignment horizontal="center" vertical="center" wrapText="1"/>
    </xf>
    <xf numFmtId="49" fontId="104" fillId="0" borderId="80" xfId="0" applyNumberFormat="1" applyFont="1" applyBorder="1" applyAlignment="1">
      <alignment vertical="center" wrapText="1"/>
    </xf>
    <xf numFmtId="0" fontId="104" fillId="0" borderId="80" xfId="0" applyFont="1" applyBorder="1" applyAlignment="1">
      <alignment vertical="center" wrapText="1"/>
    </xf>
    <xf numFmtId="0" fontId="104" fillId="0" borderId="80" xfId="228" applyFont="1" applyBorder="1" applyAlignment="1" applyProtection="1">
      <alignment horizontal="center" vertical="center" wrapText="1"/>
      <protection locked="0"/>
    </xf>
    <xf numFmtId="0" fontId="104" fillId="0" borderId="80" xfId="228" applyFont="1" applyBorder="1" applyAlignment="1">
      <alignment horizontal="center" vertical="center" wrapText="1"/>
    </xf>
    <xf numFmtId="0" fontId="104" fillId="0" borderId="80" xfId="228" applyFont="1" applyBorder="1" applyAlignment="1">
      <alignment horizontal="center"/>
    </xf>
    <xf numFmtId="0" fontId="104" fillId="0" borderId="80" xfId="228" applyFont="1" applyBorder="1" applyAlignment="1">
      <alignment horizontal="center" vertical="center"/>
    </xf>
    <xf numFmtId="1" fontId="104" fillId="0" borderId="80" xfId="228" applyNumberFormat="1" applyFont="1" applyBorder="1" applyAlignment="1">
      <alignment horizontal="center" vertical="center"/>
    </xf>
    <xf numFmtId="0" fontId="104" fillId="0" borderId="80" xfId="0" applyFont="1" applyBorder="1" applyAlignment="1" applyProtection="1">
      <alignment horizontal="center" vertical="center"/>
      <protection locked="0"/>
    </xf>
    <xf numFmtId="171" fontId="104" fillId="0" borderId="80" xfId="228" applyNumberFormat="1" applyFont="1" applyBorder="1" applyAlignment="1">
      <alignment horizontal="center" vertical="center" wrapText="1"/>
    </xf>
    <xf numFmtId="171" fontId="104" fillId="0" borderId="80" xfId="228" applyNumberFormat="1" applyFont="1" applyBorder="1" applyAlignment="1">
      <alignment horizontal="center" vertical="center"/>
    </xf>
    <xf numFmtId="0" fontId="92" fillId="0" borderId="80" xfId="0" applyFont="1" applyBorder="1" applyAlignment="1">
      <alignment horizontal="left" vertical="center" wrapText="1"/>
    </xf>
    <xf numFmtId="0" fontId="104" fillId="0" borderId="80" xfId="0" applyFont="1" applyBorder="1" applyAlignment="1">
      <alignment horizontal="center" vertical="center"/>
    </xf>
    <xf numFmtId="0" fontId="80" fillId="0" borderId="64" xfId="0" applyFont="1" applyBorder="1" applyAlignment="1">
      <alignment horizontal="center" vertical="center" wrapText="1"/>
    </xf>
    <xf numFmtId="167" fontId="80" fillId="0" borderId="64" xfId="1" applyFont="1" applyBorder="1" applyAlignment="1">
      <alignment horizontal="center" vertical="center" wrapText="1"/>
    </xf>
    <xf numFmtId="0" fontId="60" fillId="0" borderId="19" xfId="0" applyFont="1" applyBorder="1"/>
    <xf numFmtId="170" fontId="60" fillId="0" borderId="0" xfId="0" applyNumberFormat="1" applyFont="1" applyAlignment="1">
      <alignment horizontal="center" vertical="center"/>
    </xf>
    <xf numFmtId="0" fontId="80" fillId="0" borderId="0" xfId="0" applyFont="1"/>
    <xf numFmtId="169" fontId="60" fillId="0" borderId="0" xfId="0" applyNumberFormat="1" applyFont="1" applyAlignment="1">
      <alignment horizontal="center" vertical="center"/>
    </xf>
    <xf numFmtId="0" fontId="25" fillId="0" borderId="64" xfId="0" applyFont="1" applyBorder="1"/>
    <xf numFmtId="0" fontId="25" fillId="0" borderId="39" xfId="0" applyFont="1" applyBorder="1"/>
    <xf numFmtId="0" fontId="60" fillId="0" borderId="80" xfId="0" applyFont="1" applyBorder="1"/>
    <xf numFmtId="0" fontId="60" fillId="0" borderId="82" xfId="0" applyFont="1" applyBorder="1" applyAlignment="1">
      <alignment horizontal="center" vertical="center"/>
    </xf>
    <xf numFmtId="0" fontId="71" fillId="0" borderId="80" xfId="0" applyFont="1" applyBorder="1" applyAlignment="1">
      <alignment horizontal="center" vertical="center" wrapText="1"/>
    </xf>
    <xf numFmtId="0" fontId="60" fillId="0" borderId="14" xfId="0" applyFont="1" applyBorder="1"/>
    <xf numFmtId="0" fontId="60" fillId="0" borderId="15" xfId="0" applyFont="1" applyBorder="1"/>
    <xf numFmtId="0" fontId="55" fillId="0" borderId="80" xfId="0" applyFont="1" applyBorder="1" applyAlignment="1">
      <alignment horizontal="left" vertical="center" wrapText="1"/>
    </xf>
    <xf numFmtId="0" fontId="60" fillId="0" borderId="64" xfId="0" applyFont="1" applyBorder="1"/>
    <xf numFmtId="0" fontId="71" fillId="0" borderId="95" xfId="121" applyFont="1" applyBorder="1" applyAlignment="1">
      <alignment horizontal="center" vertical="center" wrapText="1"/>
    </xf>
    <xf numFmtId="0" fontId="71" fillId="0" borderId="67" xfId="121" applyFont="1" applyBorder="1" applyAlignment="1">
      <alignment horizontal="center" vertical="center" wrapText="1"/>
    </xf>
    <xf numFmtId="0" fontId="60" fillId="0" borderId="59" xfId="0" applyFont="1" applyBorder="1"/>
    <xf numFmtId="0" fontId="92" fillId="0" borderId="84" xfId="0" applyFont="1" applyBorder="1" applyAlignment="1">
      <alignment horizontal="center" vertical="center" wrapText="1"/>
    </xf>
    <xf numFmtId="167" fontId="92" fillId="0" borderId="83" xfId="1" applyFont="1" applyBorder="1"/>
    <xf numFmtId="0" fontId="14" fillId="0" borderId="80" xfId="143" applyFont="1" applyBorder="1" applyAlignment="1">
      <alignment horizontal="left" vertical="center" wrapText="1"/>
    </xf>
    <xf numFmtId="0" fontId="14" fillId="0" borderId="80" xfId="0" applyFont="1" applyBorder="1" applyAlignment="1">
      <alignment horizontal="center" vertical="center"/>
    </xf>
    <xf numFmtId="1" fontId="92" fillId="0" borderId="80" xfId="0" applyNumberFormat="1" applyFont="1" applyBorder="1" applyAlignment="1">
      <alignment horizontal="center" vertical="center" wrapText="1"/>
    </xf>
    <xf numFmtId="1" fontId="92" fillId="0" borderId="84" xfId="0" applyNumberFormat="1" applyFont="1" applyBorder="1" applyAlignment="1">
      <alignment horizontal="center" vertical="center" wrapText="1"/>
    </xf>
    <xf numFmtId="0" fontId="14" fillId="0" borderId="84" xfId="0" applyFont="1" applyBorder="1" applyAlignment="1">
      <alignment horizontal="center" vertical="center" wrapText="1"/>
    </xf>
    <xf numFmtId="167" fontId="92" fillId="0" borderId="79" xfId="1" applyFont="1" applyBorder="1"/>
    <xf numFmtId="0" fontId="60" fillId="0" borderId="82" xfId="0" applyFont="1" applyBorder="1" applyAlignment="1">
      <alignment horizontal="center"/>
    </xf>
    <xf numFmtId="0" fontId="60" fillId="0" borderId="84" xfId="0" applyFont="1" applyBorder="1"/>
    <xf numFmtId="0" fontId="92" fillId="0" borderId="84" xfId="0" applyFont="1" applyBorder="1" applyAlignment="1">
      <alignment horizontal="center" vertical="center"/>
    </xf>
    <xf numFmtId="0" fontId="107" fillId="0" borderId="80" xfId="0" applyFont="1" applyBorder="1" applyAlignment="1">
      <alignment horizontal="left" vertical="center"/>
    </xf>
    <xf numFmtId="0" fontId="107" fillId="0" borderId="80" xfId="0" applyFont="1" applyBorder="1" applyAlignment="1">
      <alignment horizontal="left" vertical="center" wrapText="1"/>
    </xf>
    <xf numFmtId="0" fontId="107" fillId="0" borderId="80" xfId="0" applyFont="1" applyBorder="1" applyAlignment="1">
      <alignment horizontal="center" vertical="center" wrapText="1"/>
    </xf>
    <xf numFmtId="0" fontId="14" fillId="0" borderId="16" xfId="0" applyFont="1" applyBorder="1" applyAlignment="1">
      <alignment horizontal="center" vertical="center"/>
    </xf>
    <xf numFmtId="0" fontId="55" fillId="0" borderId="14" xfId="0" applyFont="1" applyBorder="1" applyAlignment="1">
      <alignment horizontal="left" vertical="center" wrapText="1"/>
    </xf>
    <xf numFmtId="0" fontId="104" fillId="0" borderId="14" xfId="228" applyFont="1" applyBorder="1" applyAlignment="1">
      <alignment horizontal="center" vertical="center" wrapText="1"/>
    </xf>
    <xf numFmtId="0" fontId="14" fillId="0" borderId="14" xfId="0" applyFont="1" applyBorder="1" applyAlignment="1">
      <alignment horizontal="center" vertical="center" wrapText="1"/>
    </xf>
    <xf numFmtId="0" fontId="14" fillId="0" borderId="82" xfId="0" applyFont="1" applyBorder="1" applyAlignment="1">
      <alignment horizontal="center" vertical="center"/>
    </xf>
    <xf numFmtId="0" fontId="55" fillId="0" borderId="80" xfId="0" applyFont="1" applyBorder="1" applyAlignment="1">
      <alignment horizontal="center" vertical="center" wrapText="1"/>
    </xf>
    <xf numFmtId="0" fontId="105" fillId="0" borderId="80" xfId="228" applyFont="1" applyBorder="1" applyAlignment="1" applyProtection="1">
      <alignment horizontal="left" vertical="center" wrapText="1"/>
      <protection locked="0"/>
    </xf>
    <xf numFmtId="0" fontId="105" fillId="0" borderId="80" xfId="228" applyFont="1" applyBorder="1" applyAlignment="1" applyProtection="1">
      <alignment horizontal="center" vertical="center" wrapText="1"/>
      <protection locked="0"/>
    </xf>
    <xf numFmtId="0" fontId="105" fillId="0" borderId="80" xfId="228" applyFont="1" applyBorder="1" applyAlignment="1">
      <alignment horizontal="center" vertical="center" wrapText="1"/>
    </xf>
    <xf numFmtId="0" fontId="105" fillId="0" borderId="80" xfId="0" applyFont="1" applyBorder="1" applyAlignment="1">
      <alignment vertical="center" wrapText="1"/>
    </xf>
    <xf numFmtId="0" fontId="104" fillId="0" borderId="80" xfId="228" applyFont="1" applyBorder="1" applyAlignment="1">
      <alignment horizontal="left" vertical="center"/>
    </xf>
    <xf numFmtId="0" fontId="105" fillId="0" borderId="80" xfId="228" applyFont="1" applyBorder="1" applyAlignment="1">
      <alignment horizontal="left" vertical="center" wrapText="1"/>
    </xf>
    <xf numFmtId="0" fontId="105" fillId="0" borderId="80" xfId="228" applyFont="1" applyBorder="1" applyAlignment="1">
      <alignment horizontal="center" vertical="center"/>
    </xf>
    <xf numFmtId="0" fontId="80" fillId="0" borderId="80" xfId="0" applyFont="1" applyBorder="1" applyAlignment="1">
      <alignment vertical="center" wrapText="1"/>
    </xf>
    <xf numFmtId="0" fontId="80" fillId="0" borderId="80" xfId="0" applyFont="1" applyBorder="1" applyAlignment="1">
      <alignment horizontal="center" vertical="center" wrapText="1"/>
    </xf>
    <xf numFmtId="167" fontId="80" fillId="0" borderId="80" xfId="1" applyFont="1" applyBorder="1" applyAlignment="1">
      <alignment horizontal="center" vertical="center" wrapText="1"/>
    </xf>
    <xf numFmtId="0" fontId="60" fillId="0" borderId="63" xfId="0" applyFont="1" applyBorder="1"/>
    <xf numFmtId="0" fontId="60" fillId="0" borderId="39" xfId="0" applyFont="1" applyBorder="1"/>
    <xf numFmtId="167" fontId="50" fillId="0" borderId="15" xfId="1" applyBorder="1"/>
    <xf numFmtId="0" fontId="25" fillId="25" borderId="16" xfId="0" applyFont="1" applyFill="1" applyBorder="1" applyAlignment="1">
      <alignment horizontal="center"/>
    </xf>
    <xf numFmtId="0" fontId="25" fillId="25" borderId="14" xfId="0" applyFont="1" applyFill="1" applyBorder="1" applyAlignment="1">
      <alignment horizontal="center" vertical="center"/>
    </xf>
    <xf numFmtId="167" fontId="50" fillId="0" borderId="111" xfId="1" applyBorder="1"/>
    <xf numFmtId="0" fontId="26" fillId="0" borderId="100" xfId="0" applyFont="1" applyBorder="1" applyAlignment="1">
      <alignment horizontal="centerContinuous" vertical="center"/>
    </xf>
    <xf numFmtId="0" fontId="49" fillId="0" borderId="80" xfId="0" applyFont="1" applyBorder="1" applyAlignment="1">
      <alignment horizontal="left" vertical="center"/>
    </xf>
    <xf numFmtId="0" fontId="71" fillId="0" borderId="80" xfId="0" applyFont="1" applyBorder="1" applyAlignment="1">
      <alignment horizontal="centerContinuous" vertical="center"/>
    </xf>
    <xf numFmtId="0" fontId="71" fillId="0" borderId="80" xfId="0" applyFont="1" applyBorder="1" applyAlignment="1">
      <alignment horizontal="centerContinuous" vertical="center" wrapText="1"/>
    </xf>
    <xf numFmtId="0" fontId="25" fillId="0" borderId="82" xfId="0" applyFont="1" applyBorder="1" applyAlignment="1">
      <alignment horizontal="center" vertical="center"/>
    </xf>
    <xf numFmtId="0" fontId="26" fillId="0" borderId="80" xfId="0" applyFont="1" applyBorder="1" applyAlignment="1">
      <alignment horizontal="center" vertical="center"/>
    </xf>
    <xf numFmtId="0" fontId="26" fillId="0" borderId="80" xfId="0" applyFont="1" applyBorder="1" applyAlignment="1">
      <alignment horizontal="center" vertical="center" wrapText="1"/>
    </xf>
    <xf numFmtId="0" fontId="25" fillId="0" borderId="112" xfId="0" applyFont="1" applyBorder="1" applyAlignment="1">
      <alignment horizontal="center" vertical="center" wrapText="1"/>
    </xf>
    <xf numFmtId="0" fontId="92" fillId="0" borderId="109" xfId="0" applyFont="1" applyBorder="1" applyAlignment="1">
      <alignment horizontal="left" vertical="center" wrapText="1"/>
    </xf>
    <xf numFmtId="0" fontId="14" fillId="0" borderId="109" xfId="0" applyFont="1" applyBorder="1" applyAlignment="1">
      <alignment horizontal="center" vertical="center"/>
    </xf>
    <xf numFmtId="0" fontId="14" fillId="0" borderId="109" xfId="0" applyFont="1" applyBorder="1" applyAlignment="1">
      <alignment horizontal="center" vertical="center" wrapText="1"/>
    </xf>
    <xf numFmtId="167" fontId="92" fillId="0" borderId="109" xfId="1" applyFont="1" applyBorder="1"/>
    <xf numFmtId="0" fontId="92" fillId="0" borderId="109" xfId="0" applyFont="1" applyBorder="1" applyAlignment="1">
      <alignment horizontal="center" vertical="center"/>
    </xf>
    <xf numFmtId="0" fontId="61" fillId="0" borderId="111" xfId="0" applyFont="1" applyBorder="1"/>
    <xf numFmtId="0" fontId="25" fillId="0" borderId="113" xfId="0" applyFont="1" applyBorder="1" applyAlignment="1">
      <alignment horizontal="left" wrapText="1"/>
    </xf>
    <xf numFmtId="0" fontId="51" fillId="0" borderId="116" xfId="0" applyFont="1" applyBorder="1" applyAlignment="1">
      <alignment vertical="center" wrapText="1"/>
    </xf>
    <xf numFmtId="0" fontId="51" fillId="0" borderId="116" xfId="0" applyFont="1" applyBorder="1" applyAlignment="1">
      <alignment horizontal="center" vertical="center" wrapText="1"/>
    </xf>
    <xf numFmtId="167" fontId="51" fillId="0" borderId="116" xfId="1" applyFont="1" applyBorder="1" applyAlignment="1">
      <alignment horizontal="center" vertical="center" wrapText="1"/>
    </xf>
    <xf numFmtId="0" fontId="51" fillId="0" borderId="118" xfId="0" applyFont="1" applyBorder="1" applyAlignment="1">
      <alignment horizontal="center" vertical="center"/>
    </xf>
    <xf numFmtId="164" fontId="51" fillId="0" borderId="0" xfId="0" applyNumberFormat="1" applyFont="1"/>
    <xf numFmtId="0" fontId="49" fillId="0" borderId="115" xfId="0" applyFont="1" applyBorder="1" applyAlignment="1">
      <alignment horizontal="left" wrapText="1"/>
    </xf>
    <xf numFmtId="0" fontId="51" fillId="0" borderId="115" xfId="0" applyFont="1" applyBorder="1" applyAlignment="1">
      <alignment horizontal="center" vertical="center"/>
    </xf>
    <xf numFmtId="167" fontId="50" fillId="0" borderId="115" xfId="1" applyBorder="1"/>
    <xf numFmtId="0" fontId="25" fillId="0" borderId="115" xfId="0" applyFont="1" applyBorder="1" applyAlignment="1">
      <alignment horizontal="left" wrapText="1"/>
    </xf>
    <xf numFmtId="0" fontId="51" fillId="0" borderId="115" xfId="0" applyFont="1" applyBorder="1" applyAlignment="1">
      <alignment horizontal="left" wrapText="1"/>
    </xf>
    <xf numFmtId="0" fontId="49" fillId="0" borderId="115" xfId="0" applyFont="1" applyBorder="1" applyAlignment="1">
      <alignment vertical="center" wrapText="1"/>
    </xf>
    <xf numFmtId="0" fontId="51" fillId="0" borderId="115" xfId="0" applyFont="1" applyBorder="1" applyAlignment="1">
      <alignment horizontal="center" vertical="center" wrapText="1"/>
    </xf>
    <xf numFmtId="167" fontId="51" fillId="0" borderId="115" xfId="1" applyFont="1" applyBorder="1" applyAlignment="1">
      <alignment horizontal="center" vertical="center" wrapText="1"/>
    </xf>
    <xf numFmtId="0" fontId="51" fillId="0" borderId="115" xfId="0" applyFont="1" applyBorder="1" applyAlignment="1">
      <alignment vertical="center" wrapText="1"/>
    </xf>
    <xf numFmtId="0" fontId="51" fillId="0" borderId="114" xfId="0" applyFont="1" applyBorder="1" applyAlignment="1">
      <alignment horizontal="center" vertical="center" wrapText="1"/>
    </xf>
    <xf numFmtId="167" fontId="51" fillId="0" borderId="114" xfId="1" applyFont="1" applyBorder="1" applyAlignment="1">
      <alignment horizontal="center" vertical="center" wrapText="1"/>
    </xf>
    <xf numFmtId="0" fontId="25" fillId="0" borderId="115" xfId="0" applyFont="1" applyBorder="1" applyAlignment="1" applyProtection="1">
      <alignment horizontal="left" wrapText="1"/>
      <protection locked="0"/>
    </xf>
    <xf numFmtId="0" fontId="25" fillId="0" borderId="115" xfId="0" applyFont="1" applyBorder="1" applyAlignment="1">
      <alignment horizontal="right" vertical="center" wrapText="1"/>
    </xf>
    <xf numFmtId="0" fontId="61" fillId="0" borderId="115" xfId="0" applyFont="1" applyBorder="1"/>
    <xf numFmtId="0" fontId="51" fillId="0" borderId="115" xfId="0" applyFont="1" applyBorder="1"/>
    <xf numFmtId="0" fontId="25" fillId="0" borderId="115" xfId="0" applyFont="1" applyBorder="1" applyAlignment="1">
      <alignment horizontal="center" vertical="center" wrapText="1"/>
    </xf>
    <xf numFmtId="0" fontId="25" fillId="0" borderId="115" xfId="0" applyFont="1" applyBorder="1" applyAlignment="1">
      <alignment horizontal="center" vertical="center"/>
    </xf>
    <xf numFmtId="0" fontId="51" fillId="0" borderId="111" xfId="0" applyFont="1" applyBorder="1"/>
    <xf numFmtId="0" fontId="61" fillId="0" borderId="114" xfId="0" applyFont="1" applyBorder="1"/>
    <xf numFmtId="169" fontId="51" fillId="0" borderId="115" xfId="0" applyNumberFormat="1" applyFont="1" applyBorder="1" applyAlignment="1">
      <alignment horizontal="center" vertical="center" textRotation="90" wrapText="1" shrinkToFit="1"/>
    </xf>
    <xf numFmtId="0" fontId="63" fillId="0" borderId="33" xfId="121" applyFont="1" applyBorder="1" applyAlignment="1">
      <alignment horizontal="center" vertical="center" wrapText="1"/>
    </xf>
    <xf numFmtId="0" fontId="63" fillId="0" borderId="95" xfId="121" applyFont="1" applyBorder="1" applyAlignment="1">
      <alignment horizontal="center" vertical="center" wrapText="1"/>
    </xf>
    <xf numFmtId="167" fontId="51" fillId="0" borderId="115" xfId="65" applyFont="1" applyBorder="1" applyAlignment="1" applyProtection="1">
      <alignment horizontal="right" vertical="center" wrapText="1"/>
    </xf>
    <xf numFmtId="2" fontId="61" fillId="0" borderId="115" xfId="0" applyNumberFormat="1" applyFont="1" applyBorder="1" applyAlignment="1">
      <alignment horizontal="right" vertical="center"/>
    </xf>
    <xf numFmtId="169" fontId="51" fillId="0" borderId="115" xfId="0" applyNumberFormat="1" applyFont="1" applyBorder="1" applyAlignment="1">
      <alignment horizontal="right" vertical="center" wrapText="1"/>
    </xf>
    <xf numFmtId="2" fontId="51" fillId="0" borderId="112" xfId="1" applyNumberFormat="1" applyFont="1" applyBorder="1" applyAlignment="1" applyProtection="1">
      <alignment horizontal="right" vertical="center" wrapText="1"/>
    </xf>
    <xf numFmtId="2" fontId="51" fillId="0" borderId="115" xfId="1" applyNumberFormat="1" applyFont="1" applyBorder="1" applyAlignment="1" applyProtection="1">
      <alignment horizontal="right" vertical="center" wrapText="1"/>
    </xf>
    <xf numFmtId="2" fontId="51" fillId="0" borderId="115" xfId="0" applyNumberFormat="1" applyFont="1" applyBorder="1" applyAlignment="1">
      <alignment horizontal="right" vertical="center"/>
    </xf>
    <xf numFmtId="167" fontId="51" fillId="0" borderId="111" xfId="1" applyFont="1" applyBorder="1" applyAlignment="1">
      <alignment horizontal="right"/>
    </xf>
    <xf numFmtId="4" fontId="51" fillId="0" borderId="112" xfId="0" applyNumberFormat="1" applyFont="1" applyBorder="1" applyAlignment="1">
      <alignment vertical="center" wrapText="1"/>
    </xf>
    <xf numFmtId="4" fontId="51" fillId="0" borderId="115" xfId="0" applyNumberFormat="1" applyFont="1" applyBorder="1" applyAlignment="1">
      <alignment vertical="center" wrapText="1"/>
    </xf>
    <xf numFmtId="2" fontId="61" fillId="0" borderId="110" xfId="0" applyNumberFormat="1" applyFont="1" applyBorder="1" applyAlignment="1">
      <alignment horizontal="right" vertical="center"/>
    </xf>
    <xf numFmtId="2" fontId="25" fillId="0" borderId="110" xfId="172" applyNumberFormat="1" applyBorder="1" applyAlignment="1">
      <alignment horizontal="right" vertical="center" wrapText="1"/>
    </xf>
    <xf numFmtId="167" fontId="26" fillId="0" borderId="115" xfId="1" applyFont="1" applyBorder="1" applyAlignment="1">
      <alignment horizontal="right"/>
    </xf>
    <xf numFmtId="167" fontId="26" fillId="0" borderId="115" xfId="1" applyFont="1" applyBorder="1" applyAlignment="1" applyProtection="1">
      <alignment horizontal="right"/>
    </xf>
    <xf numFmtId="167" fontId="51" fillId="0" borderId="116" xfId="65" applyFont="1" applyBorder="1" applyAlignment="1" applyProtection="1">
      <alignment horizontal="right" vertical="center" wrapText="1"/>
    </xf>
    <xf numFmtId="2" fontId="51" fillId="0" borderId="116" xfId="0" applyNumberFormat="1" applyFont="1" applyBorder="1" applyAlignment="1">
      <alignment horizontal="right" vertical="center"/>
    </xf>
    <xf numFmtId="167" fontId="51" fillId="0" borderId="117" xfId="1" applyFont="1" applyBorder="1" applyAlignment="1">
      <alignment horizontal="right"/>
    </xf>
    <xf numFmtId="0" fontId="61" fillId="0" borderId="14" xfId="0" applyFont="1" applyBorder="1"/>
    <xf numFmtId="0" fontId="61" fillId="0" borderId="15" xfId="0" applyFont="1" applyBorder="1"/>
    <xf numFmtId="167" fontId="62" fillId="0" borderId="119" xfId="0" applyNumberFormat="1" applyFont="1" applyBorder="1"/>
    <xf numFmtId="4" fontId="51" fillId="0" borderId="115" xfId="36" applyNumberFormat="1" applyFont="1" applyBorder="1" applyAlignment="1">
      <alignment horizontal="right" vertical="center" wrapText="1"/>
    </xf>
    <xf numFmtId="2" fontId="51" fillId="0" borderId="110" xfId="1" applyNumberFormat="1" applyFont="1" applyBorder="1" applyAlignment="1" applyProtection="1">
      <alignment horizontal="right" vertical="center" wrapText="1"/>
    </xf>
    <xf numFmtId="167" fontId="121" fillId="0" borderId="115" xfId="1" applyFont="1" applyBorder="1" applyAlignment="1">
      <alignment horizontal="center" vertical="center"/>
    </xf>
    <xf numFmtId="167" fontId="51" fillId="0" borderId="110" xfId="65" applyFont="1" applyBorder="1" applyAlignment="1" applyProtection="1">
      <alignment horizontal="right"/>
    </xf>
    <xf numFmtId="167" fontId="50" fillId="0" borderId="115" xfId="1" applyBorder="1" applyProtection="1"/>
    <xf numFmtId="0" fontId="51" fillId="0" borderId="116" xfId="0" applyFont="1" applyBorder="1"/>
    <xf numFmtId="49" fontId="51" fillId="0" borderId="16" xfId="0" applyNumberFormat="1" applyFont="1" applyBorder="1" applyAlignment="1">
      <alignment horizontal="center" vertical="center" wrapText="1"/>
    </xf>
    <xf numFmtId="0" fontId="51" fillId="0" borderId="14" xfId="0" applyFont="1" applyBorder="1" applyAlignment="1">
      <alignment horizontal="right" vertical="center" wrapText="1"/>
    </xf>
    <xf numFmtId="0" fontId="51" fillId="0" borderId="14" xfId="0" applyFont="1" applyBorder="1" applyAlignment="1">
      <alignment horizontal="center" vertical="center" wrapText="1"/>
    </xf>
    <xf numFmtId="167" fontId="51" fillId="0" borderId="14" xfId="1" applyFont="1" applyBorder="1" applyAlignment="1">
      <alignment horizontal="center" vertical="center" wrapText="1"/>
    </xf>
    <xf numFmtId="0" fontId="61" fillId="0" borderId="16" xfId="0" applyFont="1" applyBorder="1"/>
    <xf numFmtId="0" fontId="61" fillId="0" borderId="112" xfId="0" applyFont="1" applyBorder="1"/>
    <xf numFmtId="167" fontId="26" fillId="0" borderId="112" xfId="1" applyFont="1" applyBorder="1" applyAlignment="1" applyProtection="1">
      <alignment horizontal="right"/>
    </xf>
    <xf numFmtId="167" fontId="51" fillId="0" borderId="112" xfId="65" applyFont="1" applyBorder="1" applyAlignment="1" applyProtection="1">
      <alignment horizontal="right"/>
    </xf>
    <xf numFmtId="164" fontId="61" fillId="0" borderId="112" xfId="0" applyNumberFormat="1" applyFont="1" applyBorder="1"/>
    <xf numFmtId="2" fontId="25" fillId="0" borderId="112" xfId="36" applyNumberFormat="1" applyBorder="1" applyAlignment="1">
      <alignment horizontal="right" vertical="top" wrapText="1"/>
    </xf>
    <xf numFmtId="2" fontId="25" fillId="0" borderId="112" xfId="0" applyNumberFormat="1" applyFont="1" applyBorder="1" applyAlignment="1">
      <alignment horizontal="right" vertical="center"/>
    </xf>
    <xf numFmtId="167" fontId="50" fillId="0" borderId="112" xfId="1" applyBorder="1"/>
    <xf numFmtId="167" fontId="62" fillId="0" borderId="15" xfId="0" applyNumberFormat="1" applyFont="1" applyBorder="1"/>
    <xf numFmtId="0" fontId="51" fillId="0" borderId="88" xfId="0" applyFont="1" applyBorder="1" applyAlignment="1">
      <alignment horizontal="center" vertical="center"/>
    </xf>
    <xf numFmtId="0" fontId="51" fillId="0" borderId="115" xfId="0" applyFont="1" applyBorder="1" applyAlignment="1">
      <alignment horizontal="right" vertical="center" wrapText="1"/>
    </xf>
    <xf numFmtId="167" fontId="62" fillId="0" borderId="114" xfId="0" applyNumberFormat="1" applyFont="1" applyBorder="1"/>
    <xf numFmtId="0" fontId="51" fillId="0" borderId="88" xfId="0" applyFont="1" applyBorder="1"/>
    <xf numFmtId="0" fontId="61" fillId="0" borderId="116" xfId="0" applyFont="1" applyBorder="1"/>
    <xf numFmtId="167" fontId="50" fillId="0" borderId="116" xfId="1" applyBorder="1" applyProtection="1"/>
    <xf numFmtId="167" fontId="50" fillId="0" borderId="116" xfId="1" applyBorder="1"/>
    <xf numFmtId="167" fontId="62" fillId="0" borderId="14" xfId="0" applyNumberFormat="1" applyFont="1" applyBorder="1"/>
    <xf numFmtId="4" fontId="51" fillId="0" borderId="110" xfId="0" applyNumberFormat="1" applyFont="1" applyBorder="1" applyAlignment="1">
      <alignment vertical="center" wrapText="1"/>
    </xf>
    <xf numFmtId="167" fontId="26" fillId="0" borderId="116" xfId="1" applyFont="1" applyBorder="1" applyAlignment="1" applyProtection="1">
      <alignment horizontal="right"/>
    </xf>
    <xf numFmtId="2" fontId="61" fillId="0" borderId="116" xfId="0" applyNumberFormat="1" applyFont="1" applyBorder="1" applyAlignment="1">
      <alignment horizontal="right" vertical="center"/>
    </xf>
    <xf numFmtId="169" fontId="51" fillId="0" borderId="116" xfId="0" applyNumberFormat="1" applyFont="1" applyBorder="1" applyAlignment="1">
      <alignment horizontal="right" vertical="center" wrapText="1"/>
    </xf>
    <xf numFmtId="0" fontId="51" fillId="0" borderId="14" xfId="0" applyFont="1" applyBorder="1"/>
    <xf numFmtId="0" fontId="51" fillId="0" borderId="15" xfId="0" applyFont="1" applyBorder="1"/>
    <xf numFmtId="2" fontId="25" fillId="0" borderId="115" xfId="0" applyNumberFormat="1" applyFont="1" applyBorder="1" applyAlignment="1">
      <alignment horizontal="right" vertical="center"/>
    </xf>
    <xf numFmtId="167" fontId="25" fillId="0" borderId="115" xfId="65" applyFont="1" applyBorder="1" applyAlignment="1" applyProtection="1">
      <alignment horizontal="right" vertical="center" wrapText="1"/>
    </xf>
    <xf numFmtId="169" fontId="25" fillId="0" borderId="115" xfId="0" applyNumberFormat="1" applyFont="1" applyBorder="1" applyAlignment="1">
      <alignment horizontal="right" vertical="center" wrapText="1"/>
    </xf>
    <xf numFmtId="2" fontId="25" fillId="0" borderId="115" xfId="1" applyNumberFormat="1" applyFont="1" applyBorder="1" applyAlignment="1" applyProtection="1">
      <alignment horizontal="right" vertical="center" wrapText="1"/>
    </xf>
    <xf numFmtId="167" fontId="51" fillId="0" borderId="115" xfId="65" applyFont="1" applyBorder="1" applyAlignment="1" applyProtection="1">
      <alignment horizontal="right"/>
    </xf>
    <xf numFmtId="167" fontId="49" fillId="0" borderId="69" xfId="0" applyNumberFormat="1" applyFont="1" applyBorder="1"/>
    <xf numFmtId="169" fontId="25" fillId="0" borderId="115" xfId="0" applyNumberFormat="1" applyFont="1" applyBorder="1" applyAlignment="1">
      <alignment horizontal="center" vertical="center" wrapText="1"/>
    </xf>
    <xf numFmtId="169" fontId="25" fillId="0" borderId="115" xfId="256" applyNumberFormat="1" applyBorder="1" applyAlignment="1">
      <alignment horizontal="center" vertical="center" wrapText="1"/>
    </xf>
    <xf numFmtId="0" fontId="25" fillId="0" borderId="115" xfId="1" applyNumberFormat="1" applyFont="1" applyBorder="1" applyAlignment="1">
      <alignment horizontal="center" wrapText="1"/>
    </xf>
    <xf numFmtId="0" fontId="25" fillId="0" borderId="115" xfId="0" applyFont="1" applyBorder="1" applyAlignment="1">
      <alignment wrapText="1"/>
    </xf>
    <xf numFmtId="0" fontId="51" fillId="0" borderId="115" xfId="0" applyFont="1" applyBorder="1" applyAlignment="1">
      <alignment wrapText="1"/>
    </xf>
    <xf numFmtId="0" fontId="51" fillId="0" borderId="114" xfId="0" applyFont="1" applyBorder="1"/>
    <xf numFmtId="0" fontId="49" fillId="0" borderId="119" xfId="0" applyFont="1" applyBorder="1"/>
    <xf numFmtId="0" fontId="63" fillId="0" borderId="116" xfId="121" applyFont="1" applyBorder="1" applyAlignment="1">
      <alignment horizontal="center" vertical="center" wrapText="1"/>
    </xf>
    <xf numFmtId="0" fontId="49" fillId="0" borderId="115" xfId="0" applyFont="1" applyBorder="1" applyAlignment="1">
      <alignment wrapText="1"/>
    </xf>
    <xf numFmtId="0" fontId="51" fillId="0" borderId="16" xfId="0" applyFont="1" applyBorder="1" applyAlignment="1">
      <alignment horizontal="center" vertical="center"/>
    </xf>
    <xf numFmtId="0" fontId="49" fillId="0" borderId="14" xfId="0" applyFont="1" applyBorder="1" applyAlignment="1">
      <alignment wrapText="1"/>
    </xf>
    <xf numFmtId="0" fontId="51" fillId="0" borderId="14" xfId="0" applyFont="1" applyBorder="1" applyAlignment="1">
      <alignment horizontal="center" vertical="center"/>
    </xf>
    <xf numFmtId="0" fontId="51" fillId="0" borderId="112" xfId="0" applyFont="1" applyBorder="1" applyAlignment="1">
      <alignment horizontal="center" vertical="center"/>
    </xf>
    <xf numFmtId="169" fontId="51" fillId="0" borderId="116" xfId="0" applyNumberFormat="1" applyFont="1" applyBorder="1" applyAlignment="1">
      <alignment horizontal="center" vertical="center" textRotation="90" wrapText="1" shrinkToFit="1"/>
    </xf>
    <xf numFmtId="0" fontId="51" fillId="0" borderId="86" xfId="0" applyFont="1" applyBorder="1" applyAlignment="1">
      <alignment horizontal="center" vertical="center"/>
    </xf>
    <xf numFmtId="0" fontId="51" fillId="0" borderId="86" xfId="0" applyFont="1" applyBorder="1"/>
    <xf numFmtId="0" fontId="51" fillId="0" borderId="87" xfId="0" applyFont="1" applyBorder="1"/>
    <xf numFmtId="0" fontId="63" fillId="0" borderId="12" xfId="121" applyFont="1" applyBorder="1" applyAlignment="1">
      <alignment horizontal="center" vertical="center" wrapText="1"/>
    </xf>
    <xf numFmtId="0" fontId="63" fillId="0" borderId="13" xfId="121" applyFont="1" applyBorder="1" applyAlignment="1">
      <alignment horizontal="center" vertical="center" wrapText="1"/>
    </xf>
    <xf numFmtId="0" fontId="63" fillId="0" borderId="69" xfId="121" applyFont="1" applyBorder="1" applyAlignment="1">
      <alignment horizontal="center" vertical="center" wrapText="1"/>
    </xf>
    <xf numFmtId="0" fontId="49" fillId="0" borderId="86" xfId="0" applyFont="1" applyBorder="1" applyAlignment="1">
      <alignment horizontal="left" wrapText="1"/>
    </xf>
    <xf numFmtId="167" fontId="50" fillId="0" borderId="86" xfId="1" applyBorder="1"/>
    <xf numFmtId="167" fontId="49" fillId="0" borderId="119" xfId="0" applyNumberFormat="1" applyFont="1" applyBorder="1"/>
    <xf numFmtId="0" fontId="71" fillId="0" borderId="115" xfId="0" applyFont="1" applyBorder="1" applyAlignment="1">
      <alignment horizontal="left" wrapText="1"/>
    </xf>
    <xf numFmtId="0" fontId="71" fillId="0" borderId="115" xfId="0" applyFont="1" applyBorder="1" applyAlignment="1">
      <alignment wrapText="1"/>
    </xf>
    <xf numFmtId="0" fontId="71" fillId="0" borderId="14" xfId="0" applyFont="1" applyBorder="1" applyAlignment="1">
      <alignment horizontal="left" wrapText="1"/>
    </xf>
    <xf numFmtId="167" fontId="50" fillId="0" borderId="14" xfId="1" applyBorder="1"/>
    <xf numFmtId="167" fontId="51" fillId="0" borderId="115" xfId="1" applyFont="1" applyBorder="1"/>
    <xf numFmtId="4" fontId="25" fillId="0" borderId="115" xfId="36" applyNumberFormat="1" applyBorder="1" applyAlignment="1">
      <alignment horizontal="right" vertical="center" wrapText="1"/>
    </xf>
    <xf numFmtId="2" fontId="25" fillId="0" borderId="115" xfId="36" applyNumberFormat="1" applyBorder="1" applyAlignment="1">
      <alignment horizontal="right" vertical="top" wrapText="1"/>
    </xf>
    <xf numFmtId="0" fontId="25" fillId="0" borderId="115" xfId="36" applyBorder="1" applyAlignment="1">
      <alignment horizontal="right"/>
    </xf>
    <xf numFmtId="0" fontId="49" fillId="0" borderId="115" xfId="0" applyFont="1" applyBorder="1"/>
    <xf numFmtId="0" fontId="25" fillId="0" borderId="115" xfId="0" applyFont="1" applyBorder="1" applyAlignment="1">
      <alignment horizontal="left" vertical="center" wrapText="1"/>
    </xf>
    <xf numFmtId="0" fontId="25" fillId="0" borderId="115" xfId="0" applyFont="1" applyBorder="1"/>
    <xf numFmtId="0" fontId="25" fillId="0" borderId="115" xfId="0" applyFont="1" applyBorder="1" applyAlignment="1">
      <alignment vertical="center" wrapText="1"/>
    </xf>
    <xf numFmtId="0" fontId="49" fillId="0" borderId="115" xfId="0" applyFont="1" applyBorder="1" applyAlignment="1" applyProtection="1">
      <alignment horizontal="left" wrapText="1"/>
      <protection locked="0"/>
    </xf>
    <xf numFmtId="167" fontId="25" fillId="0" borderId="115" xfId="1" applyFont="1" applyBorder="1"/>
    <xf numFmtId="2" fontId="51" fillId="0" borderId="115" xfId="0" applyNumberFormat="1" applyFont="1" applyBorder="1" applyAlignment="1">
      <alignment vertical="center"/>
    </xf>
    <xf numFmtId="0" fontId="63" fillId="0" borderId="88" xfId="121" applyFont="1" applyBorder="1" applyAlignment="1">
      <alignment horizontal="center" vertical="center" wrapText="1"/>
    </xf>
    <xf numFmtId="0" fontId="63" fillId="0" borderId="117" xfId="121" applyFont="1" applyBorder="1" applyAlignment="1">
      <alignment horizontal="center" vertical="center" wrapText="1"/>
    </xf>
    <xf numFmtId="0" fontId="63" fillId="0" borderId="115" xfId="121" applyFont="1" applyBorder="1" applyAlignment="1">
      <alignment horizontal="center" vertical="center" wrapText="1"/>
    </xf>
    <xf numFmtId="0" fontId="49" fillId="0" borderId="115" xfId="0" applyFont="1" applyBorder="1" applyAlignment="1">
      <alignment horizontal="center" wrapText="1"/>
    </xf>
    <xf numFmtId="0" fontId="49" fillId="0" borderId="115" xfId="0" applyFont="1" applyBorder="1" applyAlignment="1">
      <alignment horizontal="left" vertical="center" wrapText="1"/>
    </xf>
    <xf numFmtId="0" fontId="63" fillId="0" borderId="115" xfId="0" applyFont="1" applyBorder="1" applyAlignment="1">
      <alignment horizontal="center" wrapText="1"/>
    </xf>
    <xf numFmtId="0" fontId="63" fillId="0" borderId="16" xfId="121" applyFont="1" applyBorder="1" applyAlignment="1">
      <alignment horizontal="center" vertical="center" wrapText="1"/>
    </xf>
    <xf numFmtId="0" fontId="63" fillId="0" borderId="14" xfId="121" applyFont="1" applyBorder="1" applyAlignment="1">
      <alignment horizontal="center" vertical="center" wrapText="1"/>
    </xf>
    <xf numFmtId="0" fontId="25" fillId="0" borderId="112" xfId="121" applyFont="1" applyBorder="1" applyAlignment="1">
      <alignment horizontal="center" vertical="center" wrapText="1"/>
    </xf>
    <xf numFmtId="0" fontId="25" fillId="0" borderId="111" xfId="0" applyFont="1" applyBorder="1"/>
    <xf numFmtId="0" fontId="49" fillId="25" borderId="115" xfId="0" applyFont="1" applyFill="1" applyBorder="1" applyAlignment="1">
      <alignment horizontal="center" vertical="center" wrapText="1"/>
    </xf>
    <xf numFmtId="0" fontId="60" fillId="0" borderId="115" xfId="229" applyFont="1" applyBorder="1" applyAlignment="1">
      <alignment horizontal="left" vertical="center" wrapText="1" indent="1"/>
    </xf>
    <xf numFmtId="0" fontId="71" fillId="0" borderId="115" xfId="0" applyFont="1" applyBorder="1" applyAlignment="1">
      <alignment horizontal="center" vertical="center"/>
    </xf>
    <xf numFmtId="167" fontId="26" fillId="0" borderId="115" xfId="1" applyFont="1" applyBorder="1" applyAlignment="1" applyProtection="1">
      <alignment horizontal="left" vertical="center"/>
      <protection locked="0"/>
    </xf>
    <xf numFmtId="0" fontId="71" fillId="0" borderId="115" xfId="229" applyFont="1" applyBorder="1" applyAlignment="1">
      <alignment horizontal="left" vertical="center" wrapText="1" indent="1"/>
    </xf>
    <xf numFmtId="0" fontId="62" fillId="25" borderId="115" xfId="0" applyFont="1" applyFill="1" applyBorder="1" applyAlignment="1">
      <alignment horizontal="left" vertical="center" wrapText="1"/>
    </xf>
    <xf numFmtId="0" fontId="71" fillId="25" borderId="115" xfId="0" applyFont="1" applyFill="1" applyBorder="1" applyAlignment="1">
      <alignment horizontal="center" vertical="center"/>
    </xf>
    <xf numFmtId="167" fontId="26" fillId="25" borderId="115" xfId="1" applyFont="1" applyFill="1" applyBorder="1" applyAlignment="1" applyProtection="1">
      <alignment horizontal="left" vertical="center"/>
      <protection locked="0"/>
    </xf>
    <xf numFmtId="0" fontId="26" fillId="0" borderId="115" xfId="0" applyFont="1" applyBorder="1" applyAlignment="1">
      <alignment horizontal="left" vertical="center" wrapText="1" indent="1"/>
    </xf>
    <xf numFmtId="0" fontId="71" fillId="0" borderId="115" xfId="0" applyFont="1" applyBorder="1" applyAlignment="1">
      <alignment horizontal="left" vertical="center" wrapText="1" indent="1"/>
    </xf>
    <xf numFmtId="0" fontId="49" fillId="0" borderId="115" xfId="0" applyFont="1" applyBorder="1" applyAlignment="1">
      <alignment horizontal="left" vertical="center" wrapText="1" indent="1"/>
    </xf>
    <xf numFmtId="2" fontId="25" fillId="0" borderId="115" xfId="0" applyNumberFormat="1" applyFont="1" applyBorder="1" applyAlignment="1">
      <alignment horizontal="center" vertical="center"/>
    </xf>
    <xf numFmtId="0" fontId="25" fillId="0" borderId="14" xfId="0" applyFont="1" applyBorder="1"/>
    <xf numFmtId="0" fontId="25" fillId="0" borderId="15" xfId="0" applyFont="1" applyBorder="1"/>
    <xf numFmtId="0" fontId="49" fillId="25" borderId="112" xfId="0" applyFont="1" applyFill="1" applyBorder="1" applyAlignment="1">
      <alignment horizontal="center" vertical="center" wrapText="1"/>
    </xf>
    <xf numFmtId="49" fontId="25" fillId="0" borderId="112" xfId="147" applyNumberFormat="1" applyFont="1" applyBorder="1" applyAlignment="1">
      <alignment horizontal="center" vertical="center"/>
    </xf>
    <xf numFmtId="0" fontId="25" fillId="0" borderId="63" xfId="0" applyFont="1" applyBorder="1"/>
    <xf numFmtId="0" fontId="25" fillId="0" borderId="114" xfId="0" applyFont="1" applyBorder="1"/>
    <xf numFmtId="167" fontId="25" fillId="0" borderId="115" xfId="1" applyFont="1" applyBorder="1" applyAlignment="1">
      <alignment horizontal="right"/>
    </xf>
    <xf numFmtId="167" fontId="25" fillId="0" borderId="111" xfId="1" applyFont="1" applyBorder="1"/>
    <xf numFmtId="167" fontId="25" fillId="0" borderId="115" xfId="1" applyFont="1" applyBorder="1" applyProtection="1"/>
    <xf numFmtId="2" fontId="25" fillId="0" borderId="115" xfId="0" applyNumberFormat="1" applyFont="1" applyBorder="1" applyAlignment="1">
      <alignment horizontal="center" vertical="center" wrapText="1"/>
    </xf>
    <xf numFmtId="0" fontId="57" fillId="0" borderId="115" xfId="0" applyFont="1" applyBorder="1" applyAlignment="1">
      <alignment wrapText="1"/>
    </xf>
    <xf numFmtId="167" fontId="101" fillId="0" borderId="115" xfId="1" applyFont="1" applyBorder="1"/>
    <xf numFmtId="0" fontId="25" fillId="0" borderId="115" xfId="0" applyFont="1" applyBorder="1" applyAlignment="1">
      <alignment horizontal="left" wrapText="1" shrinkToFit="1"/>
    </xf>
    <xf numFmtId="1" fontId="49" fillId="0" borderId="115" xfId="0" applyNumberFormat="1" applyFont="1" applyBorder="1" applyAlignment="1">
      <alignment horizontal="center" wrapText="1"/>
    </xf>
    <xf numFmtId="167" fontId="26" fillId="0" borderId="115" xfId="1" applyFont="1" applyBorder="1" applyAlignment="1">
      <alignment horizontal="center"/>
    </xf>
    <xf numFmtId="0" fontId="67" fillId="25" borderId="115" xfId="0" applyFont="1" applyFill="1" applyBorder="1" applyAlignment="1">
      <alignment horizontal="left" vertical="center" wrapText="1"/>
    </xf>
    <xf numFmtId="0" fontId="57" fillId="0" borderId="115" xfId="0" applyFont="1" applyBorder="1" applyAlignment="1">
      <alignment horizontal="left" vertical="center" wrapText="1" indent="1"/>
    </xf>
    <xf numFmtId="167" fontId="25" fillId="0" borderId="115" xfId="1" applyFont="1" applyBorder="1" applyAlignment="1" applyProtection="1">
      <alignment vertical="center"/>
      <protection locked="0"/>
    </xf>
    <xf numFmtId="0" fontId="58" fillId="0" borderId="115" xfId="0" applyFont="1" applyBorder="1" applyAlignment="1">
      <alignment horizontal="left" vertical="center" wrapText="1" indent="1"/>
    </xf>
    <xf numFmtId="167" fontId="51" fillId="0" borderId="115" xfId="1" applyFont="1" applyBorder="1" applyAlignment="1">
      <alignment vertical="center" wrapText="1"/>
    </xf>
    <xf numFmtId="0" fontId="63" fillId="0" borderId="15" xfId="121" applyFont="1" applyBorder="1" applyAlignment="1">
      <alignment horizontal="center" vertical="center" wrapText="1"/>
    </xf>
    <xf numFmtId="0" fontId="49" fillId="0" borderId="111" xfId="0" applyFont="1" applyBorder="1"/>
    <xf numFmtId="49" fontId="101" fillId="0" borderId="115" xfId="1" applyNumberFormat="1" applyFont="1" applyBorder="1"/>
    <xf numFmtId="0" fontId="63" fillId="0" borderId="21" xfId="121" applyFont="1" applyBorder="1" applyAlignment="1">
      <alignment horizontal="center" vertical="center" wrapText="1"/>
    </xf>
    <xf numFmtId="0" fontId="63" fillId="0" borderId="35" xfId="121" applyFont="1" applyBorder="1" applyAlignment="1">
      <alignment horizontal="center" vertical="center" wrapText="1"/>
    </xf>
    <xf numFmtId="167" fontId="101" fillId="0" borderId="14" xfId="1" applyFont="1" applyBorder="1"/>
    <xf numFmtId="49" fontId="101" fillId="0" borderId="14" xfId="1" applyNumberFormat="1" applyFont="1" applyBorder="1"/>
    <xf numFmtId="0" fontId="86" fillId="0" borderId="114" xfId="0" applyFont="1" applyBorder="1" applyAlignment="1">
      <alignment horizontal="center" vertical="center"/>
    </xf>
    <xf numFmtId="49" fontId="86" fillId="0" borderId="114" xfId="0" applyNumberFormat="1" applyFont="1" applyBorder="1" applyAlignment="1">
      <alignment horizontal="center" vertical="center"/>
    </xf>
    <xf numFmtId="0" fontId="26" fillId="0" borderId="115" xfId="0" applyFont="1" applyBorder="1" applyAlignment="1">
      <alignment wrapText="1"/>
    </xf>
    <xf numFmtId="0" fontId="51" fillId="0" borderId="14" xfId="0" applyFont="1" applyBorder="1" applyAlignment="1">
      <alignment vertical="center" wrapText="1"/>
    </xf>
    <xf numFmtId="0" fontId="49" fillId="0" borderId="116" xfId="121" applyFont="1" applyBorder="1" applyAlignment="1">
      <alignment horizontal="center" vertical="center" wrapText="1"/>
    </xf>
    <xf numFmtId="0" fontId="49" fillId="0" borderId="115" xfId="0" applyFont="1" applyBorder="1" applyAlignment="1">
      <alignment horizontal="center" vertical="center" wrapText="1"/>
    </xf>
    <xf numFmtId="0" fontId="51" fillId="0" borderId="115" xfId="0" applyFont="1" applyBorder="1" applyAlignment="1">
      <alignment horizontal="left" vertical="center" wrapText="1"/>
    </xf>
    <xf numFmtId="169" fontId="51" fillId="0" borderId="115" xfId="1" applyNumberFormat="1" applyFont="1" applyBorder="1"/>
    <xf numFmtId="2" fontId="49" fillId="0" borderId="115" xfId="109" applyNumberFormat="1" applyFont="1" applyBorder="1" applyAlignment="1">
      <alignment horizontal="left" vertical="center" wrapText="1"/>
    </xf>
    <xf numFmtId="2" fontId="26" fillId="0" borderId="115" xfId="195" applyNumberFormat="1" applyFont="1" applyBorder="1" applyAlignment="1">
      <alignment horizontal="center" vertical="center"/>
    </xf>
    <xf numFmtId="169" fontId="26" fillId="0" borderId="115" xfId="1" applyNumberFormat="1" applyFont="1" applyBorder="1"/>
    <xf numFmtId="0" fontId="26" fillId="0" borderId="115" xfId="0" applyFont="1" applyBorder="1"/>
    <xf numFmtId="2" fontId="25" fillId="0" borderId="115" xfId="109" applyNumberFormat="1" applyBorder="1" applyAlignment="1">
      <alignment horizontal="left" vertical="center" wrapText="1"/>
    </xf>
    <xf numFmtId="2" fontId="60" fillId="0" borderId="115" xfId="109" applyNumberFormat="1" applyFont="1" applyBorder="1" applyAlignment="1">
      <alignment horizontal="left"/>
    </xf>
    <xf numFmtId="2" fontId="60" fillId="0" borderId="115" xfId="109" applyNumberFormat="1" applyFont="1" applyBorder="1" applyAlignment="1">
      <alignment horizontal="center"/>
    </xf>
    <xf numFmtId="169" fontId="11" fillId="0" borderId="115" xfId="0" applyNumberFormat="1" applyFont="1" applyBorder="1"/>
    <xf numFmtId="0" fontId="25" fillId="0" borderId="115" xfId="206" applyFont="1" applyBorder="1" applyAlignment="1" applyProtection="1">
      <alignment horizontal="center" vertical="center" wrapText="1"/>
      <protection locked="0"/>
    </xf>
    <xf numFmtId="0" fontId="49" fillId="0" borderId="115" xfId="206" applyFont="1" applyBorder="1" applyAlignment="1">
      <alignment wrapText="1"/>
    </xf>
    <xf numFmtId="0" fontId="25" fillId="0" borderId="115" xfId="206" applyFont="1" applyBorder="1" applyAlignment="1">
      <alignment horizontal="center" wrapText="1"/>
    </xf>
    <xf numFmtId="169" fontId="50" fillId="0" borderId="115" xfId="1" applyNumberFormat="1" applyBorder="1"/>
    <xf numFmtId="169" fontId="50" fillId="0" borderId="115" xfId="1" applyNumberFormat="1" applyBorder="1" applyProtection="1">
      <protection locked="0"/>
    </xf>
    <xf numFmtId="0" fontId="25" fillId="0" borderId="115" xfId="206" applyFont="1" applyBorder="1" applyAlignment="1">
      <alignment wrapText="1"/>
    </xf>
    <xf numFmtId="0" fontId="25" fillId="0" borderId="115" xfId="0" applyFont="1" applyBorder="1" applyAlignment="1">
      <alignment horizontal="left" vertical="top" wrapText="1"/>
    </xf>
    <xf numFmtId="2" fontId="49" fillId="0" borderId="115" xfId="109" applyNumberFormat="1" applyFont="1" applyBorder="1" applyAlignment="1">
      <alignment horizontal="left" wrapText="1"/>
    </xf>
    <xf numFmtId="2" fontId="49" fillId="0" borderId="115" xfId="109" applyNumberFormat="1" applyFont="1" applyBorder="1" applyAlignment="1">
      <alignment horizontal="left"/>
    </xf>
    <xf numFmtId="2" fontId="49" fillId="0" borderId="115" xfId="109" applyNumberFormat="1" applyFont="1" applyBorder="1" applyAlignment="1">
      <alignment horizontal="center"/>
    </xf>
    <xf numFmtId="169" fontId="58" fillId="0" borderId="115" xfId="0" applyNumberFormat="1" applyFont="1" applyBorder="1"/>
    <xf numFmtId="2" fontId="25" fillId="0" borderId="115" xfId="109" applyNumberFormat="1" applyBorder="1" applyAlignment="1">
      <alignment horizontal="left" wrapText="1"/>
    </xf>
    <xf numFmtId="2" fontId="25" fillId="0" borderId="115" xfId="109" applyNumberFormat="1" applyBorder="1" applyAlignment="1">
      <alignment horizontal="center"/>
    </xf>
    <xf numFmtId="167" fontId="26" fillId="0" borderId="115" xfId="1" applyFont="1" applyBorder="1"/>
    <xf numFmtId="0" fontId="49" fillId="0" borderId="115" xfId="206" applyFont="1" applyBorder="1" applyAlignment="1">
      <alignment horizontal="center" wrapText="1"/>
    </xf>
    <xf numFmtId="169" fontId="26" fillId="0" borderId="115" xfId="1" applyNumberFormat="1" applyFont="1" applyBorder="1" applyProtection="1">
      <protection locked="0"/>
    </xf>
    <xf numFmtId="0" fontId="51" fillId="0" borderId="115" xfId="0" applyFont="1" applyBorder="1" applyAlignment="1">
      <alignment horizontal="left" vertical="top" wrapText="1"/>
    </xf>
    <xf numFmtId="169" fontId="62" fillId="0" borderId="115" xfId="1" applyNumberFormat="1" applyFont="1" applyBorder="1"/>
    <xf numFmtId="0" fontId="26" fillId="0" borderId="115" xfId="109" applyFont="1" applyBorder="1" applyAlignment="1">
      <alignment horizontal="left" wrapText="1"/>
    </xf>
    <xf numFmtId="169" fontId="26" fillId="0" borderId="115" xfId="109" applyNumberFormat="1" applyFont="1" applyBorder="1"/>
    <xf numFmtId="0" fontId="26" fillId="0" borderId="115" xfId="109" applyFont="1" applyBorder="1" applyAlignment="1" applyProtection="1">
      <alignment horizontal="left" wrapText="1"/>
      <protection locked="0"/>
    </xf>
    <xf numFmtId="0" fontId="26" fillId="0" borderId="115" xfId="109" applyFont="1" applyBorder="1" applyAlignment="1" applyProtection="1">
      <alignment wrapText="1"/>
      <protection locked="0"/>
    </xf>
    <xf numFmtId="0" fontId="62" fillId="0" borderId="115" xfId="109" applyFont="1" applyBorder="1" applyAlignment="1">
      <alignment horizontal="center"/>
    </xf>
    <xf numFmtId="0" fontId="26" fillId="0" borderId="115" xfId="109" applyFont="1" applyBorder="1" applyAlignment="1">
      <alignment wrapText="1"/>
    </xf>
    <xf numFmtId="0" fontId="60" fillId="0" borderId="115" xfId="0" applyFont="1" applyBorder="1" applyAlignment="1">
      <alignment wrapText="1"/>
    </xf>
    <xf numFmtId="169" fontId="60" fillId="0" borderId="115" xfId="0" applyNumberFormat="1" applyFont="1" applyBorder="1"/>
    <xf numFmtId="169" fontId="50" fillId="0" borderId="115" xfId="0" applyNumberFormat="1" applyFont="1" applyBorder="1"/>
    <xf numFmtId="0" fontId="67" fillId="0" borderId="115" xfId="0" applyFont="1" applyBorder="1" applyAlignment="1">
      <alignment horizontal="center"/>
    </xf>
    <xf numFmtId="0" fontId="67" fillId="0" borderId="115" xfId="0" applyFont="1" applyBorder="1" applyAlignment="1">
      <alignment horizontal="center" wrapText="1"/>
    </xf>
    <xf numFmtId="0" fontId="26" fillId="0" borderId="115" xfId="109" applyFont="1" applyBorder="1" applyAlignment="1">
      <alignment horizontal="left"/>
    </xf>
    <xf numFmtId="0" fontId="0" fillId="0" borderId="115" xfId="0" applyBorder="1" applyAlignment="1">
      <alignment horizontal="center"/>
    </xf>
    <xf numFmtId="0" fontId="60" fillId="0" borderId="115" xfId="0" applyFont="1" applyBorder="1"/>
    <xf numFmtId="0" fontId="26" fillId="0" borderId="115" xfId="109" quotePrefix="1" applyFont="1" applyBorder="1" applyAlignment="1">
      <alignment horizontal="left" wrapText="1"/>
    </xf>
    <xf numFmtId="2" fontId="25" fillId="0" borderId="115" xfId="109" applyNumberFormat="1" applyBorder="1" applyAlignment="1">
      <alignment horizontal="right" wrapText="1"/>
    </xf>
    <xf numFmtId="169" fontId="51" fillId="0" borderId="115" xfId="1" applyNumberFormat="1" applyFont="1" applyBorder="1" applyAlignment="1">
      <alignment vertical="center" wrapText="1"/>
    </xf>
    <xf numFmtId="167" fontId="61" fillId="0" borderId="14" xfId="1" applyFont="1" applyBorder="1"/>
    <xf numFmtId="0" fontId="25" fillId="0" borderId="111" xfId="0" applyFont="1" applyBorder="1" applyAlignment="1">
      <alignment wrapText="1"/>
    </xf>
    <xf numFmtId="0" fontId="26" fillId="0" borderId="111" xfId="0" applyFont="1" applyBorder="1"/>
    <xf numFmtId="0" fontId="26" fillId="0" borderId="111" xfId="0" applyFont="1" applyBorder="1" applyAlignment="1">
      <alignment wrapText="1"/>
    </xf>
    <xf numFmtId="1" fontId="25" fillId="0" borderId="63" xfId="0" applyNumberFormat="1" applyFont="1" applyBorder="1" applyAlignment="1">
      <alignment horizontal="center" vertical="center"/>
    </xf>
    <xf numFmtId="0" fontId="26" fillId="0" borderId="114" xfId="0" applyFont="1" applyBorder="1" applyAlignment="1">
      <alignment wrapText="1"/>
    </xf>
    <xf numFmtId="167" fontId="26" fillId="0" borderId="111" xfId="1" applyFont="1" applyBorder="1" applyAlignment="1">
      <alignment horizontal="right"/>
    </xf>
    <xf numFmtId="4" fontId="25" fillId="0" borderId="115" xfId="257" applyNumberFormat="1" applyFont="1" applyBorder="1" applyAlignment="1">
      <alignment horizontal="right" vertical="center"/>
    </xf>
    <xf numFmtId="167" fontId="26" fillId="0" borderId="115" xfId="1" applyFont="1" applyBorder="1" applyProtection="1"/>
    <xf numFmtId="167" fontId="26" fillId="0" borderId="119" xfId="0" applyNumberFormat="1" applyFont="1" applyBorder="1" applyAlignment="1">
      <alignment wrapText="1"/>
    </xf>
    <xf numFmtId="164" fontId="26" fillId="0" borderId="0" xfId="0" applyNumberFormat="1" applyFont="1" applyAlignment="1">
      <alignment wrapText="1"/>
    </xf>
    <xf numFmtId="0" fontId="25" fillId="0" borderId="115" xfId="0" applyFont="1" applyBorder="1" applyAlignment="1">
      <alignment horizontal="center" vertical="top"/>
    </xf>
    <xf numFmtId="2" fontId="49" fillId="0" borderId="115" xfId="0" applyNumberFormat="1" applyFont="1" applyBorder="1" applyAlignment="1">
      <alignment horizontal="right" vertical="top"/>
    </xf>
    <xf numFmtId="0" fontId="25" fillId="0" borderId="115" xfId="220" applyFont="1" applyBorder="1" applyAlignment="1">
      <alignment horizontal="center" vertical="center"/>
    </xf>
    <xf numFmtId="0" fontId="25" fillId="0" borderId="115" xfId="157" applyBorder="1" applyAlignment="1">
      <alignment horizontal="center" vertical="center" wrapText="1"/>
    </xf>
    <xf numFmtId="0" fontId="25" fillId="0" borderId="115" xfId="99" applyBorder="1" applyAlignment="1">
      <alignment horizontal="center" vertical="center" wrapText="1"/>
    </xf>
    <xf numFmtId="2" fontId="25" fillId="0" borderId="115" xfId="157" applyNumberFormat="1" applyBorder="1" applyAlignment="1">
      <alignment horizontal="center" vertical="center" wrapText="1"/>
    </xf>
    <xf numFmtId="171" fontId="25" fillId="0" borderId="115" xfId="0" applyNumberFormat="1" applyFont="1" applyBorder="1" applyAlignment="1">
      <alignment horizontal="center" vertical="center" wrapText="1"/>
    </xf>
    <xf numFmtId="0" fontId="25" fillId="0" borderId="115" xfId="220" applyFont="1" applyBorder="1" applyAlignment="1">
      <alignment horizontal="center" vertical="center" wrapText="1"/>
    </xf>
    <xf numFmtId="0" fontId="25" fillId="0" borderId="115" xfId="157" applyBorder="1" applyAlignment="1">
      <alignment horizontal="center" vertical="center"/>
    </xf>
    <xf numFmtId="0" fontId="25" fillId="0" borderId="14" xfId="0" applyFont="1" applyBorder="1" applyAlignment="1">
      <alignment wrapText="1"/>
    </xf>
    <xf numFmtId="0" fontId="25" fillId="0" borderId="15" xfId="0" applyFont="1" applyBorder="1" applyAlignment="1">
      <alignment wrapText="1"/>
    </xf>
    <xf numFmtId="4" fontId="25" fillId="0" borderId="115" xfId="0" applyNumberFormat="1" applyFont="1" applyBorder="1" applyAlignment="1">
      <alignment vertical="center" wrapText="1"/>
    </xf>
    <xf numFmtId="0" fontId="25" fillId="0" borderId="104" xfId="0" applyFont="1" applyBorder="1" applyAlignment="1">
      <alignment horizontal="center" wrapText="1"/>
    </xf>
    <xf numFmtId="49" fontId="49" fillId="0" borderId="100" xfId="0" applyNumberFormat="1" applyFont="1" applyBorder="1" applyAlignment="1">
      <alignment horizontal="center" vertical="top"/>
    </xf>
    <xf numFmtId="0" fontId="25" fillId="0" borderId="100" xfId="0" applyFont="1" applyBorder="1" applyAlignment="1">
      <alignment horizontal="center" vertical="top" wrapText="1"/>
    </xf>
    <xf numFmtId="0" fontId="25" fillId="0" borderId="100" xfId="0" applyFont="1" applyBorder="1" applyAlignment="1">
      <alignment horizontal="center" vertical="top"/>
    </xf>
    <xf numFmtId="1" fontId="25" fillId="0" borderId="100" xfId="0" applyNumberFormat="1" applyFont="1" applyBorder="1" applyAlignment="1">
      <alignment horizontal="center" vertical="top" wrapText="1"/>
    </xf>
    <xf numFmtId="0" fontId="25" fillId="0" borderId="100" xfId="112" applyBorder="1" applyAlignment="1">
      <alignment horizontal="center" vertical="center"/>
    </xf>
    <xf numFmtId="1" fontId="25" fillId="0" borderId="105" xfId="0" applyNumberFormat="1" applyFont="1" applyBorder="1" applyAlignment="1">
      <alignment horizontal="center" vertical="center"/>
    </xf>
    <xf numFmtId="0" fontId="49" fillId="0" borderId="16" xfId="0" applyFont="1" applyBorder="1" applyAlignment="1">
      <alignment horizontal="center" vertical="center" wrapText="1"/>
    </xf>
    <xf numFmtId="0" fontId="49" fillId="0" borderId="112" xfId="0" applyFont="1" applyBorder="1" applyAlignment="1">
      <alignment horizontal="left" vertical="center" wrapText="1"/>
    </xf>
    <xf numFmtId="0" fontId="25" fillId="0" borderId="112" xfId="0" applyFont="1" applyBorder="1" applyAlignment="1">
      <alignment horizontal="left" vertical="center" wrapText="1"/>
    </xf>
    <xf numFmtId="0" fontId="25" fillId="0" borderId="112" xfId="0" applyFont="1" applyBorder="1" applyAlignment="1">
      <alignment horizontal="left" vertical="top" wrapText="1"/>
    </xf>
    <xf numFmtId="0" fontId="25" fillId="0" borderId="112" xfId="99" applyBorder="1" applyAlignment="1">
      <alignment horizontal="left" vertical="center" wrapText="1"/>
    </xf>
    <xf numFmtId="0" fontId="25" fillId="0" borderId="112" xfId="220" applyFont="1" applyBorder="1" applyAlignment="1">
      <alignment vertical="center" wrapText="1"/>
    </xf>
    <xf numFmtId="0" fontId="25" fillId="0" borderId="112" xfId="157" applyBorder="1" applyAlignment="1">
      <alignment horizontal="left" vertical="center" wrapText="1"/>
    </xf>
    <xf numFmtId="0" fontId="25" fillId="0" borderId="112" xfId="220" applyFont="1" applyBorder="1" applyAlignment="1">
      <alignment vertical="top" wrapText="1"/>
    </xf>
    <xf numFmtId="0" fontId="25" fillId="0" borderId="112" xfId="0" applyFont="1" applyBorder="1" applyAlignment="1">
      <alignment vertical="center" wrapText="1"/>
    </xf>
    <xf numFmtId="0" fontId="25" fillId="0" borderId="13" xfId="0" applyFont="1" applyBorder="1"/>
    <xf numFmtId="167" fontId="92" fillId="0" borderId="115" xfId="1" applyFont="1" applyBorder="1"/>
    <xf numFmtId="169" fontId="51" fillId="0" borderId="111" xfId="0" applyNumberFormat="1" applyFont="1" applyBorder="1" applyAlignment="1">
      <alignment horizontal="center" vertical="center" textRotation="90" wrapText="1" shrinkToFit="1"/>
    </xf>
    <xf numFmtId="0" fontId="63" fillId="0" borderId="111" xfId="121" applyFont="1" applyBorder="1" applyAlignment="1">
      <alignment horizontal="center" vertical="center" wrapText="1"/>
    </xf>
    <xf numFmtId="0" fontId="60" fillId="0" borderId="111" xfId="0" applyFont="1" applyBorder="1"/>
    <xf numFmtId="0" fontId="8" fillId="0" borderId="115" xfId="0" applyFont="1" applyBorder="1" applyAlignment="1">
      <alignment horizontal="center" vertical="center" wrapText="1"/>
    </xf>
    <xf numFmtId="0" fontId="60" fillId="0" borderId="13" xfId="0" applyFont="1" applyBorder="1"/>
    <xf numFmtId="167" fontId="71" fillId="0" borderId="69" xfId="0" applyNumberFormat="1" applyFont="1" applyBorder="1"/>
    <xf numFmtId="0" fontId="80" fillId="0" borderId="116" xfId="0" applyFont="1" applyBorder="1" applyAlignment="1">
      <alignment vertical="center" wrapText="1"/>
    </xf>
    <xf numFmtId="0" fontId="80" fillId="0" borderId="116" xfId="0" applyFont="1" applyBorder="1" applyAlignment="1">
      <alignment horizontal="center" vertical="center" wrapText="1"/>
    </xf>
    <xf numFmtId="167" fontId="80" fillId="0" borderId="116" xfId="1" applyFont="1" applyBorder="1" applyAlignment="1">
      <alignment horizontal="center" vertical="center" wrapText="1"/>
    </xf>
    <xf numFmtId="0" fontId="60" fillId="0" borderId="116" xfId="0" applyFont="1" applyBorder="1"/>
    <xf numFmtId="0" fontId="92" fillId="0" borderId="96" xfId="0" applyFont="1" applyBorder="1" applyAlignment="1">
      <alignment horizontal="center" vertical="center" wrapText="1"/>
    </xf>
    <xf numFmtId="167" fontId="92" fillId="0" borderId="117" xfId="1" applyFont="1" applyBorder="1"/>
    <xf numFmtId="0" fontId="60" fillId="0" borderId="90" xfId="0" applyFont="1" applyBorder="1"/>
    <xf numFmtId="0" fontId="60" fillId="0" borderId="101" xfId="0" applyFont="1" applyBorder="1"/>
    <xf numFmtId="0" fontId="25" fillId="0" borderId="101" xfId="0" applyFont="1" applyBorder="1"/>
    <xf numFmtId="167" fontId="25" fillId="0" borderId="56" xfId="0" applyNumberFormat="1" applyFont="1" applyBorder="1"/>
    <xf numFmtId="0" fontId="49" fillId="0" borderId="95" xfId="121" applyFont="1" applyBorder="1" applyAlignment="1">
      <alignment horizontal="center" vertical="center" wrapText="1"/>
    </xf>
    <xf numFmtId="168" fontId="25" fillId="0" borderId="14" xfId="64" applyFont="1" applyBorder="1" applyAlignment="1" applyProtection="1">
      <alignment horizontal="center" vertical="top" wrapText="1"/>
    </xf>
    <xf numFmtId="2" fontId="25" fillId="0" borderId="14" xfId="64" applyNumberFormat="1" applyFont="1" applyBorder="1" applyAlignment="1" applyProtection="1">
      <alignment horizontal="center" vertical="top" wrapText="1"/>
    </xf>
    <xf numFmtId="4" fontId="25" fillId="0" borderId="14" xfId="64" applyNumberFormat="1" applyFont="1" applyBorder="1" applyAlignment="1" applyProtection="1">
      <alignment vertical="top" wrapText="1"/>
    </xf>
    <xf numFmtId="169" fontId="25" fillId="0" borderId="14" xfId="0" applyNumberFormat="1" applyFont="1" applyBorder="1" applyAlignment="1">
      <alignment horizontal="center" vertical="center"/>
    </xf>
    <xf numFmtId="169" fontId="25" fillId="0" borderId="15" xfId="0" applyNumberFormat="1" applyFont="1" applyBorder="1" applyAlignment="1">
      <alignment horizontal="center" vertical="center"/>
    </xf>
    <xf numFmtId="169" fontId="25" fillId="0" borderId="122" xfId="0" applyNumberFormat="1" applyFont="1" applyBorder="1" applyAlignment="1">
      <alignment horizontal="center" vertical="center" textRotation="90" wrapText="1" shrinkToFit="1"/>
    </xf>
    <xf numFmtId="167" fontId="25" fillId="0" borderId="122" xfId="1" applyFont="1" applyBorder="1"/>
    <xf numFmtId="167" fontId="25" fillId="0" borderId="123" xfId="1" applyFont="1" applyBorder="1"/>
    <xf numFmtId="167" fontId="25" fillId="0" borderId="122" xfId="1" applyFont="1" applyBorder="1" applyProtection="1"/>
    <xf numFmtId="2" fontId="25" fillId="0" borderId="122" xfId="0" applyNumberFormat="1" applyFont="1" applyBorder="1" applyAlignment="1">
      <alignment horizontal="center" vertical="center" wrapText="1"/>
    </xf>
    <xf numFmtId="167" fontId="25" fillId="0" borderId="122" xfId="1" applyFont="1" applyBorder="1" applyAlignment="1" applyProtection="1">
      <alignment horizontal="right"/>
    </xf>
    <xf numFmtId="49" fontId="25" fillId="0" borderId="125" xfId="147" applyNumberFormat="1" applyFont="1" applyBorder="1" applyAlignment="1">
      <alignment horizontal="center" vertical="center"/>
    </xf>
    <xf numFmtId="0" fontId="51" fillId="0" borderId="126" xfId="0" applyFont="1" applyBorder="1" applyAlignment="1">
      <alignment vertical="center" wrapText="1"/>
    </xf>
    <xf numFmtId="0" fontId="51" fillId="0" borderId="126" xfId="0" applyFont="1" applyBorder="1" applyAlignment="1">
      <alignment horizontal="center" vertical="center" wrapText="1"/>
    </xf>
    <xf numFmtId="167" fontId="50" fillId="0" borderId="126" xfId="1" applyBorder="1"/>
    <xf numFmtId="169" fontId="25" fillId="0" borderId="126" xfId="0" applyNumberFormat="1" applyFont="1" applyBorder="1" applyAlignment="1">
      <alignment horizontal="center" vertical="center" wrapText="1"/>
    </xf>
    <xf numFmtId="2" fontId="25" fillId="0" borderId="126" xfId="64" applyNumberFormat="1" applyFont="1" applyBorder="1" applyAlignment="1" applyProtection="1">
      <alignment horizontal="center" vertical="center" wrapText="1"/>
    </xf>
    <xf numFmtId="169" fontId="25" fillId="0" borderId="126" xfId="0" applyNumberFormat="1" applyFont="1" applyBorder="1" applyAlignment="1">
      <alignment horizontal="center" vertical="center"/>
    </xf>
    <xf numFmtId="0" fontId="51" fillId="0" borderId="124" xfId="0" applyFont="1" applyBorder="1" applyAlignment="1">
      <alignment vertical="center" wrapText="1"/>
    </xf>
    <xf numFmtId="0" fontId="25" fillId="0" borderId="124" xfId="0" applyFont="1" applyBorder="1" applyAlignment="1">
      <alignment horizontal="left"/>
    </xf>
    <xf numFmtId="0" fontId="51" fillId="0" borderId="124" xfId="0" applyFont="1" applyBorder="1" applyAlignment="1">
      <alignment horizontal="center" vertical="center" wrapText="1"/>
    </xf>
    <xf numFmtId="164" fontId="25" fillId="0" borderId="0" xfId="0" applyNumberFormat="1" applyFont="1"/>
    <xf numFmtId="169" fontId="25" fillId="0" borderId="124" xfId="0" applyNumberFormat="1" applyFont="1" applyBorder="1" applyAlignment="1">
      <alignment horizontal="center" vertical="center" textRotation="90" wrapText="1" shrinkToFit="1"/>
    </xf>
    <xf numFmtId="0" fontId="56" fillId="0" borderId="124" xfId="121" applyFont="1" applyBorder="1" applyAlignment="1">
      <alignment horizontal="center" vertical="center" wrapText="1"/>
    </xf>
    <xf numFmtId="167" fontId="25" fillId="0" borderId="124" xfId="1" applyFont="1" applyBorder="1"/>
    <xf numFmtId="167" fontId="25" fillId="0" borderId="128" xfId="1" applyFont="1" applyBorder="1"/>
    <xf numFmtId="167" fontId="25" fillId="0" borderId="124" xfId="1" applyFont="1" applyBorder="1" applyProtection="1"/>
    <xf numFmtId="2" fontId="25" fillId="0" borderId="124" xfId="0" applyNumberFormat="1" applyFont="1" applyBorder="1" applyAlignment="1">
      <alignment horizontal="center" vertical="center" wrapText="1"/>
    </xf>
    <xf numFmtId="167" fontId="25" fillId="0" borderId="124" xfId="1" applyFont="1" applyBorder="1" applyAlignment="1" applyProtection="1">
      <alignment horizontal="right"/>
    </xf>
    <xf numFmtId="0" fontId="25" fillId="0" borderId="129" xfId="0" applyFont="1" applyBorder="1"/>
    <xf numFmtId="169" fontId="51" fillId="0" borderId="126" xfId="0" applyNumberFormat="1" applyFont="1" applyBorder="1" applyAlignment="1">
      <alignment horizontal="center" vertical="center" textRotation="90" wrapText="1" shrinkToFit="1"/>
    </xf>
    <xf numFmtId="0" fontId="63" fillId="0" borderId="124" xfId="121" applyFont="1" applyBorder="1" applyAlignment="1">
      <alignment horizontal="center" vertical="center" wrapText="1"/>
    </xf>
    <xf numFmtId="0" fontId="25" fillId="0" borderId="124" xfId="0" applyFont="1" applyBorder="1"/>
    <xf numFmtId="167" fontId="51" fillId="0" borderId="124" xfId="65" applyFont="1" applyBorder="1" applyAlignment="1" applyProtection="1">
      <alignment horizontal="right" vertical="center" wrapText="1"/>
    </xf>
    <xf numFmtId="169" fontId="51" fillId="0" borderId="124" xfId="0" applyNumberFormat="1" applyFont="1" applyBorder="1" applyAlignment="1">
      <alignment horizontal="right" vertical="center" wrapText="1"/>
    </xf>
    <xf numFmtId="2" fontId="51" fillId="0" borderId="124" xfId="0" applyNumberFormat="1" applyFont="1" applyBorder="1" applyAlignment="1">
      <alignment horizontal="right" vertical="center"/>
    </xf>
    <xf numFmtId="167" fontId="51" fillId="0" borderId="128" xfId="1" applyFont="1" applyBorder="1" applyAlignment="1">
      <alignment horizontal="right"/>
    </xf>
    <xf numFmtId="0" fontId="25" fillId="0" borderId="126" xfId="0" applyFont="1" applyBorder="1"/>
    <xf numFmtId="2" fontId="25" fillId="0" borderId="0" xfId="0" applyNumberFormat="1" applyFont="1"/>
    <xf numFmtId="167" fontId="50" fillId="0" borderId="124" xfId="1" applyBorder="1"/>
    <xf numFmtId="169" fontId="51" fillId="0" borderId="124" xfId="0" applyNumberFormat="1" applyFont="1" applyBorder="1" applyAlignment="1">
      <alignment horizontal="center" vertical="center" textRotation="90" wrapText="1" shrinkToFit="1"/>
    </xf>
    <xf numFmtId="2" fontId="51" fillId="0" borderId="124" xfId="1" applyNumberFormat="1" applyFont="1" applyBorder="1" applyAlignment="1" applyProtection="1">
      <alignment horizontal="right" vertical="center" wrapText="1"/>
    </xf>
    <xf numFmtId="0" fontId="60" fillId="0" borderId="124" xfId="0" applyFont="1" applyBorder="1"/>
    <xf numFmtId="169" fontId="25" fillId="0" borderId="124" xfId="0" applyNumberFormat="1" applyFont="1" applyBorder="1" applyAlignment="1">
      <alignment horizontal="center" vertical="center"/>
    </xf>
    <xf numFmtId="167" fontId="0" fillId="0" borderId="124" xfId="1" applyFont="1" applyBorder="1"/>
    <xf numFmtId="167" fontId="60" fillId="0" borderId="13" xfId="0" applyNumberFormat="1" applyFont="1" applyBorder="1"/>
    <xf numFmtId="164" fontId="60" fillId="0" borderId="0" xfId="0" applyNumberFormat="1" applyFont="1"/>
    <xf numFmtId="169" fontId="25" fillId="0" borderId="126" xfId="0" applyNumberFormat="1" applyFont="1" applyBorder="1" applyAlignment="1">
      <alignment horizontal="center" vertical="center" textRotation="90" wrapText="1" shrinkToFit="1"/>
    </xf>
    <xf numFmtId="0" fontId="56" fillId="0" borderId="35" xfId="121" applyFont="1" applyBorder="1" applyAlignment="1">
      <alignment horizontal="center" vertical="center" wrapText="1"/>
    </xf>
    <xf numFmtId="167" fontId="57" fillId="0" borderId="124" xfId="1" applyFont="1" applyBorder="1"/>
    <xf numFmtId="167" fontId="57" fillId="0" borderId="124" xfId="1" applyFont="1" applyBorder="1" applyProtection="1"/>
    <xf numFmtId="167" fontId="25" fillId="0" borderId="124" xfId="1" applyFont="1" applyBorder="1" applyAlignment="1">
      <alignment horizontal="right"/>
    </xf>
    <xf numFmtId="167" fontId="51" fillId="0" borderId="126" xfId="1" applyFont="1" applyBorder="1" applyAlignment="1">
      <alignment horizontal="center" vertical="center" wrapText="1"/>
    </xf>
    <xf numFmtId="167" fontId="25" fillId="0" borderId="69" xfId="0" applyNumberFormat="1" applyFont="1" applyBorder="1"/>
    <xf numFmtId="2" fontId="61" fillId="0" borderId="124" xfId="0" applyNumberFormat="1" applyFont="1" applyBorder="1" applyAlignment="1">
      <alignment horizontal="right" vertical="center"/>
    </xf>
    <xf numFmtId="0" fontId="25" fillId="0" borderId="124" xfId="0" applyFont="1" applyBorder="1" applyAlignment="1">
      <alignment wrapText="1"/>
    </xf>
    <xf numFmtId="0" fontId="25" fillId="0" borderId="124" xfId="0" applyFont="1" applyBorder="1" applyAlignment="1">
      <alignment horizontal="center" vertical="center" wrapText="1"/>
    </xf>
    <xf numFmtId="169" fontId="25" fillId="0" borderId="114" xfId="0" applyNumberFormat="1" applyFont="1" applyBorder="1" applyAlignment="1">
      <alignment horizontal="center" vertical="center" wrapText="1"/>
    </xf>
    <xf numFmtId="2" fontId="25" fillId="0" borderId="114" xfId="64" applyNumberFormat="1" applyFont="1" applyBorder="1" applyAlignment="1" applyProtection="1">
      <alignment horizontal="center" vertical="center" wrapText="1"/>
    </xf>
    <xf numFmtId="169" fontId="25" fillId="0" borderId="114" xfId="0" applyNumberFormat="1" applyFont="1" applyBorder="1" applyAlignment="1">
      <alignment horizontal="center" vertical="center"/>
    </xf>
    <xf numFmtId="0" fontId="25" fillId="0" borderId="72" xfId="0" applyFont="1" applyBorder="1"/>
    <xf numFmtId="167" fontId="25" fillId="0" borderId="93" xfId="0" applyNumberFormat="1" applyFont="1" applyBorder="1"/>
    <xf numFmtId="169" fontId="25" fillId="0" borderId="124" xfId="0" applyNumberFormat="1" applyFont="1" applyBorder="1" applyAlignment="1">
      <alignment horizontal="center" vertical="center" wrapText="1"/>
    </xf>
    <xf numFmtId="2" fontId="25" fillId="0" borderId="124" xfId="64" applyNumberFormat="1" applyFont="1" applyBorder="1" applyAlignment="1" applyProtection="1">
      <alignment horizontal="center" vertical="center" wrapText="1"/>
    </xf>
    <xf numFmtId="168" fontId="25" fillId="0" borderId="124" xfId="64" applyFont="1" applyBorder="1" applyAlignment="1" applyProtection="1">
      <alignment horizontal="center" vertical="top" wrapText="1"/>
    </xf>
    <xf numFmtId="2" fontId="25" fillId="0" borderId="124" xfId="64" applyNumberFormat="1" applyFont="1" applyBorder="1" applyAlignment="1" applyProtection="1">
      <alignment horizontal="center" vertical="top" wrapText="1"/>
    </xf>
    <xf numFmtId="4" fontId="25" fillId="0" borderId="124" xfId="64" applyNumberFormat="1" applyFont="1" applyBorder="1" applyAlignment="1" applyProtection="1">
      <alignment vertical="top" wrapText="1"/>
    </xf>
    <xf numFmtId="167" fontId="50" fillId="0" borderId="124" xfId="1" applyBorder="1" applyAlignment="1">
      <alignment horizontal="right"/>
    </xf>
    <xf numFmtId="0" fontId="25" fillId="0" borderId="118" xfId="0" applyFont="1" applyBorder="1" applyAlignment="1">
      <alignment horizontal="center"/>
    </xf>
    <xf numFmtId="0" fontId="49" fillId="0" borderId="86" xfId="0" applyFont="1" applyBorder="1" applyAlignment="1">
      <alignment horizontal="center" vertical="center" wrapText="1"/>
    </xf>
    <xf numFmtId="0" fontId="25" fillId="0" borderId="86" xfId="0" applyFont="1" applyBorder="1" applyAlignment="1">
      <alignment horizontal="center" vertical="center"/>
    </xf>
    <xf numFmtId="0" fontId="25" fillId="0" borderId="87" xfId="0" applyFont="1" applyBorder="1" applyAlignment="1">
      <alignment horizontal="center" vertical="center"/>
    </xf>
    <xf numFmtId="0" fontId="25" fillId="0" borderId="86" xfId="0" applyFont="1" applyBorder="1"/>
    <xf numFmtId="0" fontId="25" fillId="0" borderId="87" xfId="0" applyFont="1" applyBorder="1"/>
    <xf numFmtId="0" fontId="56" fillId="0" borderId="126" xfId="121" applyFont="1" applyBorder="1" applyAlignment="1">
      <alignment horizontal="center" vertical="center" wrapText="1"/>
    </xf>
    <xf numFmtId="167" fontId="50" fillId="0" borderId="124" xfId="1" applyBorder="1" applyAlignment="1" applyProtection="1">
      <alignment horizontal="right"/>
    </xf>
    <xf numFmtId="0" fontId="49" fillId="0" borderId="125" xfId="121" applyFont="1" applyBorder="1" applyAlignment="1">
      <alignment horizontal="center" vertical="center" wrapText="1"/>
    </xf>
    <xf numFmtId="0" fontId="49" fillId="0" borderId="126" xfId="121" applyFont="1" applyBorder="1" applyAlignment="1">
      <alignment horizontal="center" vertical="center" wrapText="1"/>
    </xf>
    <xf numFmtId="0" fontId="49" fillId="0" borderId="127" xfId="121" applyFont="1" applyBorder="1" applyAlignment="1">
      <alignment horizontal="center" vertical="center" wrapText="1"/>
    </xf>
    <xf numFmtId="0" fontId="25" fillId="0" borderId="124" xfId="0" applyFont="1" applyBorder="1" applyAlignment="1">
      <alignment horizontal="center"/>
    </xf>
    <xf numFmtId="0" fontId="25" fillId="0" borderId="124" xfId="0" applyFont="1" applyBorder="1" applyAlignment="1">
      <alignment horizontal="center" vertical="center"/>
    </xf>
    <xf numFmtId="167" fontId="26" fillId="0" borderId="124" xfId="1" applyFont="1" applyBorder="1"/>
    <xf numFmtId="0" fontId="25" fillId="0" borderId="124" xfId="0" applyFont="1" applyBorder="1" applyAlignment="1">
      <alignment vertical="center" wrapText="1"/>
    </xf>
    <xf numFmtId="0" fontId="25" fillId="0" borderId="124" xfId="0" applyFont="1" applyBorder="1" applyAlignment="1">
      <alignment horizontal="right"/>
    </xf>
    <xf numFmtId="0" fontId="25" fillId="0" borderId="124" xfId="0" applyFont="1" applyBorder="1" applyAlignment="1">
      <alignment horizontal="right" wrapText="1"/>
    </xf>
    <xf numFmtId="0" fontId="25" fillId="0" borderId="112" xfId="196" applyFont="1" applyBorder="1" applyAlignment="1" applyProtection="1">
      <alignment horizontal="center" vertical="center" wrapText="1"/>
      <protection locked="0"/>
    </xf>
    <xf numFmtId="0" fontId="25" fillId="0" borderId="114" xfId="0" applyFont="1" applyBorder="1" applyAlignment="1">
      <alignment vertical="center" wrapText="1"/>
    </xf>
    <xf numFmtId="0" fontId="25" fillId="0" borderId="114" xfId="0" applyFont="1" applyBorder="1" applyAlignment="1">
      <alignment horizontal="left"/>
    </xf>
    <xf numFmtId="0" fontId="25" fillId="0" borderId="114" xfId="0" applyFont="1" applyBorder="1" applyAlignment="1">
      <alignment horizontal="center" vertical="center" wrapText="1"/>
    </xf>
    <xf numFmtId="167" fontId="25" fillId="0" borderId="114" xfId="1" applyFont="1" applyBorder="1" applyAlignment="1">
      <alignment horizontal="center" vertical="center" wrapText="1"/>
    </xf>
    <xf numFmtId="0" fontId="25" fillId="0" borderId="38" xfId="0" applyFont="1" applyBorder="1"/>
    <xf numFmtId="167" fontId="25" fillId="0" borderId="119" xfId="0" applyNumberFormat="1" applyFont="1" applyBorder="1"/>
    <xf numFmtId="0" fontId="25" fillId="0" borderId="124" xfId="191" applyBorder="1" applyAlignment="1">
      <alignment horizontal="center" vertical="center" wrapText="1"/>
    </xf>
    <xf numFmtId="2" fontId="25" fillId="0" borderId="124" xfId="0" applyNumberFormat="1" applyFont="1" applyBorder="1" applyAlignment="1">
      <alignment horizontal="right" vertical="center"/>
    </xf>
    <xf numFmtId="2" fontId="25" fillId="0" borderId="124" xfId="1" applyNumberFormat="1" applyFont="1" applyBorder="1" applyAlignment="1" applyProtection="1">
      <alignment horizontal="right" vertical="center" wrapText="1"/>
    </xf>
    <xf numFmtId="167" fontId="25" fillId="0" borderId="124" xfId="65" applyFont="1" applyBorder="1" applyAlignment="1" applyProtection="1">
      <alignment horizontal="right"/>
    </xf>
    <xf numFmtId="4" fontId="25" fillId="0" borderId="124" xfId="36" applyNumberFormat="1" applyBorder="1" applyAlignment="1">
      <alignment horizontal="right" vertical="center" wrapText="1"/>
    </xf>
    <xf numFmtId="169" fontId="25" fillId="0" borderId="133" xfId="0" applyNumberFormat="1" applyFont="1" applyBorder="1" applyAlignment="1">
      <alignment horizontal="center" vertical="center" textRotation="90" wrapText="1" shrinkToFit="1"/>
    </xf>
    <xf numFmtId="167" fontId="25" fillId="0" borderId="134" xfId="1" applyFont="1" applyBorder="1"/>
    <xf numFmtId="167" fontId="25" fillId="0" borderId="133" xfId="1" applyFont="1" applyBorder="1" applyProtection="1"/>
    <xf numFmtId="167" fontId="25" fillId="0" borderId="133" xfId="1" applyFont="1" applyBorder="1"/>
    <xf numFmtId="2" fontId="25" fillId="0" borderId="133" xfId="0" applyNumberFormat="1" applyFont="1" applyBorder="1" applyAlignment="1">
      <alignment horizontal="center" vertical="center" wrapText="1"/>
    </xf>
    <xf numFmtId="167" fontId="25" fillId="0" borderId="133" xfId="1" applyFont="1" applyBorder="1" applyAlignment="1" applyProtection="1">
      <alignment horizontal="right"/>
    </xf>
    <xf numFmtId="2" fontId="25" fillId="0" borderId="133" xfId="0" applyNumberFormat="1" applyFont="1" applyBorder="1" applyAlignment="1">
      <alignment horizontal="right" vertical="center"/>
    </xf>
    <xf numFmtId="2" fontId="25" fillId="0" borderId="133" xfId="1" applyNumberFormat="1" applyFont="1" applyBorder="1" applyAlignment="1" applyProtection="1">
      <alignment horizontal="right" vertical="center" wrapText="1"/>
    </xf>
    <xf numFmtId="0" fontId="25" fillId="0" borderId="135" xfId="0" applyFont="1" applyBorder="1" applyAlignment="1">
      <alignment horizontal="center" vertical="center" wrapText="1"/>
    </xf>
    <xf numFmtId="0" fontId="25" fillId="0" borderId="135" xfId="0" applyFont="1" applyBorder="1" applyAlignment="1">
      <alignment horizontal="center" vertical="center"/>
    </xf>
    <xf numFmtId="167" fontId="50" fillId="0" borderId="135" xfId="1" applyBorder="1"/>
    <xf numFmtId="0" fontId="49" fillId="0" borderId="135" xfId="0" applyFont="1" applyBorder="1" applyAlignment="1">
      <alignment horizontal="center" vertical="center" wrapText="1"/>
    </xf>
    <xf numFmtId="0" fontId="25" fillId="0" borderId="135" xfId="0" applyFont="1" applyBorder="1" applyAlignment="1">
      <alignment horizontal="left" vertical="center" wrapText="1"/>
    </xf>
    <xf numFmtId="0" fontId="25" fillId="0" borderId="135" xfId="0" applyFont="1" applyBorder="1"/>
    <xf numFmtId="0" fontId="51" fillId="0" borderId="135" xfId="0" applyFont="1" applyBorder="1" applyAlignment="1">
      <alignment vertical="center" wrapText="1"/>
    </xf>
    <xf numFmtId="0" fontId="25" fillId="0" borderId="135" xfId="0" applyFont="1" applyBorder="1" applyAlignment="1">
      <alignment horizontal="left"/>
    </xf>
    <xf numFmtId="0" fontId="51" fillId="0" borderId="135" xfId="0" applyFont="1" applyBorder="1" applyAlignment="1">
      <alignment horizontal="center" vertical="center" wrapText="1"/>
    </xf>
    <xf numFmtId="0" fontId="25" fillId="0" borderId="138" xfId="0" applyFont="1" applyBorder="1"/>
    <xf numFmtId="167" fontId="50" fillId="0" borderId="135" xfId="1" applyBorder="1" applyProtection="1"/>
    <xf numFmtId="167" fontId="51" fillId="0" borderId="124" xfId="1" applyFont="1" applyBorder="1" applyAlignment="1">
      <alignment horizontal="center" vertical="center" wrapText="1"/>
    </xf>
    <xf numFmtId="0" fontId="25" fillId="0" borderId="124" xfId="0" applyFont="1" applyBorder="1" applyAlignment="1">
      <alignment horizontal="left" wrapText="1"/>
    </xf>
    <xf numFmtId="0" fontId="49" fillId="0" borderId="124" xfId="0" applyFont="1" applyBorder="1" applyAlignment="1">
      <alignment horizontal="left" wrapText="1"/>
    </xf>
    <xf numFmtId="0" fontId="49" fillId="0" borderId="124" xfId="0" applyFont="1" applyBorder="1" applyAlignment="1">
      <alignment horizontal="center" wrapText="1"/>
    </xf>
    <xf numFmtId="0" fontId="25" fillId="0" borderId="124" xfId="191" applyBorder="1" applyAlignment="1">
      <alignment horizontal="center" vertical="top" wrapText="1"/>
    </xf>
    <xf numFmtId="0" fontId="77" fillId="0" borderId="14" xfId="0" applyFont="1" applyBorder="1" applyAlignment="1">
      <alignment horizontal="center" vertical="center"/>
    </xf>
    <xf numFmtId="0" fontId="25" fillId="0" borderId="137" xfId="196" applyFont="1" applyBorder="1" applyAlignment="1" applyProtection="1">
      <alignment horizontal="center" vertical="center" wrapText="1"/>
      <protection locked="0"/>
    </xf>
    <xf numFmtId="0" fontId="51" fillId="0" borderId="135" xfId="0" applyFont="1" applyBorder="1" applyAlignment="1">
      <alignment horizontal="center" vertical="center"/>
    </xf>
    <xf numFmtId="167" fontId="51" fillId="0" borderId="135" xfId="65" applyFont="1" applyBorder="1" applyAlignment="1" applyProtection="1">
      <alignment horizontal="right" vertical="center" wrapText="1"/>
    </xf>
    <xf numFmtId="2" fontId="51" fillId="0" borderId="135" xfId="0" applyNumberFormat="1" applyFont="1" applyBorder="1" applyAlignment="1">
      <alignment horizontal="right" vertical="center"/>
    </xf>
    <xf numFmtId="169" fontId="51" fillId="0" borderId="135" xfId="0" applyNumberFormat="1" applyFont="1" applyBorder="1" applyAlignment="1">
      <alignment horizontal="right" vertical="center" wrapText="1"/>
    </xf>
    <xf numFmtId="167" fontId="51" fillId="0" borderId="135" xfId="1" applyFont="1" applyBorder="1" applyAlignment="1">
      <alignment horizontal="right"/>
    </xf>
    <xf numFmtId="167" fontId="50" fillId="0" borderId="139" xfId="1" applyBorder="1" applyProtection="1"/>
    <xf numFmtId="169" fontId="51" fillId="0" borderId="139" xfId="0" applyNumberFormat="1" applyFont="1" applyBorder="1" applyAlignment="1">
      <alignment horizontal="right" vertical="center" wrapText="1"/>
    </xf>
    <xf numFmtId="167" fontId="51" fillId="0" borderId="139" xfId="65" applyFont="1" applyBorder="1" applyAlignment="1" applyProtection="1">
      <alignment horizontal="right" vertical="center" wrapText="1"/>
    </xf>
    <xf numFmtId="2" fontId="51" fillId="0" borderId="139" xfId="0" applyNumberFormat="1" applyFont="1" applyBorder="1" applyAlignment="1">
      <alignment horizontal="right" vertical="center"/>
    </xf>
    <xf numFmtId="167" fontId="51" fillId="0" borderId="140" xfId="1" applyFont="1" applyBorder="1" applyAlignment="1">
      <alignment horizontal="right"/>
    </xf>
    <xf numFmtId="0" fontId="25" fillId="0" borderId="135" xfId="0" applyFont="1" applyBorder="1" applyAlignment="1">
      <alignment horizontal="center"/>
    </xf>
    <xf numFmtId="0" fontId="49" fillId="0" borderId="135" xfId="0" applyFont="1" applyBorder="1" applyAlignment="1">
      <alignment horizontal="left" vertical="center" wrapText="1"/>
    </xf>
    <xf numFmtId="2" fontId="61" fillId="0" borderId="142" xfId="0" applyNumberFormat="1" applyFont="1" applyBorder="1" applyAlignment="1">
      <alignment horizontal="right" vertical="center"/>
    </xf>
    <xf numFmtId="2" fontId="61" fillId="0" borderId="135" xfId="0" applyNumberFormat="1" applyFont="1" applyBorder="1" applyAlignment="1">
      <alignment horizontal="right" vertical="center"/>
    </xf>
    <xf numFmtId="0" fontId="61" fillId="0" borderId="135" xfId="0" applyFont="1" applyBorder="1" applyAlignment="1">
      <alignment horizontal="center" vertical="center"/>
    </xf>
    <xf numFmtId="0" fontId="25" fillId="0" borderId="0" xfId="0" applyFont="1"/>
    <xf numFmtId="0" fontId="61" fillId="0" borderId="0" xfId="0" applyFont="1"/>
    <xf numFmtId="167" fontId="50" fillId="0" borderId="135" xfId="1" applyFill="1" applyBorder="1"/>
    <xf numFmtId="0" fontId="25" fillId="26" borderId="135" xfId="0" applyFont="1" applyFill="1" applyBorder="1" applyAlignment="1">
      <alignment horizontal="center"/>
    </xf>
    <xf numFmtId="0" fontId="25" fillId="26" borderId="135" xfId="191" applyFill="1" applyBorder="1" applyAlignment="1">
      <alignment horizontal="left" vertical="center" wrapText="1"/>
    </xf>
    <xf numFmtId="0" fontId="25" fillId="26" borderId="135" xfId="0" applyFont="1" applyFill="1" applyBorder="1" applyAlignment="1">
      <alignment horizontal="center" vertical="center" wrapText="1"/>
    </xf>
    <xf numFmtId="0" fontId="25" fillId="26" borderId="135" xfId="0" applyFont="1" applyFill="1" applyBorder="1" applyAlignment="1">
      <alignment horizontal="center" vertical="center"/>
    </xf>
    <xf numFmtId="167" fontId="50" fillId="26" borderId="135" xfId="1" applyFill="1" applyBorder="1"/>
    <xf numFmtId="167" fontId="50" fillId="26" borderId="124" xfId="1" applyFill="1" applyBorder="1"/>
    <xf numFmtId="167" fontId="25" fillId="26" borderId="124" xfId="1" applyFont="1" applyFill="1" applyBorder="1"/>
    <xf numFmtId="167" fontId="25" fillId="26" borderId="128" xfId="1" applyFont="1" applyFill="1" applyBorder="1"/>
    <xf numFmtId="0" fontId="25" fillId="26" borderId="135" xfId="109" applyFill="1" applyBorder="1" applyAlignment="1">
      <alignment horizontal="left" vertical="center" wrapText="1"/>
    </xf>
    <xf numFmtId="0" fontId="25" fillId="0" borderId="124" xfId="0" applyFont="1" applyFill="1" applyBorder="1" applyAlignment="1">
      <alignment horizontal="center"/>
    </xf>
    <xf numFmtId="0" fontId="25" fillId="0" borderId="124" xfId="0" applyFont="1" applyFill="1" applyBorder="1" applyAlignment="1">
      <alignment horizontal="left" vertical="center" wrapText="1"/>
    </xf>
    <xf numFmtId="0" fontId="25" fillId="0" borderId="124" xfId="0" applyFont="1" applyFill="1" applyBorder="1" applyAlignment="1">
      <alignment horizontal="center" vertical="center" wrapText="1"/>
    </xf>
    <xf numFmtId="0" fontId="25" fillId="0" borderId="124" xfId="0" applyFont="1" applyFill="1" applyBorder="1" applyAlignment="1">
      <alignment horizontal="center" vertical="center"/>
    </xf>
    <xf numFmtId="167" fontId="50" fillId="0" borderId="124" xfId="1" applyFill="1" applyBorder="1"/>
    <xf numFmtId="2" fontId="25" fillId="0" borderId="124" xfId="109" applyNumberFormat="1" applyBorder="1" applyAlignment="1">
      <alignment horizontal="right" wrapText="1"/>
    </xf>
    <xf numFmtId="0" fontId="25" fillId="0" borderId="0" xfId="0" applyFont="1"/>
    <xf numFmtId="0" fontId="26" fillId="0" borderId="0" xfId="0" applyFont="1" applyAlignment="1">
      <alignment wrapText="1"/>
    </xf>
    <xf numFmtId="0" fontId="60" fillId="0" borderId="0" xfId="0" applyFont="1"/>
    <xf numFmtId="0" fontId="61" fillId="0" borderId="0" xfId="0" applyFont="1" applyBorder="1" applyAlignment="1">
      <alignment wrapText="1"/>
    </xf>
    <xf numFmtId="0" fontId="61" fillId="0" borderId="0" xfId="0" applyFont="1" applyBorder="1" applyAlignment="1"/>
    <xf numFmtId="0" fontId="61" fillId="0" borderId="0" xfId="0" applyFont="1" applyFill="1"/>
    <xf numFmtId="0" fontId="61" fillId="0" borderId="0" xfId="0" applyFont="1" applyFill="1" applyAlignment="1">
      <alignment wrapText="1"/>
    </xf>
    <xf numFmtId="0" fontId="61" fillId="0" borderId="0" xfId="0" applyFont="1" applyFill="1" applyBorder="1" applyAlignment="1"/>
    <xf numFmtId="0" fontId="61" fillId="0" borderId="0" xfId="0" applyFont="1" applyFill="1" applyBorder="1" applyAlignment="1">
      <alignment wrapText="1"/>
    </xf>
    <xf numFmtId="0" fontId="133" fillId="0" borderId="0" xfId="0" applyFont="1" applyFill="1"/>
    <xf numFmtId="167" fontId="61" fillId="0" borderId="0" xfId="0" applyNumberFormat="1" applyFont="1" applyFill="1"/>
    <xf numFmtId="170" fontId="51" fillId="0" borderId="24" xfId="0" applyNumberFormat="1" applyFont="1" applyFill="1" applyBorder="1" applyAlignment="1">
      <alignment horizontal="center" vertical="center"/>
    </xf>
    <xf numFmtId="0" fontId="51" fillId="0" borderId="24" xfId="0" applyFont="1" applyFill="1" applyBorder="1" applyAlignment="1">
      <alignment vertical="center"/>
    </xf>
    <xf numFmtId="169" fontId="51" fillId="0" borderId="24" xfId="0" applyNumberFormat="1" applyFont="1" applyFill="1" applyBorder="1" applyAlignment="1">
      <alignment horizontal="center" vertical="center"/>
    </xf>
    <xf numFmtId="170" fontId="51" fillId="0" borderId="25" xfId="0" applyNumberFormat="1" applyFont="1" applyFill="1" applyBorder="1" applyAlignment="1">
      <alignment horizontal="center" vertical="center"/>
    </xf>
    <xf numFmtId="0" fontId="51" fillId="0" borderId="25" xfId="0" applyFont="1" applyFill="1" applyBorder="1" applyAlignment="1">
      <alignment horizontal="right" vertical="center"/>
    </xf>
    <xf numFmtId="169" fontId="51" fillId="0" borderId="25" xfId="0" applyNumberFormat="1" applyFont="1" applyFill="1" applyBorder="1" applyAlignment="1">
      <alignment horizontal="center" vertical="center"/>
    </xf>
    <xf numFmtId="169" fontId="51" fillId="0" borderId="115" xfId="0" applyNumberFormat="1" applyFont="1" applyFill="1" applyBorder="1" applyAlignment="1">
      <alignment horizontal="center" vertical="center" textRotation="90" wrapText="1" shrinkToFit="1"/>
    </xf>
    <xf numFmtId="0" fontId="63" fillId="0" borderId="26" xfId="121" applyFont="1" applyFill="1" applyBorder="1" applyAlignment="1">
      <alignment horizontal="center" vertical="center" wrapText="1"/>
    </xf>
    <xf numFmtId="0" fontId="63" fillId="0" borderId="27" xfId="121" applyFont="1" applyFill="1" applyBorder="1" applyAlignment="1">
      <alignment horizontal="center" vertical="center" wrapText="1"/>
    </xf>
    <xf numFmtId="0" fontId="63" fillId="0" borderId="33" xfId="121" applyFont="1" applyFill="1" applyBorder="1" applyAlignment="1">
      <alignment horizontal="center" vertical="center" wrapText="1"/>
    </xf>
    <xf numFmtId="0" fontId="63" fillId="0" borderId="95" xfId="121" applyFont="1" applyFill="1" applyBorder="1" applyAlignment="1">
      <alignment horizontal="center" vertical="center" wrapText="1"/>
    </xf>
    <xf numFmtId="0" fontId="61" fillId="0" borderId="16" xfId="0" applyFont="1" applyFill="1" applyBorder="1" applyAlignment="1">
      <alignment horizontal="center" vertical="center"/>
    </xf>
    <xf numFmtId="0" fontId="64" fillId="0" borderId="14" xfId="0" applyFont="1" applyFill="1" applyBorder="1" applyAlignment="1">
      <alignment horizontal="center"/>
    </xf>
    <xf numFmtId="0" fontId="61" fillId="0" borderId="14" xfId="0" applyFont="1" applyFill="1" applyBorder="1" applyAlignment="1">
      <alignment horizontal="center" vertical="center"/>
    </xf>
    <xf numFmtId="0" fontId="61" fillId="0" borderId="15" xfId="0" applyFont="1" applyFill="1" applyBorder="1" applyAlignment="1">
      <alignment horizontal="center" vertical="center"/>
    </xf>
    <xf numFmtId="167" fontId="51" fillId="0" borderId="16" xfId="65" applyFont="1" applyFill="1" applyBorder="1" applyAlignment="1" applyProtection="1">
      <alignment horizontal="right"/>
    </xf>
    <xf numFmtId="167" fontId="51" fillId="0" borderId="14" xfId="65" applyFont="1" applyFill="1" applyBorder="1" applyAlignment="1" applyProtection="1">
      <alignment horizontal="right" vertical="center" wrapText="1"/>
    </xf>
    <xf numFmtId="4" fontId="51" fillId="0" borderId="14" xfId="36" applyNumberFormat="1" applyFont="1" applyFill="1" applyBorder="1" applyAlignment="1">
      <alignment horizontal="right" vertical="center" wrapText="1"/>
    </xf>
    <xf numFmtId="169" fontId="51" fillId="0" borderId="14" xfId="0" applyNumberFormat="1" applyFont="1" applyFill="1" applyBorder="1" applyAlignment="1">
      <alignment horizontal="right" vertical="center" wrapText="1"/>
    </xf>
    <xf numFmtId="2" fontId="61" fillId="0" borderId="14" xfId="0" applyNumberFormat="1" applyFont="1" applyFill="1" applyBorder="1" applyAlignment="1">
      <alignment horizontal="right" vertical="center"/>
    </xf>
    <xf numFmtId="167" fontId="61" fillId="0" borderId="15" xfId="1" applyFont="1" applyFill="1" applyBorder="1" applyAlignment="1">
      <alignment horizontal="right"/>
    </xf>
    <xf numFmtId="0" fontId="61" fillId="0" borderId="76" xfId="0" applyFont="1" applyFill="1" applyBorder="1" applyAlignment="1">
      <alignment horizontal="center" vertical="center"/>
    </xf>
    <xf numFmtId="0" fontId="62" fillId="0" borderId="77" xfId="0" applyFont="1" applyFill="1" applyBorder="1" applyAlignment="1">
      <alignment horizontal="center" wrapText="1"/>
    </xf>
    <xf numFmtId="0" fontId="61" fillId="0" borderId="77" xfId="0" applyFont="1" applyFill="1" applyBorder="1" applyAlignment="1">
      <alignment horizontal="center" vertical="center"/>
    </xf>
    <xf numFmtId="167" fontId="61" fillId="0" borderId="78" xfId="1" applyFont="1" applyFill="1" applyBorder="1" applyAlignment="1">
      <alignment horizontal="right"/>
    </xf>
    <xf numFmtId="2" fontId="61" fillId="0" borderId="112" xfId="0" applyNumberFormat="1" applyFont="1" applyFill="1" applyBorder="1" applyAlignment="1">
      <alignment horizontal="right" vertical="center"/>
    </xf>
    <xf numFmtId="167" fontId="51" fillId="0" borderId="115" xfId="65" applyFont="1" applyFill="1" applyBorder="1" applyAlignment="1" applyProtection="1">
      <alignment horizontal="right" vertical="center" wrapText="1"/>
    </xf>
    <xf numFmtId="2" fontId="61" fillId="0" borderId="115" xfId="0" applyNumberFormat="1" applyFont="1" applyFill="1" applyBorder="1" applyAlignment="1">
      <alignment horizontal="right" vertical="center"/>
    </xf>
    <xf numFmtId="169" fontId="51" fillId="0" borderId="115" xfId="0" applyNumberFormat="1" applyFont="1" applyFill="1" applyBorder="1" applyAlignment="1">
      <alignment horizontal="right" vertical="center" wrapText="1"/>
    </xf>
    <xf numFmtId="167" fontId="61" fillId="0" borderId="111" xfId="1" applyFont="1" applyFill="1" applyBorder="1" applyAlignment="1">
      <alignment horizontal="right"/>
    </xf>
    <xf numFmtId="0" fontId="51" fillId="0" borderId="76" xfId="0" applyFont="1" applyFill="1" applyBorder="1" applyAlignment="1">
      <alignment horizontal="center" vertical="center"/>
    </xf>
    <xf numFmtId="0" fontId="61" fillId="0" borderId="77" xfId="0" applyFont="1" applyFill="1" applyBorder="1" applyAlignment="1">
      <alignment horizontal="left" wrapText="1"/>
    </xf>
    <xf numFmtId="2" fontId="51" fillId="0" borderId="112" xfId="1" applyNumberFormat="1" applyFont="1" applyFill="1" applyBorder="1" applyAlignment="1" applyProtection="1">
      <alignment horizontal="right" vertical="center" wrapText="1"/>
    </xf>
    <xf numFmtId="2" fontId="51" fillId="0" borderId="115" xfId="1" applyNumberFormat="1" applyFont="1" applyFill="1" applyBorder="1" applyAlignment="1" applyProtection="1">
      <alignment horizontal="right" vertical="center" wrapText="1"/>
    </xf>
    <xf numFmtId="2" fontId="51" fillId="0" borderId="115" xfId="0" applyNumberFormat="1" applyFont="1" applyFill="1" applyBorder="1" applyAlignment="1">
      <alignment horizontal="right" vertical="center"/>
    </xf>
    <xf numFmtId="167" fontId="51" fillId="0" borderId="111" xfId="1" applyFont="1" applyFill="1" applyBorder="1" applyAlignment="1">
      <alignment horizontal="right"/>
    </xf>
    <xf numFmtId="0" fontId="51" fillId="0" borderId="77" xfId="0" applyFont="1" applyFill="1" applyBorder="1" applyAlignment="1">
      <alignment horizontal="left" vertical="center" wrapText="1"/>
    </xf>
    <xf numFmtId="0" fontId="51" fillId="0" borderId="77" xfId="0" applyFont="1" applyFill="1" applyBorder="1" applyAlignment="1">
      <alignment horizontal="center" vertical="center" wrapText="1"/>
    </xf>
    <xf numFmtId="4" fontId="51" fillId="0" borderId="112" xfId="0" applyNumberFormat="1" applyFont="1" applyFill="1" applyBorder="1" applyAlignment="1">
      <alignment vertical="center" wrapText="1"/>
    </xf>
    <xf numFmtId="4" fontId="51" fillId="0" borderId="115" xfId="0" applyNumberFormat="1" applyFont="1" applyFill="1" applyBorder="1" applyAlignment="1">
      <alignment vertical="center" wrapText="1"/>
    </xf>
    <xf numFmtId="0" fontId="60" fillId="0" borderId="77" xfId="0" applyFont="1" applyFill="1" applyBorder="1" applyAlignment="1">
      <alignment horizontal="left"/>
    </xf>
    <xf numFmtId="0" fontId="61" fillId="0" borderId="78" xfId="0" applyFont="1" applyFill="1" applyBorder="1" applyAlignment="1">
      <alignment horizontal="right" vertical="center"/>
    </xf>
    <xf numFmtId="0" fontId="61" fillId="0" borderId="77" xfId="0" applyFont="1" applyFill="1" applyBorder="1" applyAlignment="1">
      <alignment wrapText="1"/>
    </xf>
    <xf numFmtId="2" fontId="61" fillId="0" borderId="110" xfId="0" applyNumberFormat="1" applyFont="1" applyFill="1" applyBorder="1" applyAlignment="1">
      <alignment horizontal="right" vertical="center"/>
    </xf>
    <xf numFmtId="0" fontId="61" fillId="0" borderId="135" xfId="0" applyFont="1" applyFill="1" applyBorder="1" applyAlignment="1">
      <alignment horizontal="left" wrapText="1"/>
    </xf>
    <xf numFmtId="2" fontId="25" fillId="0" borderId="110" xfId="172" applyNumberFormat="1" applyFill="1" applyBorder="1" applyAlignment="1">
      <alignment horizontal="right" vertical="center" wrapText="1"/>
    </xf>
    <xf numFmtId="0" fontId="61" fillId="0" borderId="135" xfId="0" applyFont="1" applyFill="1" applyBorder="1" applyAlignment="1">
      <alignment wrapText="1"/>
    </xf>
    <xf numFmtId="0" fontId="71" fillId="0" borderId="77" xfId="0" applyFont="1" applyFill="1" applyBorder="1" applyAlignment="1">
      <alignment horizontal="center" wrapText="1"/>
    </xf>
    <xf numFmtId="0" fontId="61" fillId="0" borderId="80" xfId="0" applyFont="1" applyFill="1" applyBorder="1" applyAlignment="1">
      <alignment horizontal="center" vertical="center"/>
    </xf>
    <xf numFmtId="167" fontId="61" fillId="0" borderId="83" xfId="1" applyFont="1" applyFill="1" applyBorder="1" applyAlignment="1">
      <alignment horizontal="right"/>
    </xf>
    <xf numFmtId="0" fontId="49" fillId="0" borderId="77" xfId="0" applyFont="1" applyFill="1" applyBorder="1" applyAlignment="1">
      <alignment horizontal="center" vertical="center" wrapText="1"/>
    </xf>
    <xf numFmtId="0" fontId="25" fillId="0" borderId="77" xfId="0" applyFont="1" applyFill="1" applyBorder="1" applyAlignment="1">
      <alignment wrapText="1"/>
    </xf>
    <xf numFmtId="167" fontId="26" fillId="0" borderId="115" xfId="1" applyFont="1" applyFill="1" applyBorder="1" applyAlignment="1">
      <alignment horizontal="right"/>
    </xf>
    <xf numFmtId="167" fontId="26" fillId="0" borderId="115" xfId="1" applyFont="1" applyFill="1" applyBorder="1" applyAlignment="1" applyProtection="1">
      <alignment horizontal="right"/>
    </xf>
    <xf numFmtId="0" fontId="25" fillId="0" borderId="77" xfId="0" applyFont="1" applyFill="1" applyBorder="1" applyAlignment="1">
      <alignment horizontal="left" wrapText="1"/>
    </xf>
    <xf numFmtId="0" fontId="49" fillId="0" borderId="77" xfId="0" applyFont="1" applyFill="1" applyBorder="1" applyAlignment="1">
      <alignment horizontal="center" wrapText="1"/>
    </xf>
    <xf numFmtId="0" fontId="25" fillId="0" borderId="77" xfId="0" applyFont="1" applyFill="1" applyBorder="1" applyAlignment="1">
      <alignment horizontal="left" vertical="center" wrapText="1"/>
    </xf>
    <xf numFmtId="0" fontId="51" fillId="0" borderId="135" xfId="0" applyFont="1" applyFill="1" applyBorder="1" applyAlignment="1">
      <alignment horizontal="left" vertical="center" wrapText="1"/>
    </xf>
    <xf numFmtId="167" fontId="61" fillId="0" borderId="136" xfId="1" applyFont="1" applyFill="1" applyBorder="1" applyAlignment="1">
      <alignment horizontal="right"/>
    </xf>
    <xf numFmtId="0" fontId="61" fillId="0" borderId="115" xfId="0" applyFont="1" applyFill="1" applyBorder="1"/>
    <xf numFmtId="0" fontId="80" fillId="0" borderId="77" xfId="0" applyFont="1" applyFill="1" applyBorder="1" applyAlignment="1">
      <alignment horizontal="left" vertical="center" wrapText="1"/>
    </xf>
    <xf numFmtId="164" fontId="61" fillId="0" borderId="78" xfId="0" applyNumberFormat="1" applyFont="1" applyFill="1" applyBorder="1" applyAlignment="1">
      <alignment horizontal="right" vertical="center"/>
    </xf>
    <xf numFmtId="0" fontId="51" fillId="0" borderId="116" xfId="0" applyFont="1" applyFill="1" applyBorder="1" applyAlignment="1">
      <alignment vertical="center" wrapText="1"/>
    </xf>
    <xf numFmtId="0" fontId="51" fillId="0" borderId="116" xfId="0" applyFont="1" applyFill="1" applyBorder="1" applyAlignment="1">
      <alignment horizontal="center" vertical="center" wrapText="1"/>
    </xf>
    <xf numFmtId="167" fontId="51" fillId="0" borderId="116" xfId="1" applyFont="1" applyFill="1" applyBorder="1" applyAlignment="1">
      <alignment horizontal="center" vertical="center" wrapText="1"/>
    </xf>
    <xf numFmtId="4" fontId="51" fillId="0" borderId="116" xfId="0" applyNumberFormat="1" applyFont="1" applyFill="1" applyBorder="1" applyAlignment="1">
      <alignment vertical="center" wrapText="1"/>
    </xf>
    <xf numFmtId="167" fontId="51" fillId="0" borderId="116" xfId="65" applyFont="1" applyFill="1" applyBorder="1" applyAlignment="1" applyProtection="1">
      <alignment horizontal="right" vertical="center" wrapText="1"/>
    </xf>
    <xf numFmtId="2" fontId="51" fillId="0" borderId="116" xfId="1" applyNumberFormat="1" applyFont="1" applyFill="1" applyBorder="1" applyAlignment="1" applyProtection="1">
      <alignment horizontal="right" vertical="center" wrapText="1"/>
    </xf>
    <xf numFmtId="2" fontId="51" fillId="0" borderId="116" xfId="0" applyNumberFormat="1" applyFont="1" applyFill="1" applyBorder="1" applyAlignment="1">
      <alignment horizontal="right" vertical="center"/>
    </xf>
    <xf numFmtId="167" fontId="51" fillId="0" borderId="117" xfId="1" applyFont="1" applyFill="1" applyBorder="1" applyAlignment="1">
      <alignment horizontal="right"/>
    </xf>
    <xf numFmtId="0" fontId="51" fillId="0" borderId="0" xfId="0" applyFont="1" applyFill="1"/>
    <xf numFmtId="49" fontId="51" fillId="0" borderId="16" xfId="0" applyNumberFormat="1" applyFont="1" applyFill="1" applyBorder="1" applyAlignment="1">
      <alignment horizontal="center" vertical="center" wrapText="1"/>
    </xf>
    <xf numFmtId="0" fontId="51" fillId="0" borderId="14" xfId="0" applyFont="1" applyFill="1" applyBorder="1" applyAlignment="1">
      <alignment horizontal="right" vertical="center" wrapText="1"/>
    </xf>
    <xf numFmtId="0" fontId="51" fillId="0" borderId="14" xfId="0" applyFont="1" applyFill="1" applyBorder="1" applyAlignment="1">
      <alignment horizontal="center" vertical="center" wrapText="1"/>
    </xf>
    <xf numFmtId="167" fontId="51" fillId="0" borderId="14" xfId="1" applyFont="1" applyFill="1" applyBorder="1" applyAlignment="1">
      <alignment horizontal="center" vertical="center" wrapText="1"/>
    </xf>
    <xf numFmtId="0" fontId="61" fillId="0" borderId="14" xfId="0" applyFont="1" applyFill="1" applyBorder="1"/>
    <xf numFmtId="0" fontId="61" fillId="0" borderId="15" xfId="0" applyFont="1" applyFill="1" applyBorder="1"/>
    <xf numFmtId="0" fontId="61" fillId="0" borderId="114" xfId="0" applyFont="1" applyFill="1" applyBorder="1"/>
    <xf numFmtId="167" fontId="62" fillId="0" borderId="114" xfId="0" applyNumberFormat="1" applyFont="1" applyFill="1" applyBorder="1"/>
    <xf numFmtId="167" fontId="62" fillId="0" borderId="119" xfId="0" applyNumberFormat="1" applyFont="1" applyFill="1" applyBorder="1"/>
    <xf numFmtId="0" fontId="25" fillId="0" borderId="0" xfId="221" applyFill="1" applyAlignment="1">
      <alignment vertical="top"/>
    </xf>
    <xf numFmtId="0" fontId="51" fillId="0" borderId="0" xfId="0" applyFont="1" applyFill="1" applyAlignment="1">
      <alignment vertical="top"/>
    </xf>
    <xf numFmtId="0" fontId="51" fillId="0" borderId="0" xfId="0" applyFont="1" applyFill="1" applyAlignment="1">
      <alignment vertical="top" wrapText="1" shrinkToFit="1"/>
    </xf>
    <xf numFmtId="49" fontId="25" fillId="0" borderId="0" xfId="221" applyNumberFormat="1" applyFill="1" applyAlignment="1">
      <alignment horizontal="right" vertical="center"/>
    </xf>
    <xf numFmtId="0" fontId="25" fillId="0" borderId="0" xfId="221" applyFill="1" applyAlignment="1">
      <alignment vertical="center"/>
    </xf>
    <xf numFmtId="0" fontId="25" fillId="0" borderId="0" xfId="0" applyFont="1" applyFill="1" applyAlignment="1">
      <alignment horizontal="center" vertical="top"/>
    </xf>
    <xf numFmtId="170" fontId="51" fillId="0" borderId="0" xfId="0" applyNumberFormat="1" applyFont="1" applyFill="1" applyAlignment="1">
      <alignment horizontal="center" vertical="center"/>
    </xf>
    <xf numFmtId="0" fontId="25" fillId="0" borderId="0" xfId="0" applyFont="1" applyFill="1"/>
    <xf numFmtId="169" fontId="51" fillId="0" borderId="0" xfId="0" applyNumberFormat="1" applyFont="1" applyFill="1" applyAlignment="1">
      <alignment horizontal="center" vertical="center"/>
    </xf>
    <xf numFmtId="0" fontId="25" fillId="24" borderId="0" xfId="221" applyFont="1" applyFill="1" applyAlignment="1">
      <alignment vertical="center"/>
    </xf>
    <xf numFmtId="0" fontId="25" fillId="24" borderId="0" xfId="221" applyFont="1" applyFill="1" applyAlignment="1">
      <alignment vertical="top"/>
    </xf>
    <xf numFmtId="49" fontId="25" fillId="24" borderId="0" xfId="221" applyNumberFormat="1" applyFont="1" applyFill="1" applyAlignment="1">
      <alignment horizontal="right" vertical="top"/>
    </xf>
    <xf numFmtId="0" fontId="61" fillId="0" borderId="111" xfId="0" applyFont="1" applyFill="1" applyBorder="1"/>
    <xf numFmtId="0" fontId="51" fillId="0" borderId="62" xfId="0" applyFont="1" applyFill="1" applyBorder="1" applyAlignment="1">
      <alignment horizontal="center" vertical="center"/>
    </xf>
    <xf numFmtId="0" fontId="51" fillId="0" borderId="135" xfId="0" applyFont="1" applyFill="1" applyBorder="1" applyAlignment="1">
      <alignment wrapText="1"/>
    </xf>
    <xf numFmtId="0" fontId="51" fillId="0" borderId="53" xfId="0" applyFont="1" applyFill="1" applyBorder="1" applyAlignment="1">
      <alignment horizontal="center" vertical="center"/>
    </xf>
    <xf numFmtId="4" fontId="51" fillId="0" borderId="115" xfId="36" applyNumberFormat="1" applyFont="1" applyFill="1" applyBorder="1" applyAlignment="1">
      <alignment horizontal="right" vertical="center" wrapText="1"/>
    </xf>
    <xf numFmtId="0" fontId="51" fillId="0" borderId="135" xfId="0" applyFont="1" applyFill="1" applyBorder="1" applyAlignment="1">
      <alignment horizontal="left" wrapText="1"/>
    </xf>
    <xf numFmtId="0" fontId="26" fillId="0" borderId="77" xfId="0" applyFont="1" applyFill="1" applyBorder="1" applyAlignment="1">
      <alignment horizontal="left" wrapText="1"/>
    </xf>
    <xf numFmtId="2" fontId="51" fillId="0" borderId="110" xfId="1" applyNumberFormat="1" applyFont="1" applyFill="1" applyBorder="1" applyAlignment="1" applyProtection="1">
      <alignment horizontal="right" vertical="center" wrapText="1"/>
    </xf>
    <xf numFmtId="0" fontId="61" fillId="0" borderId="77" xfId="0" applyFont="1" applyFill="1" applyBorder="1" applyAlignment="1">
      <alignment horizontal="right" wrapText="1"/>
    </xf>
    <xf numFmtId="0" fontId="26" fillId="0" borderId="115" xfId="0" applyFont="1" applyFill="1" applyBorder="1" applyAlignment="1">
      <alignment horizontal="left" wrapText="1"/>
    </xf>
    <xf numFmtId="0" fontId="61" fillId="0" borderId="115" xfId="0" applyFont="1" applyFill="1" applyBorder="1" applyAlignment="1">
      <alignment horizontal="center" vertical="center"/>
    </xf>
    <xf numFmtId="167" fontId="0" fillId="0" borderId="111" xfId="1" applyFont="1" applyFill="1" applyBorder="1" applyAlignment="1">
      <alignment horizontal="right"/>
    </xf>
    <xf numFmtId="0" fontId="62" fillId="0" borderId="77" xfId="0" applyFont="1" applyFill="1" applyBorder="1" applyAlignment="1">
      <alignment horizontal="left" wrapText="1"/>
    </xf>
    <xf numFmtId="167" fontId="50" fillId="0" borderId="115" xfId="1" applyFill="1" applyBorder="1"/>
    <xf numFmtId="0" fontId="62" fillId="0" borderId="135" xfId="0" applyFont="1" applyFill="1" applyBorder="1" applyAlignment="1">
      <alignment horizontal="left" wrapText="1"/>
    </xf>
    <xf numFmtId="167" fontId="50" fillId="0" borderId="78" xfId="1" applyFill="1" applyBorder="1" applyAlignment="1">
      <alignment horizontal="right"/>
    </xf>
    <xf numFmtId="0" fontId="62" fillId="0" borderId="77" xfId="0" applyFont="1" applyFill="1" applyBorder="1" applyAlignment="1">
      <alignment wrapText="1"/>
    </xf>
    <xf numFmtId="0" fontId="81" fillId="0" borderId="115" xfId="0" applyFont="1" applyFill="1" applyBorder="1"/>
    <xf numFmtId="0" fontId="25" fillId="0" borderId="77" xfId="0" applyFont="1" applyFill="1" applyBorder="1" applyAlignment="1">
      <alignment horizontal="center" vertical="center"/>
    </xf>
    <xf numFmtId="167" fontId="26" fillId="0" borderId="110" xfId="1" applyFont="1" applyFill="1" applyBorder="1" applyAlignment="1" applyProtection="1">
      <alignment horizontal="right"/>
    </xf>
    <xf numFmtId="167" fontId="26" fillId="0" borderId="110" xfId="1" applyFont="1" applyFill="1" applyBorder="1" applyAlignment="1">
      <alignment horizontal="right"/>
    </xf>
    <xf numFmtId="0" fontId="51" fillId="0" borderId="77" xfId="0" applyFont="1" applyFill="1" applyBorder="1" applyAlignment="1">
      <alignment horizontal="center" vertical="center"/>
    </xf>
    <xf numFmtId="167" fontId="51" fillId="0" borderId="78" xfId="1" applyFont="1" applyFill="1" applyBorder="1" applyAlignment="1">
      <alignment horizontal="right"/>
    </xf>
    <xf numFmtId="167" fontId="0" fillId="0" borderId="78" xfId="1" applyFont="1" applyFill="1" applyBorder="1" applyAlignment="1">
      <alignment horizontal="right"/>
    </xf>
    <xf numFmtId="167" fontId="61" fillId="0" borderId="115" xfId="0" applyNumberFormat="1" applyFont="1" applyFill="1" applyBorder="1"/>
    <xf numFmtId="167" fontId="121" fillId="0" borderId="115" xfId="1" applyFont="1" applyFill="1" applyBorder="1" applyAlignment="1">
      <alignment horizontal="center" vertical="center"/>
    </xf>
    <xf numFmtId="167" fontId="51" fillId="0" borderId="110" xfId="65" applyFont="1" applyFill="1" applyBorder="1" applyAlignment="1" applyProtection="1">
      <alignment horizontal="right"/>
    </xf>
    <xf numFmtId="0" fontId="62" fillId="0" borderId="80" xfId="0" applyFont="1" applyFill="1" applyBorder="1" applyAlignment="1">
      <alignment horizontal="center" wrapText="1"/>
    </xf>
    <xf numFmtId="167" fontId="0" fillId="0" borderId="83" xfId="1" applyFont="1" applyFill="1" applyBorder="1" applyAlignment="1">
      <alignment horizontal="right"/>
    </xf>
    <xf numFmtId="0" fontId="60" fillId="0" borderId="53" xfId="0" applyFont="1" applyFill="1" applyBorder="1" applyAlignment="1">
      <alignment horizontal="left" vertical="center" wrapText="1"/>
    </xf>
    <xf numFmtId="0" fontId="80" fillId="0" borderId="80" xfId="0" applyFont="1" applyFill="1" applyBorder="1" applyAlignment="1">
      <alignment horizontal="center" vertical="center"/>
    </xf>
    <xf numFmtId="167" fontId="6" fillId="0" borderId="128" xfId="1" applyFont="1" applyFill="1" applyBorder="1" applyAlignment="1">
      <alignment horizontal="right"/>
    </xf>
    <xf numFmtId="167" fontId="50" fillId="0" borderId="115" xfId="1" applyFill="1" applyBorder="1" applyProtection="1"/>
    <xf numFmtId="0" fontId="60" fillId="0" borderId="115" xfId="0" applyFont="1" applyFill="1" applyBorder="1" applyAlignment="1">
      <alignment horizontal="left" vertical="center" wrapText="1"/>
    </xf>
    <xf numFmtId="0" fontId="80" fillId="0" borderId="115" xfId="0" applyFont="1" applyFill="1" applyBorder="1" applyAlignment="1">
      <alignment horizontal="center" vertical="center"/>
    </xf>
    <xf numFmtId="167" fontId="92" fillId="0" borderId="111" xfId="1" applyFont="1" applyFill="1" applyBorder="1" applyAlignment="1">
      <alignment horizontal="right"/>
    </xf>
    <xf numFmtId="0" fontId="25" fillId="0" borderId="115" xfId="0" applyFont="1" applyFill="1" applyBorder="1" applyAlignment="1">
      <alignment horizontal="right" vertical="center" wrapText="1"/>
    </xf>
    <xf numFmtId="0" fontId="79" fillId="0" borderId="77" xfId="0" applyFont="1" applyFill="1" applyBorder="1" applyAlignment="1">
      <alignment horizontal="center" wrapText="1"/>
    </xf>
    <xf numFmtId="167" fontId="121" fillId="0" borderId="115" xfId="1" applyFont="1" applyFill="1" applyBorder="1" applyAlignment="1">
      <alignment horizontal="right" vertical="center" wrapText="1"/>
    </xf>
    <xf numFmtId="167" fontId="0" fillId="0" borderId="136" xfId="1" applyFont="1" applyFill="1" applyBorder="1" applyAlignment="1">
      <alignment horizontal="right"/>
    </xf>
    <xf numFmtId="167" fontId="50" fillId="0" borderId="136" xfId="1" applyFill="1" applyBorder="1" applyAlignment="1">
      <alignment horizontal="right"/>
    </xf>
    <xf numFmtId="167" fontId="61" fillId="0" borderId="115" xfId="1" applyFont="1" applyFill="1" applyBorder="1" applyAlignment="1">
      <alignment horizontal="right"/>
    </xf>
    <xf numFmtId="0" fontId="49" fillId="0" borderId="77" xfId="0" applyFont="1" applyFill="1" applyBorder="1" applyAlignment="1">
      <alignment horizontal="left" wrapText="1"/>
    </xf>
    <xf numFmtId="0" fontId="62" fillId="0" borderId="124" xfId="0" applyFont="1" applyFill="1" applyBorder="1" applyAlignment="1">
      <alignment horizontal="center" wrapText="1"/>
    </xf>
    <xf numFmtId="0" fontId="61" fillId="0" borderId="126" xfId="0" applyFont="1" applyFill="1" applyBorder="1" applyAlignment="1">
      <alignment horizontal="center" vertical="center"/>
    </xf>
    <xf numFmtId="167" fontId="0" fillId="0" borderId="96" xfId="1" applyFont="1" applyFill="1" applyBorder="1" applyAlignment="1">
      <alignment horizontal="right"/>
    </xf>
    <xf numFmtId="0" fontId="61" fillId="0" borderId="126" xfId="0" applyFont="1" applyFill="1" applyBorder="1"/>
    <xf numFmtId="167" fontId="51" fillId="0" borderId="126" xfId="65" applyFont="1" applyFill="1" applyBorder="1" applyAlignment="1" applyProtection="1">
      <alignment horizontal="right" vertical="center" wrapText="1"/>
    </xf>
    <xf numFmtId="4" fontId="51" fillId="0" borderId="126" xfId="36" applyNumberFormat="1" applyFont="1" applyFill="1" applyBorder="1" applyAlignment="1">
      <alignment horizontal="right" vertical="center" wrapText="1"/>
    </xf>
    <xf numFmtId="0" fontId="61" fillId="0" borderId="124" xfId="0" applyFont="1" applyFill="1" applyBorder="1" applyAlignment="1">
      <alignment horizontal="left" wrapText="1"/>
    </xf>
    <xf numFmtId="0" fontId="51" fillId="0" borderId="116" xfId="0" applyFont="1" applyFill="1" applyBorder="1"/>
    <xf numFmtId="0" fontId="25" fillId="0" borderId="116" xfId="0" applyFont="1" applyFill="1" applyBorder="1"/>
    <xf numFmtId="0" fontId="62" fillId="0" borderId="114" xfId="0" applyFont="1" applyFill="1" applyBorder="1"/>
    <xf numFmtId="0" fontId="62" fillId="0" borderId="119" xfId="0" applyFont="1" applyFill="1" applyBorder="1"/>
    <xf numFmtId="170" fontId="51" fillId="0" borderId="149" xfId="0" applyNumberFormat="1" applyFont="1" applyBorder="1" applyAlignment="1">
      <alignment horizontal="center" vertical="center"/>
    </xf>
    <xf numFmtId="0" fontId="51" fillId="0" borderId="149" xfId="0" applyFont="1" applyBorder="1" applyAlignment="1">
      <alignment vertical="center"/>
    </xf>
    <xf numFmtId="169" fontId="51" fillId="0" borderId="149" xfId="0" applyNumberFormat="1" applyFont="1" applyBorder="1" applyAlignment="1">
      <alignment horizontal="center" vertical="center"/>
    </xf>
    <xf numFmtId="0" fontId="61" fillId="0" borderId="0" xfId="0" applyFont="1" applyFill="1" applyBorder="1" applyAlignment="1">
      <alignment wrapText="1"/>
    </xf>
    <xf numFmtId="0" fontId="133" fillId="0" borderId="0" xfId="0" applyFont="1" applyFill="1" applyBorder="1"/>
    <xf numFmtId="0" fontId="51" fillId="0" borderId="0" xfId="0" applyFont="1" applyFill="1" applyAlignment="1">
      <alignment wrapText="1"/>
    </xf>
    <xf numFmtId="169" fontId="51" fillId="0" borderId="116" xfId="0" applyNumberFormat="1" applyFont="1" applyFill="1" applyBorder="1" applyAlignment="1">
      <alignment horizontal="center" vertical="center" textRotation="90" wrapText="1" shrinkToFit="1"/>
    </xf>
    <xf numFmtId="0" fontId="63" fillId="0" borderId="12" xfId="121" applyFont="1" applyFill="1" applyBorder="1" applyAlignment="1">
      <alignment horizontal="center" vertical="center" wrapText="1"/>
    </xf>
    <xf numFmtId="0" fontId="63" fillId="0" borderId="13" xfId="121" applyFont="1" applyFill="1" applyBorder="1" applyAlignment="1">
      <alignment horizontal="center" vertical="center" wrapText="1"/>
    </xf>
    <xf numFmtId="0" fontId="63" fillId="0" borderId="69" xfId="121" applyFont="1" applyFill="1" applyBorder="1" applyAlignment="1">
      <alignment horizontal="center" vertical="center" wrapText="1"/>
    </xf>
    <xf numFmtId="0" fontId="51" fillId="0" borderId="86" xfId="0" applyFont="1" applyFill="1" applyBorder="1" applyAlignment="1">
      <alignment horizontal="center" vertical="center"/>
    </xf>
    <xf numFmtId="0" fontId="63" fillId="0" borderId="86" xfId="0" applyFont="1" applyFill="1" applyBorder="1" applyAlignment="1">
      <alignment horizontal="center" wrapText="1"/>
    </xf>
    <xf numFmtId="0" fontId="51" fillId="0" borderId="86" xfId="0" applyFont="1" applyFill="1" applyBorder="1"/>
    <xf numFmtId="0" fontId="51" fillId="0" borderId="87" xfId="0" applyFont="1" applyFill="1" applyBorder="1"/>
    <xf numFmtId="0" fontId="51" fillId="0" borderId="80" xfId="0" applyFont="1" applyFill="1" applyBorder="1" applyAlignment="1">
      <alignment horizontal="center" vertical="center"/>
    </xf>
    <xf numFmtId="0" fontId="51" fillId="0" borderId="80" xfId="0" applyFont="1" applyFill="1" applyBorder="1" applyAlignment="1">
      <alignment wrapText="1"/>
    </xf>
    <xf numFmtId="167" fontId="50" fillId="0" borderId="80" xfId="1" applyFill="1" applyBorder="1"/>
    <xf numFmtId="2" fontId="25" fillId="0" borderId="115" xfId="0" applyNumberFormat="1" applyFont="1" applyFill="1" applyBorder="1" applyAlignment="1">
      <alignment horizontal="right" vertical="center"/>
    </xf>
    <xf numFmtId="167" fontId="25" fillId="0" borderId="115" xfId="65" applyFont="1" applyFill="1" applyBorder="1" applyAlignment="1" applyProtection="1">
      <alignment horizontal="right" vertical="center" wrapText="1"/>
    </xf>
    <xf numFmtId="169" fontId="25" fillId="0" borderId="115" xfId="0" applyNumberFormat="1" applyFont="1" applyFill="1" applyBorder="1" applyAlignment="1">
      <alignment horizontal="right" vertical="center" wrapText="1"/>
    </xf>
    <xf numFmtId="4" fontId="25" fillId="0" borderId="110" xfId="0" applyNumberFormat="1" applyFont="1" applyFill="1" applyBorder="1" applyAlignment="1">
      <alignment vertical="center" wrapText="1"/>
    </xf>
    <xf numFmtId="2" fontId="25" fillId="0" borderId="115" xfId="1" applyNumberFormat="1" applyFont="1" applyFill="1" applyBorder="1" applyAlignment="1" applyProtection="1">
      <alignment horizontal="right" vertical="center" wrapText="1"/>
    </xf>
    <xf numFmtId="0" fontId="51" fillId="0" borderId="80" xfId="0" applyFont="1" applyFill="1" applyBorder="1" applyAlignment="1">
      <alignment horizontal="center" vertical="center" wrapText="1"/>
    </xf>
    <xf numFmtId="4" fontId="51" fillId="0" borderId="110" xfId="0" applyNumberFormat="1" applyFont="1" applyFill="1" applyBorder="1" applyAlignment="1">
      <alignment vertical="center" wrapText="1"/>
    </xf>
    <xf numFmtId="167" fontId="51" fillId="0" borderId="115" xfId="65" applyFont="1" applyFill="1" applyBorder="1" applyAlignment="1" applyProtection="1">
      <alignment horizontal="right"/>
    </xf>
    <xf numFmtId="0" fontId="51" fillId="0" borderId="80" xfId="0" applyFont="1" applyFill="1" applyBorder="1" applyAlignment="1">
      <alignment horizontal="left" wrapText="1"/>
    </xf>
    <xf numFmtId="167" fontId="0" fillId="0" borderId="80" xfId="1" applyFont="1" applyFill="1" applyBorder="1"/>
    <xf numFmtId="0" fontId="51" fillId="0" borderId="80" xfId="0" applyFont="1" applyFill="1" applyBorder="1" applyAlignment="1">
      <alignment vertical="center" wrapText="1"/>
    </xf>
    <xf numFmtId="167" fontId="51" fillId="0" borderId="135" xfId="1" applyFont="1" applyFill="1" applyBorder="1" applyAlignment="1">
      <alignment horizontal="center" vertical="center" wrapText="1"/>
    </xf>
    <xf numFmtId="169" fontId="51" fillId="0" borderId="116" xfId="0" applyNumberFormat="1" applyFont="1" applyFill="1" applyBorder="1" applyAlignment="1">
      <alignment horizontal="right" vertical="center" wrapText="1"/>
    </xf>
    <xf numFmtId="164" fontId="51" fillId="0" borderId="0" xfId="0" applyNumberFormat="1" applyFont="1" applyFill="1"/>
    <xf numFmtId="0" fontId="51" fillId="0" borderId="13" xfId="0" applyFont="1" applyFill="1" applyBorder="1"/>
    <xf numFmtId="167" fontId="49" fillId="0" borderId="13" xfId="0" applyNumberFormat="1" applyFont="1" applyFill="1" applyBorder="1"/>
    <xf numFmtId="167" fontId="49" fillId="0" borderId="69" xfId="0" applyNumberFormat="1" applyFont="1" applyFill="1" applyBorder="1"/>
    <xf numFmtId="0" fontId="51" fillId="0" borderId="0" xfId="0" applyFont="1" applyFill="1" applyAlignment="1">
      <alignment horizontal="center" wrapText="1"/>
    </xf>
    <xf numFmtId="0" fontId="49" fillId="0" borderId="0" xfId="146" applyFont="1" applyFill="1" applyAlignment="1">
      <alignment horizontal="center" vertical="center" wrapText="1"/>
    </xf>
    <xf numFmtId="0" fontId="63" fillId="0" borderId="0" xfId="0" applyFont="1" applyFill="1" applyAlignment="1">
      <alignment horizontal="center" vertical="center" wrapText="1"/>
    </xf>
    <xf numFmtId="0" fontId="51" fillId="0" borderId="0" xfId="0" applyFont="1" applyFill="1" applyAlignment="1">
      <alignment horizontal="center" vertical="center"/>
    </xf>
    <xf numFmtId="0" fontId="51" fillId="0" borderId="16" xfId="0" applyFont="1" applyFill="1" applyBorder="1" applyAlignment="1">
      <alignment horizontal="center" vertical="center"/>
    </xf>
    <xf numFmtId="0" fontId="49" fillId="0" borderId="14" xfId="0" applyFont="1" applyFill="1" applyBorder="1" applyAlignment="1">
      <alignment wrapText="1"/>
    </xf>
    <xf numFmtId="0" fontId="51" fillId="0" borderId="14" xfId="0" applyFont="1" applyFill="1" applyBorder="1" applyAlignment="1">
      <alignment horizontal="center" vertical="center"/>
    </xf>
    <xf numFmtId="167" fontId="90" fillId="0" borderId="14" xfId="1" applyFont="1" applyFill="1" applyBorder="1" applyAlignment="1">
      <alignment wrapText="1"/>
    </xf>
    <xf numFmtId="0" fontId="51" fillId="0" borderId="14" xfId="0" applyFont="1" applyFill="1" applyBorder="1"/>
    <xf numFmtId="0" fontId="51" fillId="0" borderId="15" xfId="0" applyFont="1" applyFill="1" applyBorder="1"/>
    <xf numFmtId="0" fontId="51" fillId="0" borderId="112" xfId="0" applyFont="1" applyFill="1" applyBorder="1" applyAlignment="1">
      <alignment horizontal="center" vertical="center"/>
    </xf>
    <xf numFmtId="0" fontId="49" fillId="0" borderId="115" xfId="0" applyFont="1" applyFill="1" applyBorder="1" applyAlignment="1">
      <alignment horizontal="left" wrapText="1"/>
    </xf>
    <xf numFmtId="0" fontId="51" fillId="0" borderId="115" xfId="0" applyFont="1" applyFill="1" applyBorder="1" applyAlignment="1">
      <alignment horizontal="center" vertical="center"/>
    </xf>
    <xf numFmtId="0" fontId="51" fillId="0" borderId="115" xfId="0" applyFont="1" applyFill="1" applyBorder="1"/>
    <xf numFmtId="0" fontId="51" fillId="0" borderId="111" xfId="0" applyFont="1" applyFill="1" applyBorder="1"/>
    <xf numFmtId="0" fontId="51" fillId="0" borderId="115" xfId="0" applyFont="1" applyFill="1" applyBorder="1" applyAlignment="1">
      <alignment wrapText="1"/>
    </xf>
    <xf numFmtId="169" fontId="25" fillId="0" borderId="115" xfId="0" applyNumberFormat="1" applyFont="1" applyFill="1" applyBorder="1" applyAlignment="1">
      <alignment horizontal="center" vertical="center" wrapText="1"/>
    </xf>
    <xf numFmtId="169" fontId="25" fillId="0" borderId="115" xfId="256" applyNumberFormat="1" applyFill="1" applyBorder="1" applyAlignment="1">
      <alignment horizontal="center" vertical="center" wrapText="1"/>
    </xf>
    <xf numFmtId="2" fontId="26" fillId="0" borderId="115" xfId="0" applyNumberFormat="1" applyFont="1" applyFill="1" applyBorder="1" applyAlignment="1">
      <alignment horizontal="right" vertical="center"/>
    </xf>
    <xf numFmtId="0" fontId="25" fillId="0" borderId="115" xfId="0" applyFont="1" applyFill="1" applyBorder="1" applyAlignment="1">
      <alignment horizontal="right" wrapText="1"/>
    </xf>
    <xf numFmtId="0" fontId="25" fillId="0" borderId="115" xfId="0" applyFont="1" applyFill="1" applyBorder="1" applyAlignment="1">
      <alignment horizontal="center" vertical="center"/>
    </xf>
    <xf numFmtId="0" fontId="25" fillId="0" borderId="115" xfId="1" applyNumberFormat="1" applyFont="1" applyFill="1" applyBorder="1" applyAlignment="1">
      <alignment horizontal="center" wrapText="1"/>
    </xf>
    <xf numFmtId="0" fontId="25" fillId="0" borderId="0" xfId="1" applyNumberFormat="1" applyFont="1" applyFill="1" applyAlignment="1">
      <alignment horizontal="center" wrapText="1"/>
    </xf>
    <xf numFmtId="2" fontId="60" fillId="0" borderId="115" xfId="0" applyNumberFormat="1" applyFont="1" applyFill="1" applyBorder="1" applyAlignment="1">
      <alignment horizontal="right" vertical="center" wrapText="1"/>
    </xf>
    <xf numFmtId="0" fontId="49" fillId="0" borderId="115" xfId="0" applyFont="1" applyFill="1" applyBorder="1" applyAlignment="1">
      <alignment wrapText="1"/>
    </xf>
    <xf numFmtId="0" fontId="25" fillId="0" borderId="115" xfId="0" applyFont="1" applyFill="1" applyBorder="1" applyAlignment="1">
      <alignment horizontal="left" wrapText="1"/>
    </xf>
    <xf numFmtId="0" fontId="49" fillId="0" borderId="139" xfId="0" applyFont="1" applyFill="1" applyBorder="1" applyAlignment="1">
      <alignment horizontal="left" wrapText="1"/>
    </xf>
    <xf numFmtId="0" fontId="51" fillId="0" borderId="139" xfId="0" applyFont="1" applyFill="1" applyBorder="1" applyAlignment="1">
      <alignment horizontal="center" vertical="center"/>
    </xf>
    <xf numFmtId="167" fontId="50" fillId="0" borderId="139" xfId="1" applyFill="1" applyBorder="1"/>
    <xf numFmtId="167" fontId="50" fillId="0" borderId="0" xfId="1" applyFill="1" applyBorder="1"/>
    <xf numFmtId="0" fontId="51" fillId="0" borderId="135" xfId="0" applyFont="1" applyFill="1" applyBorder="1" applyAlignment="1">
      <alignment horizontal="center" vertical="center"/>
    </xf>
    <xf numFmtId="0" fontId="25" fillId="0" borderId="135" xfId="0" applyFont="1" applyFill="1" applyBorder="1" applyAlignment="1">
      <alignment horizontal="left" wrapText="1"/>
    </xf>
    <xf numFmtId="0" fontId="25" fillId="0" borderId="135" xfId="0" applyFont="1" applyFill="1" applyBorder="1" applyAlignment="1">
      <alignment horizontal="right" wrapText="1"/>
    </xf>
    <xf numFmtId="0" fontId="51" fillId="0" borderId="115" xfId="0" applyFont="1" applyFill="1" applyBorder="1" applyAlignment="1">
      <alignment horizontal="left" wrapText="1"/>
    </xf>
    <xf numFmtId="0" fontId="25" fillId="0" borderId="115" xfId="0" applyFont="1" applyFill="1" applyBorder="1" applyAlignment="1">
      <alignment wrapText="1"/>
    </xf>
    <xf numFmtId="0" fontId="51" fillId="0" borderId="114" xfId="0" applyFont="1" applyFill="1" applyBorder="1" applyAlignment="1">
      <alignment vertical="center" wrapText="1"/>
    </xf>
    <xf numFmtId="0" fontId="51" fillId="0" borderId="114" xfId="0" applyFont="1" applyFill="1" applyBorder="1" applyAlignment="1">
      <alignment horizontal="center" vertical="center" wrapText="1"/>
    </xf>
    <xf numFmtId="167" fontId="51" fillId="0" borderId="114" xfId="1" applyFont="1" applyFill="1" applyBorder="1" applyAlignment="1">
      <alignment horizontal="center" vertical="center" wrapText="1"/>
    </xf>
    <xf numFmtId="0" fontId="51" fillId="0" borderId="114" xfId="0" applyFont="1" applyFill="1" applyBorder="1"/>
    <xf numFmtId="167" fontId="25" fillId="0" borderId="114" xfId="65" applyFont="1" applyFill="1" applyBorder="1" applyAlignment="1" applyProtection="1">
      <alignment horizontal="right" vertical="center" wrapText="1"/>
    </xf>
    <xf numFmtId="169" fontId="25" fillId="0" borderId="114" xfId="256" applyNumberFormat="1" applyFill="1" applyBorder="1" applyAlignment="1">
      <alignment horizontal="center" vertical="center" wrapText="1"/>
    </xf>
    <xf numFmtId="167" fontId="51" fillId="0" borderId="114" xfId="65" applyFont="1" applyFill="1" applyBorder="1" applyAlignment="1" applyProtection="1">
      <alignment horizontal="right" vertical="center" wrapText="1"/>
    </xf>
    <xf numFmtId="2" fontId="51" fillId="0" borderId="114" xfId="0" applyNumberFormat="1" applyFont="1" applyFill="1" applyBorder="1" applyAlignment="1">
      <alignment horizontal="right" vertical="center"/>
    </xf>
    <xf numFmtId="167" fontId="51" fillId="0" borderId="119" xfId="1" applyFont="1" applyFill="1" applyBorder="1" applyAlignment="1">
      <alignment horizontal="right"/>
    </xf>
    <xf numFmtId="0" fontId="51" fillId="0" borderId="27" xfId="0" applyFont="1" applyFill="1" applyBorder="1"/>
    <xf numFmtId="0" fontId="49" fillId="0" borderId="28" xfId="0" applyFont="1" applyFill="1" applyBorder="1"/>
    <xf numFmtId="0" fontId="51" fillId="0" borderId="0" xfId="0" applyFont="1" applyFill="1" applyBorder="1" applyAlignment="1">
      <alignment wrapText="1"/>
    </xf>
    <xf numFmtId="0" fontId="51" fillId="0" borderId="0" xfId="0" applyFont="1" applyFill="1" applyBorder="1" applyAlignment="1"/>
    <xf numFmtId="0" fontId="51" fillId="0" borderId="0" xfId="0" applyFont="1" applyBorder="1"/>
    <xf numFmtId="0" fontId="51" fillId="0" borderId="0" xfId="0" applyFont="1" applyBorder="1" applyAlignment="1">
      <alignment wrapText="1"/>
    </xf>
    <xf numFmtId="0" fontId="51" fillId="0" borderId="0" xfId="0" applyFont="1" applyBorder="1" applyAlignment="1"/>
    <xf numFmtId="0" fontId="63" fillId="0" borderId="0" xfId="0" applyFont="1" applyFill="1" applyBorder="1" applyAlignment="1">
      <alignment horizontal="right"/>
    </xf>
    <xf numFmtId="0" fontId="63" fillId="0" borderId="0" xfId="0" applyFont="1" applyFill="1" applyBorder="1" applyAlignment="1">
      <alignment horizontal="center" vertical="center"/>
    </xf>
    <xf numFmtId="0" fontId="51" fillId="0" borderId="0" xfId="0" applyFont="1" applyFill="1" applyBorder="1"/>
    <xf numFmtId="0" fontId="49" fillId="0" borderId="0" xfId="0" applyFont="1" applyFill="1" applyBorder="1"/>
    <xf numFmtId="170" fontId="51" fillId="0" borderId="0" xfId="0" applyNumberFormat="1" applyFont="1" applyBorder="1" applyAlignment="1">
      <alignment horizontal="center" vertical="center"/>
    </xf>
    <xf numFmtId="0" fontId="51" fillId="0" borderId="0" xfId="0" applyFont="1" applyBorder="1" applyAlignment="1">
      <alignment horizontal="right" vertical="center"/>
    </xf>
    <xf numFmtId="169" fontId="51" fillId="0" borderId="0" xfId="0" applyNumberFormat="1" applyFont="1" applyBorder="1" applyAlignment="1">
      <alignment horizontal="center" vertical="center"/>
    </xf>
    <xf numFmtId="0" fontId="25" fillId="0" borderId="116" xfId="121" applyFont="1" applyFill="1" applyBorder="1" applyAlignment="1">
      <alignment horizontal="center" vertical="center" wrapText="1"/>
    </xf>
    <xf numFmtId="0" fontId="63" fillId="0" borderId="116" xfId="121" applyFont="1" applyFill="1" applyBorder="1" applyAlignment="1">
      <alignment horizontal="center" vertical="center" wrapText="1"/>
    </xf>
    <xf numFmtId="0" fontId="71" fillId="0" borderId="115" xfId="0" applyFont="1" applyFill="1" applyBorder="1" applyAlignment="1">
      <alignment horizontal="left" vertical="center" wrapText="1"/>
    </xf>
    <xf numFmtId="0" fontId="49" fillId="0" borderId="115" xfId="0" applyFont="1" applyFill="1" applyBorder="1"/>
    <xf numFmtId="0" fontId="49" fillId="0" borderId="0" xfId="0" applyFont="1" applyFill="1"/>
    <xf numFmtId="167" fontId="51" fillId="0" borderId="115" xfId="1" applyFont="1" applyFill="1" applyBorder="1" applyAlignment="1">
      <alignment horizontal="right"/>
    </xf>
    <xf numFmtId="0" fontId="25" fillId="0" borderId="135" xfId="0" applyFont="1" applyFill="1" applyBorder="1" applyAlignment="1">
      <alignment horizontal="center" vertical="center"/>
    </xf>
    <xf numFmtId="2" fontId="122" fillId="0" borderId="115" xfId="1" applyNumberFormat="1" applyFont="1" applyFill="1" applyBorder="1" applyAlignment="1" applyProtection="1">
      <alignment horizontal="right" vertical="center" wrapText="1"/>
    </xf>
    <xf numFmtId="0" fontId="51" fillId="0" borderId="115" xfId="0" applyFont="1" applyFill="1" applyBorder="1" applyAlignment="1">
      <alignment horizontal="center"/>
    </xf>
    <xf numFmtId="0" fontId="25" fillId="0" borderId="115" xfId="0" applyFont="1" applyFill="1" applyBorder="1" applyAlignment="1">
      <alignment horizontal="left" vertical="center" wrapText="1"/>
    </xf>
    <xf numFmtId="0" fontId="71" fillId="0" borderId="115" xfId="0" applyFont="1" applyFill="1" applyBorder="1" applyAlignment="1">
      <alignment horizontal="left" wrapText="1"/>
    </xf>
    <xf numFmtId="2" fontId="51" fillId="0" borderId="135" xfId="1" applyNumberFormat="1" applyFont="1" applyFill="1" applyBorder="1" applyAlignment="1" applyProtection="1">
      <alignment horizontal="right" vertical="center" wrapText="1"/>
    </xf>
    <xf numFmtId="167" fontId="51" fillId="0" borderId="115" xfId="1" applyFont="1" applyFill="1" applyBorder="1"/>
    <xf numFmtId="0" fontId="25" fillId="0" borderId="115" xfId="0" applyFont="1" applyFill="1" applyBorder="1"/>
    <xf numFmtId="0" fontId="25" fillId="0" borderId="115" xfId="0" applyFont="1" applyFill="1" applyBorder="1" applyAlignment="1" applyProtection="1">
      <alignment wrapText="1"/>
      <protection locked="0"/>
    </xf>
    <xf numFmtId="0" fontId="25" fillId="0" borderId="115" xfId="0" applyFont="1" applyFill="1" applyBorder="1" applyAlignment="1">
      <alignment vertical="center" wrapText="1"/>
    </xf>
    <xf numFmtId="0" fontId="60" fillId="0" borderId="115" xfId="0" applyFont="1" applyFill="1" applyBorder="1" applyAlignment="1">
      <alignment horizontal="left" wrapText="1"/>
    </xf>
    <xf numFmtId="167" fontId="57" fillId="0" borderId="115" xfId="1" applyFont="1" applyFill="1" applyBorder="1"/>
    <xf numFmtId="0" fontId="85" fillId="0" borderId="0" xfId="0" applyFont="1" applyFill="1"/>
    <xf numFmtId="0" fontId="85" fillId="0" borderId="115" xfId="0" applyFont="1" applyFill="1" applyBorder="1"/>
    <xf numFmtId="0" fontId="49" fillId="0" borderId="115" xfId="0" applyFont="1" applyFill="1" applyBorder="1" applyAlignment="1" applyProtection="1">
      <alignment horizontal="left" wrapText="1"/>
      <protection locked="0"/>
    </xf>
    <xf numFmtId="0" fontId="25" fillId="0" borderId="135" xfId="0" applyFont="1" applyFill="1" applyBorder="1" applyAlignment="1" applyProtection="1">
      <alignment horizontal="left" wrapText="1"/>
      <protection locked="0"/>
    </xf>
    <xf numFmtId="167" fontId="51" fillId="0" borderId="135" xfId="1" applyFont="1" applyFill="1" applyBorder="1"/>
    <xf numFmtId="0" fontId="25" fillId="0" borderId="115" xfId="0" applyFont="1" applyFill="1" applyBorder="1" applyAlignment="1" applyProtection="1">
      <alignment horizontal="left" wrapText="1"/>
      <protection locked="0"/>
    </xf>
    <xf numFmtId="167" fontId="25" fillId="0" borderId="115" xfId="1" applyFont="1" applyFill="1" applyBorder="1"/>
    <xf numFmtId="0" fontId="49" fillId="0" borderId="115" xfId="0" applyFont="1" applyFill="1" applyBorder="1" applyAlignment="1">
      <alignment horizontal="left" wrapText="1" shrinkToFit="1"/>
    </xf>
    <xf numFmtId="4" fontId="25" fillId="0" borderId="115" xfId="36" applyNumberFormat="1" applyFill="1" applyBorder="1" applyAlignment="1">
      <alignment horizontal="right" vertical="center" wrapText="1"/>
    </xf>
    <xf numFmtId="2" fontId="25" fillId="0" borderId="115" xfId="36" applyNumberFormat="1" applyFill="1" applyBorder="1" applyAlignment="1">
      <alignment horizontal="right" vertical="top" wrapText="1"/>
    </xf>
    <xf numFmtId="0" fontId="25" fillId="0" borderId="115" xfId="36" applyFill="1" applyBorder="1" applyAlignment="1">
      <alignment horizontal="right"/>
    </xf>
    <xf numFmtId="167" fontId="50" fillId="0" borderId="116" xfId="1" applyFill="1" applyBorder="1"/>
    <xf numFmtId="167" fontId="51" fillId="0" borderId="69" xfId="0" applyNumberFormat="1" applyFont="1" applyFill="1" applyBorder="1"/>
    <xf numFmtId="0" fontId="25" fillId="0" borderId="0" xfId="221" applyFont="1" applyFill="1" applyAlignment="1">
      <alignment vertical="center"/>
    </xf>
    <xf numFmtId="0" fontId="25" fillId="0" borderId="0" xfId="221" applyFont="1" applyFill="1" applyAlignment="1">
      <alignment vertical="top"/>
    </xf>
    <xf numFmtId="49" fontId="25" fillId="0" borderId="0" xfId="221" applyNumberFormat="1" applyFont="1" applyFill="1" applyAlignment="1">
      <alignment horizontal="right" vertical="top"/>
    </xf>
    <xf numFmtId="0" fontId="26" fillId="0" borderId="0" xfId="0" applyFont="1" applyFill="1" applyAlignment="1">
      <alignment wrapText="1"/>
    </xf>
    <xf numFmtId="0" fontId="25" fillId="0" borderId="139" xfId="0" applyFont="1" applyFill="1" applyBorder="1" applyAlignment="1">
      <alignment horizontal="center" vertical="center"/>
    </xf>
    <xf numFmtId="167" fontId="25" fillId="0" borderId="140" xfId="1" applyFont="1" applyFill="1" applyBorder="1"/>
    <xf numFmtId="0" fontId="49" fillId="0" borderId="135" xfId="0" applyFont="1" applyFill="1" applyBorder="1" applyAlignment="1" applyProtection="1">
      <alignment horizontal="left" wrapText="1"/>
      <protection locked="0"/>
    </xf>
    <xf numFmtId="167" fontId="25" fillId="0" borderId="141" xfId="1" applyFont="1" applyFill="1" applyBorder="1"/>
    <xf numFmtId="0" fontId="25" fillId="0" borderId="0" xfId="0" applyFont="1" applyBorder="1" applyAlignment="1"/>
    <xf numFmtId="0" fontId="25" fillId="0" borderId="0" xfId="0" applyFont="1" applyBorder="1"/>
    <xf numFmtId="0" fontId="26" fillId="0" borderId="0" xfId="0" applyFont="1" applyBorder="1"/>
    <xf numFmtId="0" fontId="26" fillId="0" borderId="0" xfId="0" applyFont="1" applyBorder="1" applyAlignment="1">
      <alignment wrapText="1"/>
    </xf>
    <xf numFmtId="0" fontId="25" fillId="0" borderId="0" xfId="0" applyFont="1" applyBorder="1" applyAlignment="1">
      <alignment wrapText="1"/>
    </xf>
    <xf numFmtId="0" fontId="25" fillId="0" borderId="0" xfId="0" applyFont="1" applyFill="1"/>
    <xf numFmtId="0" fontId="26" fillId="0" borderId="0" xfId="0" applyFont="1" applyFill="1"/>
    <xf numFmtId="0" fontId="25" fillId="0" borderId="0" xfId="0" applyFont="1" applyFill="1" applyAlignment="1">
      <alignment wrapText="1"/>
    </xf>
    <xf numFmtId="0" fontId="25" fillId="0" borderId="0" xfId="0" applyFont="1" applyFill="1" applyBorder="1"/>
    <xf numFmtId="0" fontId="26" fillId="0" borderId="0" xfId="0" applyFont="1" applyFill="1" applyBorder="1" applyAlignment="1">
      <alignment wrapText="1"/>
    </xf>
    <xf numFmtId="0" fontId="25" fillId="0" borderId="0" xfId="0" applyFont="1" applyFill="1" applyBorder="1" applyAlignment="1">
      <alignment wrapText="1"/>
    </xf>
    <xf numFmtId="0" fontId="25" fillId="0" borderId="0" xfId="0" applyFont="1" applyFill="1" applyAlignment="1">
      <alignment horizontal="left"/>
    </xf>
    <xf numFmtId="169" fontId="25" fillId="0" borderId="124" xfId="0" applyNumberFormat="1" applyFont="1" applyFill="1" applyBorder="1" applyAlignment="1">
      <alignment horizontal="center" vertical="center"/>
    </xf>
    <xf numFmtId="169" fontId="25" fillId="0" borderId="126" xfId="0" applyNumberFormat="1" applyFont="1" applyFill="1" applyBorder="1" applyAlignment="1">
      <alignment horizontal="center" vertical="center" textRotation="90" wrapText="1" shrinkToFit="1"/>
    </xf>
    <xf numFmtId="0" fontId="56" fillId="0" borderId="22" xfId="121" applyFont="1" applyFill="1" applyBorder="1" applyAlignment="1">
      <alignment horizontal="center" vertical="center" wrapText="1"/>
    </xf>
    <xf numFmtId="0" fontId="56" fillId="0" borderId="21" xfId="121" applyFont="1" applyFill="1" applyBorder="1" applyAlignment="1">
      <alignment horizontal="center" vertical="center" wrapText="1"/>
    </xf>
    <xf numFmtId="0" fontId="56" fillId="0" borderId="35" xfId="121" applyFont="1" applyFill="1" applyBorder="1" applyAlignment="1">
      <alignment horizontal="center" vertical="center" wrapText="1"/>
    </xf>
    <xf numFmtId="0" fontId="25" fillId="0" borderId="16" xfId="0" applyFont="1" applyFill="1" applyBorder="1" applyAlignment="1">
      <alignment horizontal="center"/>
    </xf>
    <xf numFmtId="0" fontId="77" fillId="0" borderId="14" xfId="0" applyFont="1" applyFill="1" applyBorder="1" applyAlignment="1">
      <alignment horizontal="center" vertical="center"/>
    </xf>
    <xf numFmtId="0" fontId="25" fillId="0" borderId="14" xfId="0" applyFont="1" applyFill="1" applyBorder="1" applyAlignment="1">
      <alignment horizontal="center" vertical="center" wrapText="1"/>
    </xf>
    <xf numFmtId="0" fontId="25" fillId="0" borderId="14" xfId="0" applyFont="1" applyFill="1" applyBorder="1" applyAlignment="1">
      <alignment horizontal="center" vertical="center"/>
    </xf>
    <xf numFmtId="167" fontId="50" fillId="0" borderId="14" xfId="1" applyFill="1" applyBorder="1"/>
    <xf numFmtId="168" fontId="25" fillId="0" borderId="14" xfId="64" applyFont="1" applyFill="1" applyBorder="1" applyAlignment="1" applyProtection="1">
      <alignment horizontal="center" vertical="top" wrapText="1"/>
    </xf>
    <xf numFmtId="2" fontId="25" fillId="0" borderId="14" xfId="64" applyNumberFormat="1" applyFont="1" applyFill="1" applyBorder="1" applyAlignment="1" applyProtection="1">
      <alignment horizontal="center" vertical="top" wrapText="1"/>
    </xf>
    <xf numFmtId="4" fontId="25" fillId="0" borderId="14" xfId="64" applyNumberFormat="1" applyFont="1" applyFill="1" applyBorder="1" applyAlignment="1" applyProtection="1">
      <alignment vertical="top" wrapText="1"/>
    </xf>
    <xf numFmtId="169" fontId="25" fillId="0" borderId="14" xfId="0" applyNumberFormat="1" applyFont="1" applyFill="1" applyBorder="1" applyAlignment="1">
      <alignment horizontal="center" vertical="center"/>
    </xf>
    <xf numFmtId="169" fontId="25" fillId="0" borderId="15" xfId="0" applyNumberFormat="1" applyFont="1" applyFill="1" applyBorder="1" applyAlignment="1">
      <alignment horizontal="center" vertical="center"/>
    </xf>
    <xf numFmtId="0" fontId="25" fillId="0" borderId="112" xfId="196" applyFont="1" applyFill="1" applyBorder="1" applyAlignment="1" applyProtection="1">
      <alignment horizontal="center" vertical="center" wrapText="1"/>
      <protection locked="0"/>
    </xf>
    <xf numFmtId="0" fontId="25" fillId="0" borderId="124" xfId="0" applyFont="1" applyFill="1" applyBorder="1" applyAlignment="1">
      <alignment wrapText="1"/>
    </xf>
    <xf numFmtId="167" fontId="50" fillId="0" borderId="124" xfId="1" applyFill="1" applyBorder="1" applyAlignment="1">
      <alignment horizontal="right"/>
    </xf>
    <xf numFmtId="167" fontId="25" fillId="0" borderId="124" xfId="1" applyFont="1" applyFill="1" applyBorder="1" applyProtection="1"/>
    <xf numFmtId="167" fontId="25" fillId="0" borderId="124" xfId="1" applyFont="1" applyFill="1" applyBorder="1"/>
    <xf numFmtId="167" fontId="25" fillId="0" borderId="128" xfId="1" applyFont="1" applyFill="1" applyBorder="1"/>
    <xf numFmtId="0" fontId="25" fillId="0" borderId="112" xfId="0" applyFont="1" applyFill="1" applyBorder="1" applyAlignment="1">
      <alignment horizontal="center"/>
    </xf>
    <xf numFmtId="0" fontId="25" fillId="0" borderId="124" xfId="0" applyFont="1" applyFill="1" applyBorder="1" applyAlignment="1">
      <alignment horizontal="left"/>
    </xf>
    <xf numFmtId="0" fontId="25" fillId="0" borderId="124" xfId="0" applyFont="1" applyFill="1" applyBorder="1" applyAlignment="1">
      <alignment horizontal="left" wrapText="1"/>
    </xf>
    <xf numFmtId="0" fontId="25" fillId="0" borderId="124" xfId="191" applyFill="1" applyBorder="1" applyAlignment="1">
      <alignment horizontal="center" vertical="top" wrapText="1"/>
    </xf>
    <xf numFmtId="0" fontId="25" fillId="0" borderId="124" xfId="191" applyFill="1" applyBorder="1" applyAlignment="1">
      <alignment horizontal="center" vertical="center" wrapText="1"/>
    </xf>
    <xf numFmtId="0" fontId="25" fillId="0" borderId="36" xfId="0" applyFont="1" applyFill="1" applyBorder="1" applyAlignment="1">
      <alignment horizontal="left" wrapText="1"/>
    </xf>
    <xf numFmtId="0" fontId="25" fillId="0" borderId="36" xfId="0" applyFont="1" applyFill="1" applyBorder="1" applyAlignment="1">
      <alignment horizontal="center" vertical="center" wrapText="1"/>
    </xf>
    <xf numFmtId="0" fontId="25" fillId="0" borderId="36" xfId="0" applyFont="1" applyFill="1" applyBorder="1" applyAlignment="1">
      <alignment horizontal="center" vertical="center"/>
    </xf>
    <xf numFmtId="167" fontId="50" fillId="0" borderId="36" xfId="1" applyFill="1" applyBorder="1" applyAlignment="1">
      <alignment horizontal="right"/>
    </xf>
    <xf numFmtId="0" fontId="77" fillId="0" borderId="124" xfId="0" applyFont="1" applyFill="1" applyBorder="1" applyAlignment="1">
      <alignment horizontal="center" vertical="center" wrapText="1"/>
    </xf>
    <xf numFmtId="0" fontId="51" fillId="0" borderId="124" xfId="0" applyFont="1" applyFill="1" applyBorder="1" applyAlignment="1">
      <alignment vertical="center" wrapText="1"/>
    </xf>
    <xf numFmtId="0" fontId="51" fillId="0" borderId="124" xfId="0" applyFont="1" applyFill="1" applyBorder="1" applyAlignment="1">
      <alignment horizontal="center" vertical="center" wrapText="1"/>
    </xf>
    <xf numFmtId="0" fontId="25" fillId="0" borderId="38" xfId="0" applyFont="1" applyFill="1" applyBorder="1"/>
    <xf numFmtId="0" fontId="25" fillId="0" borderId="114" xfId="0" applyFont="1" applyFill="1" applyBorder="1"/>
    <xf numFmtId="167" fontId="25" fillId="0" borderId="119" xfId="0" applyNumberFormat="1" applyFont="1" applyFill="1" applyBorder="1"/>
    <xf numFmtId="0" fontId="25" fillId="0" borderId="124" xfId="0" applyFont="1" applyBorder="1" applyAlignment="1">
      <alignment horizontal="center" wrapText="1"/>
    </xf>
    <xf numFmtId="0" fontId="26" fillId="0" borderId="0" xfId="0" applyFont="1" applyFill="1" applyBorder="1"/>
    <xf numFmtId="0" fontId="56" fillId="0" borderId="23" xfId="121" applyFont="1" applyFill="1" applyBorder="1" applyAlignment="1">
      <alignment horizontal="center" vertical="center" wrapText="1"/>
    </xf>
    <xf numFmtId="0" fontId="56" fillId="0" borderId="36" xfId="121" applyFont="1" applyFill="1" applyBorder="1" applyAlignment="1">
      <alignment horizontal="center" vertical="center" wrapText="1"/>
    </xf>
    <xf numFmtId="0" fontId="56" fillId="0" borderId="124" xfId="121" applyFont="1" applyFill="1" applyBorder="1" applyAlignment="1">
      <alignment horizontal="center" vertical="center" wrapText="1"/>
    </xf>
    <xf numFmtId="0" fontId="49" fillId="0" borderId="95" xfId="121" applyFont="1" applyFill="1" applyBorder="1" applyAlignment="1">
      <alignment horizontal="center" vertical="center" wrapText="1"/>
    </xf>
    <xf numFmtId="0" fontId="49" fillId="0" borderId="16" xfId="121" applyFont="1" applyFill="1" applyBorder="1" applyAlignment="1">
      <alignment horizontal="center" vertical="center" wrapText="1"/>
    </xf>
    <xf numFmtId="0" fontId="49" fillId="0" borderId="14" xfId="121" applyFont="1" applyFill="1" applyBorder="1" applyAlignment="1">
      <alignment horizontal="center" vertical="center" wrapText="1"/>
    </xf>
    <xf numFmtId="0" fontId="49" fillId="0" borderId="15" xfId="121" applyFont="1" applyFill="1" applyBorder="1" applyAlignment="1">
      <alignment horizontal="center" vertical="center" wrapText="1"/>
    </xf>
    <xf numFmtId="0" fontId="25" fillId="0" borderId="76" xfId="0" applyFont="1" applyFill="1" applyBorder="1" applyAlignment="1">
      <alignment horizontal="center"/>
    </xf>
    <xf numFmtId="0" fontId="63" fillId="0" borderId="77" xfId="0" applyFont="1" applyFill="1" applyBorder="1" applyAlignment="1">
      <alignment horizontal="left" vertical="center"/>
    </xf>
    <xf numFmtId="0" fontId="51" fillId="0" borderId="78" xfId="0" applyFont="1" applyFill="1" applyBorder="1" applyAlignment="1">
      <alignment horizontal="center" vertical="center"/>
    </xf>
    <xf numFmtId="168" fontId="25" fillId="0" borderId="124" xfId="64" applyFont="1" applyFill="1" applyBorder="1" applyAlignment="1" applyProtection="1">
      <alignment horizontal="center" vertical="top" wrapText="1"/>
    </xf>
    <xf numFmtId="2" fontId="25" fillId="0" borderId="124" xfId="64" applyNumberFormat="1" applyFont="1" applyFill="1" applyBorder="1" applyAlignment="1" applyProtection="1">
      <alignment horizontal="center" vertical="top" wrapText="1"/>
    </xf>
    <xf numFmtId="4" fontId="25" fillId="0" borderId="124" xfId="64" applyNumberFormat="1" applyFont="1" applyFill="1" applyBorder="1" applyAlignment="1" applyProtection="1">
      <alignment vertical="top" wrapText="1"/>
    </xf>
    <xf numFmtId="169" fontId="25" fillId="0" borderId="128" xfId="0" applyNumberFormat="1" applyFont="1" applyFill="1" applyBorder="1" applyAlignment="1">
      <alignment horizontal="center" vertical="center"/>
    </xf>
    <xf numFmtId="0" fontId="25" fillId="0" borderId="76" xfId="0" applyFont="1" applyFill="1" applyBorder="1" applyAlignment="1">
      <alignment horizontal="center" vertical="center" wrapText="1"/>
    </xf>
    <xf numFmtId="0" fontId="51" fillId="0" borderId="77" xfId="0" applyFont="1" applyFill="1" applyBorder="1" applyAlignment="1">
      <alignment horizontal="left" vertical="top" wrapText="1"/>
    </xf>
    <xf numFmtId="167" fontId="50" fillId="0" borderId="78" xfId="1" applyFill="1" applyBorder="1"/>
    <xf numFmtId="167" fontId="26" fillId="0" borderId="124" xfId="1" applyFont="1" applyFill="1" applyBorder="1" applyAlignment="1">
      <alignment horizontal="right"/>
    </xf>
    <xf numFmtId="0" fontId="51" fillId="0" borderId="135" xfId="191" applyFont="1" applyFill="1" applyBorder="1" applyAlignment="1">
      <alignment horizontal="left" vertical="top" wrapText="1"/>
    </xf>
    <xf numFmtId="167" fontId="60" fillId="0" borderId="124" xfId="1" applyFont="1" applyFill="1" applyBorder="1"/>
    <xf numFmtId="167" fontId="60" fillId="0" borderId="124" xfId="1" applyFont="1" applyFill="1" applyBorder="1" applyProtection="1"/>
    <xf numFmtId="0" fontId="63" fillId="0" borderId="77" xfId="0" applyFont="1" applyFill="1" applyBorder="1" applyAlignment="1">
      <alignment horizontal="left" vertical="top"/>
    </xf>
    <xf numFmtId="0" fontId="51" fillId="0" borderId="77" xfId="0" applyFont="1" applyFill="1" applyBorder="1" applyAlignment="1">
      <alignment vertical="top" wrapText="1"/>
    </xf>
    <xf numFmtId="2" fontId="25" fillId="0" borderId="124" xfId="0" applyNumberFormat="1" applyFont="1" applyFill="1" applyBorder="1" applyAlignment="1">
      <alignment horizontal="center" vertical="center" wrapText="1"/>
    </xf>
    <xf numFmtId="0" fontId="51" fillId="0" borderId="77" xfId="0" applyFont="1" applyFill="1" applyBorder="1" applyAlignment="1">
      <alignment horizontal="left" vertical="top"/>
    </xf>
    <xf numFmtId="167" fontId="25" fillId="0" borderId="124" xfId="1" applyFont="1" applyFill="1" applyBorder="1" applyAlignment="1" applyProtection="1">
      <alignment horizontal="right"/>
    </xf>
    <xf numFmtId="0" fontId="25" fillId="0" borderId="137" xfId="0" applyFont="1" applyFill="1" applyBorder="1" applyAlignment="1">
      <alignment horizontal="center"/>
    </xf>
    <xf numFmtId="0" fontId="51" fillId="0" borderId="135" xfId="0" applyFont="1" applyFill="1" applyBorder="1" applyAlignment="1">
      <alignment horizontal="left" vertical="top"/>
    </xf>
    <xf numFmtId="0" fontId="51" fillId="0" borderId="135" xfId="0" applyFont="1" applyFill="1" applyBorder="1" applyAlignment="1">
      <alignment horizontal="center" vertical="center" wrapText="1"/>
    </xf>
    <xf numFmtId="167" fontId="50" fillId="0" borderId="136" xfId="1" applyFill="1" applyBorder="1"/>
    <xf numFmtId="167" fontId="25" fillId="0" borderId="135" xfId="1" applyFont="1" applyFill="1" applyBorder="1" applyAlignment="1" applyProtection="1">
      <alignment horizontal="right"/>
    </xf>
    <xf numFmtId="0" fontId="25" fillId="0" borderId="137" xfId="0" applyFont="1" applyFill="1" applyBorder="1" applyAlignment="1">
      <alignment horizontal="center" vertical="center" wrapText="1"/>
    </xf>
    <xf numFmtId="167" fontId="50" fillId="0" borderId="135" xfId="1" applyFill="1" applyBorder="1" applyAlignment="1">
      <alignment horizontal="right"/>
    </xf>
    <xf numFmtId="167" fontId="25" fillId="0" borderId="135" xfId="1" applyFont="1" applyFill="1" applyBorder="1"/>
    <xf numFmtId="0" fontId="51" fillId="0" borderId="77" xfId="0" applyFont="1" applyFill="1" applyBorder="1" applyAlignment="1">
      <alignment horizontal="left" vertical="center"/>
    </xf>
    <xf numFmtId="3" fontId="51" fillId="0" borderId="77" xfId="0" applyNumberFormat="1" applyFont="1" applyFill="1" applyBorder="1" applyAlignment="1">
      <alignment horizontal="center" vertical="center"/>
    </xf>
    <xf numFmtId="0" fontId="51" fillId="0" borderId="135" xfId="0" applyFont="1" applyFill="1" applyBorder="1" applyAlignment="1">
      <alignment horizontal="left" vertical="top" wrapText="1"/>
    </xf>
    <xf numFmtId="0" fontId="63" fillId="0" borderId="135" xfId="0" applyFont="1" applyFill="1" applyBorder="1" applyAlignment="1">
      <alignment horizontal="left" vertical="top"/>
    </xf>
    <xf numFmtId="167" fontId="57" fillId="0" borderId="136" xfId="1" applyFont="1" applyFill="1" applyBorder="1"/>
    <xf numFmtId="0" fontId="51" fillId="0" borderId="64" xfId="0" applyFont="1" applyFill="1" applyBorder="1" applyAlignment="1">
      <alignment vertical="center" wrapText="1"/>
    </xf>
    <xf numFmtId="0" fontId="25" fillId="0" borderId="72" xfId="0" applyFont="1" applyFill="1" applyBorder="1" applyAlignment="1">
      <alignment horizontal="left"/>
    </xf>
    <xf numFmtId="0" fontId="51" fillId="0" borderId="64" xfId="0" applyFont="1" applyFill="1" applyBorder="1" applyAlignment="1">
      <alignment horizontal="center" vertical="center" wrapText="1"/>
    </xf>
    <xf numFmtId="167" fontId="50" fillId="0" borderId="39" xfId="1" applyFill="1" applyBorder="1"/>
    <xf numFmtId="169" fontId="25" fillId="0" borderId="114" xfId="0" applyNumberFormat="1" applyFont="1" applyFill="1" applyBorder="1" applyAlignment="1">
      <alignment horizontal="center" vertical="center" wrapText="1"/>
    </xf>
    <xf numFmtId="2" fontId="25" fillId="0" borderId="114" xfId="64" applyNumberFormat="1" applyFont="1" applyFill="1" applyBorder="1" applyAlignment="1" applyProtection="1">
      <alignment horizontal="center" vertical="center" wrapText="1"/>
    </xf>
    <xf numFmtId="169" fontId="25" fillId="0" borderId="114" xfId="0" applyNumberFormat="1" applyFont="1" applyFill="1" applyBorder="1" applyAlignment="1">
      <alignment horizontal="center" vertical="center"/>
    </xf>
    <xf numFmtId="0" fontId="25" fillId="0" borderId="19" xfId="0" applyFont="1" applyFill="1" applyBorder="1"/>
    <xf numFmtId="0" fontId="25" fillId="0" borderId="55" xfId="0" applyFont="1" applyFill="1" applyBorder="1"/>
    <xf numFmtId="0" fontId="25" fillId="0" borderId="101" xfId="0" applyFont="1" applyFill="1" applyBorder="1"/>
    <xf numFmtId="167" fontId="25" fillId="0" borderId="56" xfId="0" applyNumberFormat="1" applyFont="1" applyFill="1" applyBorder="1"/>
    <xf numFmtId="170" fontId="25" fillId="0" borderId="0" xfId="0" applyNumberFormat="1" applyFont="1" applyFill="1" applyAlignment="1">
      <alignment horizontal="center" vertical="center"/>
    </xf>
    <xf numFmtId="169" fontId="25" fillId="0" borderId="0" xfId="0" applyNumberFormat="1" applyFont="1" applyFill="1" applyAlignment="1">
      <alignment horizontal="center" vertical="center"/>
    </xf>
    <xf numFmtId="0" fontId="25" fillId="0" borderId="0" xfId="0" applyFont="1" applyFill="1" applyBorder="1" applyAlignment="1"/>
    <xf numFmtId="0" fontId="50" fillId="0" borderId="0" xfId="0" applyFont="1" applyFill="1" applyBorder="1" applyAlignment="1">
      <alignment wrapText="1"/>
    </xf>
    <xf numFmtId="169" fontId="25" fillId="0" borderId="124" xfId="0" applyNumberFormat="1" applyFont="1" applyFill="1" applyBorder="1" applyAlignment="1">
      <alignment horizontal="center" vertical="center" textRotation="90" wrapText="1" shrinkToFit="1"/>
    </xf>
    <xf numFmtId="0" fontId="56" fillId="0" borderId="89" xfId="121" applyFont="1" applyFill="1" applyBorder="1" applyAlignment="1">
      <alignment horizontal="center" vertical="center" wrapText="1"/>
    </xf>
    <xf numFmtId="0" fontId="49" fillId="0" borderId="14" xfId="0" applyFont="1" applyFill="1" applyBorder="1" applyAlignment="1">
      <alignment horizontal="center" vertical="center" wrapText="1"/>
    </xf>
    <xf numFmtId="0" fontId="25" fillId="0" borderId="15" xfId="0" applyFont="1" applyFill="1" applyBorder="1" applyAlignment="1">
      <alignment horizontal="center" vertical="center"/>
    </xf>
    <xf numFmtId="0" fontId="60" fillId="0" borderId="112" xfId="0" applyFont="1" applyFill="1" applyBorder="1" applyAlignment="1">
      <alignment horizontal="center" vertical="center" wrapText="1"/>
    </xf>
    <xf numFmtId="0" fontId="125" fillId="0" borderId="109" xfId="0" applyFont="1" applyFill="1" applyBorder="1" applyAlignment="1">
      <alignment vertical="center" wrapText="1"/>
    </xf>
    <xf numFmtId="0" fontId="60" fillId="0" borderId="109" xfId="0" applyFont="1" applyFill="1" applyBorder="1" applyAlignment="1">
      <alignment horizontal="center" vertical="center" wrapText="1"/>
    </xf>
    <xf numFmtId="167" fontId="60" fillId="0" borderId="111" xfId="1" applyFont="1" applyFill="1" applyBorder="1"/>
    <xf numFmtId="167" fontId="50" fillId="0" borderId="124" xfId="1" applyFill="1" applyBorder="1" applyAlignment="1" applyProtection="1">
      <alignment horizontal="right"/>
    </xf>
    <xf numFmtId="167" fontId="60" fillId="0" borderId="111" xfId="1" applyFont="1" applyFill="1" applyBorder="1" applyProtection="1">
      <protection hidden="1"/>
    </xf>
    <xf numFmtId="0" fontId="25" fillId="0" borderId="112" xfId="0" applyFont="1" applyFill="1" applyBorder="1" applyAlignment="1">
      <alignment horizontal="center" vertical="center" wrapText="1"/>
    </xf>
    <xf numFmtId="0" fontId="66" fillId="0" borderId="109" xfId="0" applyFont="1" applyFill="1" applyBorder="1" applyAlignment="1">
      <alignment vertical="center" wrapText="1"/>
    </xf>
    <xf numFmtId="0" fontId="25" fillId="0" borderId="109" xfId="0" applyFont="1" applyFill="1" applyBorder="1" applyAlignment="1">
      <alignment horizontal="center" vertical="center" wrapText="1"/>
    </xf>
    <xf numFmtId="167" fontId="26" fillId="0" borderId="111" xfId="1" applyFont="1" applyFill="1" applyBorder="1"/>
    <xf numFmtId="0" fontId="66" fillId="0" borderId="109" xfId="0" applyFont="1" applyFill="1" applyBorder="1"/>
    <xf numFmtId="0" fontId="66" fillId="0" borderId="109" xfId="0" applyFont="1" applyFill="1" applyBorder="1" applyAlignment="1">
      <alignment wrapText="1"/>
    </xf>
    <xf numFmtId="0" fontId="126" fillId="0" borderId="109" xfId="0" applyFont="1" applyFill="1" applyBorder="1" applyAlignment="1">
      <alignment horizontal="center" vertical="center" wrapText="1"/>
    </xf>
    <xf numFmtId="167" fontId="26" fillId="0" borderId="111" xfId="1" applyFont="1" applyFill="1" applyBorder="1" applyProtection="1">
      <protection hidden="1"/>
    </xf>
    <xf numFmtId="2" fontId="57" fillId="0" borderId="132" xfId="0" applyNumberFormat="1" applyFont="1" applyFill="1" applyBorder="1" applyAlignment="1">
      <alignment horizontal="center" vertical="center" wrapText="1"/>
    </xf>
    <xf numFmtId="0" fontId="127" fillId="0" borderId="109" xfId="0" applyFont="1" applyFill="1" applyBorder="1" applyAlignment="1">
      <alignment horizontal="center" vertical="center" wrapText="1"/>
    </xf>
    <xf numFmtId="0" fontId="125" fillId="0" borderId="109" xfId="0" applyFont="1" applyFill="1" applyBorder="1"/>
    <xf numFmtId="167" fontId="50" fillId="0" borderId="111" xfId="1" applyFill="1" applyBorder="1"/>
    <xf numFmtId="0" fontId="25" fillId="0" borderId="63" xfId="0" applyFont="1" applyFill="1" applyBorder="1" applyAlignment="1">
      <alignment horizontal="center" vertical="center" wrapText="1"/>
    </xf>
    <xf numFmtId="167" fontId="51" fillId="0" borderId="39" xfId="1" applyFont="1" applyFill="1" applyBorder="1" applyAlignment="1">
      <alignment horizontal="center" vertical="center" wrapText="1"/>
    </xf>
    <xf numFmtId="167" fontId="50" fillId="0" borderId="126" xfId="1" applyFill="1" applyBorder="1" applyAlignment="1">
      <alignment horizontal="right"/>
    </xf>
    <xf numFmtId="167" fontId="25" fillId="0" borderId="126" xfId="1" applyFont="1" applyFill="1" applyBorder="1"/>
    <xf numFmtId="167" fontId="25" fillId="0" borderId="127" xfId="1" applyFont="1" applyFill="1" applyBorder="1"/>
    <xf numFmtId="0" fontId="51" fillId="0" borderId="79" xfId="0" quotePrefix="1" applyFont="1" applyBorder="1" applyAlignment="1">
      <alignment horizontal="center" wrapText="1"/>
    </xf>
    <xf numFmtId="0" fontId="51" fillId="0" borderId="79" xfId="0" applyFont="1" applyBorder="1" applyAlignment="1">
      <alignment horizontal="center" wrapText="1"/>
    </xf>
    <xf numFmtId="0" fontId="51" fillId="0" borderId="51" xfId="0" applyFont="1" applyBorder="1" applyAlignment="1">
      <alignment horizontal="center" vertical="center" wrapText="1"/>
    </xf>
    <xf numFmtId="0" fontId="51" fillId="0" borderId="79" xfId="0" applyFont="1" applyBorder="1" applyAlignment="1">
      <alignment horizontal="center" vertical="center" wrapText="1"/>
    </xf>
    <xf numFmtId="0" fontId="51" fillId="0" borderId="51" xfId="0" applyFont="1" applyBorder="1" applyAlignment="1">
      <alignment horizontal="center" wrapText="1"/>
    </xf>
    <xf numFmtId="0" fontId="51" fillId="0" borderId="57" xfId="0" applyFont="1" applyBorder="1" applyAlignment="1">
      <alignment horizontal="left" wrapText="1"/>
    </xf>
    <xf numFmtId="0" fontId="25" fillId="0" borderId="0" xfId="0" applyFont="1" applyFill="1" applyBorder="1" applyAlignment="1">
      <alignment horizontal="left"/>
    </xf>
    <xf numFmtId="0" fontId="25" fillId="0" borderId="36" xfId="121" applyFont="1" applyBorder="1" applyAlignment="1">
      <alignment horizontal="center" vertical="center" wrapText="1"/>
    </xf>
    <xf numFmtId="0" fontId="25" fillId="0" borderId="0" xfId="0" applyFont="1" applyAlignment="1">
      <alignment horizontal="left" wrapText="1"/>
    </xf>
    <xf numFmtId="0" fontId="25" fillId="24" borderId="44" xfId="0" applyFont="1" applyFill="1" applyBorder="1" applyAlignment="1">
      <alignment horizontal="center" vertical="center" wrapText="1"/>
    </xf>
    <xf numFmtId="169" fontId="25" fillId="0" borderId="135" xfId="0" applyNumberFormat="1" applyFont="1" applyFill="1" applyBorder="1" applyAlignment="1">
      <alignment horizontal="center" vertical="center" textRotation="90" wrapText="1" shrinkToFit="1"/>
    </xf>
    <xf numFmtId="169" fontId="25" fillId="0" borderId="136" xfId="0" applyNumberFormat="1" applyFont="1" applyFill="1" applyBorder="1" applyAlignment="1">
      <alignment horizontal="center" vertical="center" textRotation="90" wrapText="1" shrinkToFit="1"/>
    </xf>
    <xf numFmtId="0" fontId="49" fillId="0" borderId="32" xfId="121" applyFont="1" applyFill="1" applyBorder="1" applyAlignment="1">
      <alignment horizontal="center" vertical="center" wrapText="1"/>
    </xf>
    <xf numFmtId="0" fontId="49" fillId="0" borderId="33" xfId="121" applyFont="1" applyFill="1" applyBorder="1" applyAlignment="1">
      <alignment horizontal="center" vertical="center" wrapText="1"/>
    </xf>
    <xf numFmtId="0" fontId="25" fillId="0" borderId="135" xfId="0" applyFont="1" applyFill="1" applyBorder="1" applyAlignment="1">
      <alignment horizontal="center"/>
    </xf>
    <xf numFmtId="0" fontId="49" fillId="0" borderId="135" xfId="0" applyFont="1" applyFill="1" applyBorder="1" applyAlignment="1">
      <alignment horizontal="center" vertical="center"/>
    </xf>
    <xf numFmtId="0" fontId="25" fillId="0" borderId="135" xfId="0" applyFont="1" applyFill="1" applyBorder="1" applyAlignment="1">
      <alignment horizontal="center" vertical="center" wrapText="1"/>
    </xf>
    <xf numFmtId="168" fontId="25" fillId="0" borderId="135" xfId="64" applyFont="1" applyFill="1" applyBorder="1" applyAlignment="1" applyProtection="1">
      <alignment horizontal="center" vertical="top" wrapText="1"/>
    </xf>
    <xf numFmtId="2" fontId="25" fillId="0" borderId="135" xfId="64" applyNumberFormat="1" applyFont="1" applyFill="1" applyBorder="1" applyAlignment="1" applyProtection="1">
      <alignment horizontal="center" vertical="top" wrapText="1"/>
    </xf>
    <xf numFmtId="4" fontId="25" fillId="0" borderId="135" xfId="64" applyNumberFormat="1" applyFont="1" applyFill="1" applyBorder="1" applyAlignment="1" applyProtection="1">
      <alignment vertical="top" wrapText="1"/>
    </xf>
    <xf numFmtId="169" fontId="25" fillId="0" borderId="135" xfId="0" applyNumberFormat="1" applyFont="1" applyFill="1" applyBorder="1" applyAlignment="1">
      <alignment horizontal="center" vertical="center"/>
    </xf>
    <xf numFmtId="0" fontId="25" fillId="0" borderId="135" xfId="0" applyFont="1" applyFill="1" applyBorder="1"/>
    <xf numFmtId="0" fontId="25" fillId="0" borderId="135" xfId="0" applyFont="1" applyFill="1" applyBorder="1" applyAlignment="1">
      <alignment wrapText="1"/>
    </xf>
    <xf numFmtId="167" fontId="26" fillId="0" borderId="135" xfId="1" applyFont="1" applyFill="1" applyBorder="1"/>
    <xf numFmtId="167" fontId="25" fillId="0" borderId="135" xfId="1" applyFont="1" applyFill="1" applyBorder="1" applyProtection="1"/>
    <xf numFmtId="0" fontId="25" fillId="0" borderId="135" xfId="0" applyFont="1" applyFill="1" applyBorder="1" applyAlignment="1">
      <alignment vertical="center" wrapText="1"/>
    </xf>
    <xf numFmtId="0" fontId="49" fillId="0" borderId="135" xfId="0" applyFont="1" applyFill="1" applyBorder="1" applyAlignment="1">
      <alignment horizontal="center" vertical="center" wrapText="1"/>
    </xf>
    <xf numFmtId="0" fontId="25" fillId="0" borderId="135" xfId="191" applyFill="1" applyBorder="1" applyAlignment="1">
      <alignment horizontal="center" vertical="center" wrapText="1"/>
    </xf>
    <xf numFmtId="0" fontId="25" fillId="0" borderId="135" xfId="191" applyFill="1" applyBorder="1" applyAlignment="1">
      <alignment horizontal="center" vertical="center"/>
    </xf>
    <xf numFmtId="167" fontId="50" fillId="0" borderId="135" xfId="1" applyFill="1" applyBorder="1" applyProtection="1"/>
    <xf numFmtId="0" fontId="25" fillId="0" borderId="135" xfId="0" applyFont="1" applyFill="1" applyBorder="1" applyAlignment="1">
      <alignment horizontal="left" vertical="center" wrapText="1"/>
    </xf>
    <xf numFmtId="0" fontId="25" fillId="0" borderId="135" xfId="121" applyFont="1" applyFill="1" applyBorder="1" applyAlignment="1">
      <alignment horizontal="center" vertical="center"/>
    </xf>
    <xf numFmtId="0" fontId="25" fillId="0" borderId="135" xfId="0" applyFont="1" applyFill="1" applyBorder="1" applyAlignment="1">
      <alignment horizontal="left"/>
    </xf>
    <xf numFmtId="167" fontId="25" fillId="0" borderId="135" xfId="0" applyNumberFormat="1" applyFont="1" applyFill="1" applyBorder="1"/>
    <xf numFmtId="0" fontId="49" fillId="0" borderId="42" xfId="0" applyFont="1" applyFill="1" applyBorder="1" applyAlignment="1">
      <alignment horizontal="center" vertical="center"/>
    </xf>
    <xf numFmtId="0" fontId="25" fillId="0" borderId="42" xfId="0" applyFont="1" applyFill="1" applyBorder="1" applyAlignment="1">
      <alignment horizontal="center" vertical="center" wrapText="1"/>
    </xf>
    <xf numFmtId="0" fontId="25" fillId="0" borderId="42" xfId="0" applyFont="1" applyFill="1" applyBorder="1" applyAlignment="1">
      <alignment horizontal="center" vertical="center"/>
    </xf>
    <xf numFmtId="0" fontId="25" fillId="0" borderId="34" xfId="0" applyFont="1" applyFill="1" applyBorder="1" applyAlignment="1">
      <alignment horizontal="center" vertical="center"/>
    </xf>
    <xf numFmtId="0" fontId="49" fillId="0" borderId="43" xfId="0" applyFont="1" applyFill="1" applyBorder="1" applyAlignment="1">
      <alignment horizontal="center" vertical="center"/>
    </xf>
    <xf numFmtId="0" fontId="25" fillId="0" borderId="43" xfId="0" applyFont="1" applyFill="1" applyBorder="1" applyAlignment="1">
      <alignment horizontal="center" vertical="center" wrapText="1"/>
    </xf>
    <xf numFmtId="0" fontId="25" fillId="0" borderId="43" xfId="0" applyFont="1" applyFill="1" applyBorder="1" applyAlignment="1">
      <alignment horizontal="center" vertical="center"/>
    </xf>
    <xf numFmtId="0" fontId="25" fillId="0" borderId="43" xfId="109" applyFill="1" applyBorder="1" applyAlignment="1">
      <alignment horizontal="left" vertical="center" wrapText="1"/>
    </xf>
    <xf numFmtId="167" fontId="50" fillId="0" borderId="43" xfId="1" applyFill="1" applyBorder="1"/>
    <xf numFmtId="0" fontId="49" fillId="0" borderId="43" xfId="0" applyFont="1" applyFill="1" applyBorder="1" applyAlignment="1">
      <alignment horizontal="center" vertical="center" wrapText="1"/>
    </xf>
    <xf numFmtId="0" fontId="25" fillId="0" borderId="43" xfId="0" applyFont="1" applyFill="1" applyBorder="1" applyAlignment="1">
      <alignment wrapText="1"/>
    </xf>
    <xf numFmtId="0" fontId="79" fillId="0" borderId="43" xfId="0" applyFont="1" applyFill="1" applyBorder="1" applyAlignment="1">
      <alignment horizontal="left" vertical="top" wrapText="1"/>
    </xf>
    <xf numFmtId="0" fontId="25" fillId="0" borderId="43" xfId="191" applyFill="1" applyBorder="1" applyAlignment="1">
      <alignment horizontal="center" vertical="center" wrapText="1"/>
    </xf>
    <xf numFmtId="0" fontId="25" fillId="0" borderId="43" xfId="0" applyFont="1" applyFill="1" applyBorder="1" applyAlignment="1">
      <alignment horizontal="left" vertical="center" wrapText="1"/>
    </xf>
    <xf numFmtId="0" fontId="25" fillId="0" borderId="43" xfId="0" applyFont="1" applyFill="1" applyBorder="1" applyAlignment="1">
      <alignment horizontal="left" vertical="center"/>
    </xf>
    <xf numFmtId="0" fontId="51" fillId="0" borderId="126" xfId="0" applyFont="1" applyFill="1" applyBorder="1" applyAlignment="1">
      <alignment vertical="center" wrapText="1"/>
    </xf>
    <xf numFmtId="0" fontId="51" fillId="0" borderId="126" xfId="0" applyFont="1" applyFill="1" applyBorder="1" applyAlignment="1">
      <alignment horizontal="center" vertical="center" wrapText="1"/>
    </xf>
    <xf numFmtId="0" fontId="25" fillId="0" borderId="0" xfId="0" applyFont="1" applyFill="1" applyAlignment="1">
      <alignment horizontal="center"/>
    </xf>
    <xf numFmtId="167" fontId="50" fillId="0" borderId="126" xfId="1" applyFill="1" applyBorder="1"/>
    <xf numFmtId="169" fontId="25" fillId="0" borderId="126" xfId="0" applyNumberFormat="1" applyFont="1" applyFill="1" applyBorder="1" applyAlignment="1">
      <alignment horizontal="center" vertical="center" wrapText="1"/>
    </xf>
    <xf numFmtId="2" fontId="25" fillId="0" borderId="126" xfId="64" applyNumberFormat="1" applyFont="1" applyFill="1" applyBorder="1" applyAlignment="1" applyProtection="1">
      <alignment horizontal="center" vertical="center" wrapText="1"/>
    </xf>
    <xf numFmtId="0" fontId="25" fillId="0" borderId="129" xfId="0" applyFont="1" applyFill="1" applyBorder="1"/>
    <xf numFmtId="0" fontId="25" fillId="0" borderId="43" xfId="121" applyFont="1" applyFill="1" applyBorder="1" applyAlignment="1">
      <alignment horizontal="center" vertical="center" wrapText="1"/>
    </xf>
    <xf numFmtId="169" fontId="25" fillId="0" borderId="115" xfId="0" applyNumberFormat="1" applyFont="1" applyFill="1" applyBorder="1" applyAlignment="1">
      <alignment horizontal="center" vertical="center" textRotation="90" wrapText="1" shrinkToFit="1"/>
    </xf>
    <xf numFmtId="0" fontId="56" fillId="0" borderId="116" xfId="121" applyFont="1" applyFill="1" applyBorder="1" applyAlignment="1">
      <alignment horizontal="center" vertical="center" wrapText="1"/>
    </xf>
    <xf numFmtId="0" fontId="25" fillId="0" borderId="14" xfId="0" applyFont="1" applyFill="1" applyBorder="1"/>
    <xf numFmtId="0" fontId="25" fillId="0" borderId="15" xfId="0" applyFont="1" applyFill="1" applyBorder="1"/>
    <xf numFmtId="0" fontId="63" fillId="0" borderId="48" xfId="0" applyFont="1" applyFill="1" applyBorder="1" applyAlignment="1">
      <alignment horizontal="left" vertical="center"/>
    </xf>
    <xf numFmtId="0" fontId="51" fillId="0" borderId="48" xfId="0" applyFont="1" applyFill="1" applyBorder="1" applyAlignment="1">
      <alignment horizontal="center" vertical="center"/>
    </xf>
    <xf numFmtId="0" fontId="25" fillId="0" borderId="111" xfId="0" applyFont="1" applyFill="1" applyBorder="1"/>
    <xf numFmtId="0" fontId="51" fillId="0" borderId="48" xfId="0" applyFont="1" applyFill="1" applyBorder="1" applyAlignment="1">
      <alignment horizontal="center" vertical="center" wrapText="1"/>
    </xf>
    <xf numFmtId="0" fontId="25" fillId="0" borderId="48" xfId="0" applyFont="1" applyFill="1" applyBorder="1" applyAlignment="1">
      <alignment horizontal="left" vertical="top" wrapText="1"/>
    </xf>
    <xf numFmtId="167" fontId="50" fillId="0" borderId="48" xfId="1" applyFill="1" applyBorder="1"/>
    <xf numFmtId="167" fontId="25" fillId="0" borderId="115" xfId="1" applyFont="1" applyFill="1" applyBorder="1" applyProtection="1"/>
    <xf numFmtId="167" fontId="25" fillId="0" borderId="111" xfId="1" applyFont="1" applyFill="1" applyBorder="1"/>
    <xf numFmtId="49" fontId="51" fillId="0" borderId="47" xfId="0" applyNumberFormat="1" applyFont="1" applyFill="1" applyBorder="1" applyAlignment="1">
      <alignment vertical="center" wrapText="1"/>
    </xf>
    <xf numFmtId="0" fontId="51" fillId="0" borderId="48" xfId="0" applyFont="1" applyFill="1" applyBorder="1" applyAlignment="1">
      <alignment horizontal="left" vertical="top" wrapText="1"/>
    </xf>
    <xf numFmtId="0" fontId="63" fillId="0" borderId="48" xfId="0" applyFont="1" applyFill="1" applyBorder="1" applyAlignment="1">
      <alignment horizontal="left" vertical="top"/>
    </xf>
    <xf numFmtId="167" fontId="25" fillId="0" borderId="115" xfId="1" applyFont="1" applyFill="1" applyBorder="1" applyAlignment="1" applyProtection="1">
      <alignment horizontal="right"/>
    </xf>
    <xf numFmtId="0" fontId="51" fillId="0" borderId="48" xfId="0" applyFont="1" applyFill="1" applyBorder="1" applyAlignment="1">
      <alignment vertical="top" wrapText="1"/>
    </xf>
    <xf numFmtId="0" fontId="25" fillId="0" borderId="144" xfId="0" applyFont="1" applyFill="1" applyBorder="1" applyAlignment="1">
      <alignment horizontal="center" vertical="center"/>
    </xf>
    <xf numFmtId="167" fontId="57" fillId="0" borderId="135" xfId="1" applyFont="1" applyFill="1" applyBorder="1"/>
    <xf numFmtId="2" fontId="25" fillId="0" borderId="135" xfId="1" applyNumberFormat="1" applyFont="1" applyFill="1" applyBorder="1" applyAlignment="1" applyProtection="1">
      <alignment horizontal="right" vertical="center" wrapText="1"/>
    </xf>
    <xf numFmtId="167" fontId="25" fillId="0" borderId="115" xfId="1" applyFont="1" applyFill="1" applyBorder="1" applyAlignment="1">
      <alignment horizontal="right"/>
    </xf>
    <xf numFmtId="167" fontId="25" fillId="0" borderId="115" xfId="65" applyFont="1" applyFill="1" applyBorder="1" applyAlignment="1" applyProtection="1">
      <alignment horizontal="right"/>
    </xf>
    <xf numFmtId="0" fontId="51" fillId="0" borderId="48" xfId="0" applyFont="1" applyFill="1" applyBorder="1" applyAlignment="1">
      <alignment horizontal="left" vertical="top"/>
    </xf>
    <xf numFmtId="0" fontId="51" fillId="0" borderId="135" xfId="0" applyFont="1" applyFill="1" applyBorder="1" applyAlignment="1">
      <alignment vertical="top" wrapText="1"/>
    </xf>
    <xf numFmtId="0" fontId="51" fillId="0" borderId="48" xfId="0" applyFont="1" applyFill="1" applyBorder="1" applyAlignment="1">
      <alignment horizontal="left" vertical="center" wrapText="1"/>
    </xf>
    <xf numFmtId="0" fontId="51" fillId="0" borderId="48" xfId="0" applyFont="1" applyFill="1" applyBorder="1" applyAlignment="1">
      <alignment horizontal="left" vertical="center"/>
    </xf>
    <xf numFmtId="0" fontId="51" fillId="0" borderId="145" xfId="0" applyFont="1" applyFill="1" applyBorder="1" applyAlignment="1">
      <alignment horizontal="left" wrapText="1"/>
    </xf>
    <xf numFmtId="0" fontId="51" fillId="0" borderId="146" xfId="0" applyFont="1" applyFill="1" applyBorder="1" applyAlignment="1">
      <alignment horizontal="center"/>
    </xf>
    <xf numFmtId="49" fontId="51" fillId="0" borderId="146" xfId="189" applyNumberFormat="1" applyFont="1" applyFill="1" applyBorder="1" applyAlignment="1">
      <alignment horizontal="center" vertical="center"/>
    </xf>
    <xf numFmtId="0" fontId="51" fillId="0" borderId="145" xfId="0" applyFont="1" applyFill="1" applyBorder="1" applyAlignment="1">
      <alignment horizontal="left" vertical="center" wrapText="1"/>
    </xf>
    <xf numFmtId="2" fontId="25" fillId="0" borderId="115" xfId="0" applyNumberFormat="1" applyFont="1" applyFill="1" applyBorder="1" applyAlignment="1">
      <alignment horizontal="center" vertical="center" wrapText="1"/>
    </xf>
    <xf numFmtId="167" fontId="57" fillId="0" borderId="135" xfId="1" applyFont="1" applyFill="1" applyBorder="1" applyAlignment="1">
      <alignment horizontal="right"/>
    </xf>
    <xf numFmtId="0" fontId="51" fillId="0" borderId="135" xfId="0" applyFont="1" applyFill="1" applyBorder="1" applyAlignment="1">
      <alignment horizontal="left" vertical="center"/>
    </xf>
    <xf numFmtId="0" fontId="51" fillId="0" borderId="135" xfId="0" applyFont="1" applyFill="1" applyBorder="1" applyAlignment="1" applyProtection="1">
      <alignment horizontal="left" vertical="center" wrapText="1"/>
      <protection locked="0"/>
    </xf>
    <xf numFmtId="167" fontId="50" fillId="0" borderId="135" xfId="1" quotePrefix="1" applyFill="1" applyBorder="1" applyAlignment="1">
      <alignment horizontal="right"/>
    </xf>
    <xf numFmtId="0" fontId="57" fillId="0" borderId="145" xfId="0" applyFont="1" applyFill="1" applyBorder="1" applyAlignment="1">
      <alignment horizontal="center" wrapText="1"/>
    </xf>
    <xf numFmtId="0" fontId="51" fillId="0" borderId="135" xfId="0" applyFont="1" applyFill="1" applyBorder="1"/>
    <xf numFmtId="0" fontId="51" fillId="0" borderId="147" xfId="0" applyFont="1" applyFill="1" applyBorder="1" applyAlignment="1">
      <alignment wrapText="1"/>
    </xf>
    <xf numFmtId="0" fontId="51" fillId="0" borderId="148" xfId="0" applyFont="1" applyFill="1" applyBorder="1" applyAlignment="1">
      <alignment wrapText="1"/>
    </xf>
    <xf numFmtId="0" fontId="77" fillId="0" borderId="48" xfId="0" applyFont="1" applyFill="1" applyBorder="1" applyAlignment="1">
      <alignment horizontal="center" vertical="top" wrapText="1"/>
    </xf>
    <xf numFmtId="0" fontId="81" fillId="0" borderId="48" xfId="0" applyFont="1" applyFill="1" applyBorder="1" applyAlignment="1">
      <alignment horizontal="center" vertical="center" wrapText="1"/>
    </xf>
    <xf numFmtId="0" fontId="0" fillId="0" borderId="0" xfId="0" applyFill="1" applyAlignment="1">
      <alignment wrapText="1"/>
    </xf>
    <xf numFmtId="0" fontId="0" fillId="0" borderId="48" xfId="0" applyFill="1" applyBorder="1" applyAlignment="1">
      <alignment wrapText="1"/>
    </xf>
    <xf numFmtId="0" fontId="0" fillId="0" borderId="48" xfId="0" applyFill="1" applyBorder="1" applyAlignment="1" applyProtection="1">
      <alignment wrapText="1"/>
      <protection locked="0"/>
    </xf>
    <xf numFmtId="0" fontId="0" fillId="0" borderId="0" xfId="0" applyFill="1"/>
    <xf numFmtId="0" fontId="128" fillId="0" borderId="135" xfId="0" applyFont="1" applyFill="1" applyBorder="1" applyAlignment="1">
      <alignment horizontal="left"/>
    </xf>
    <xf numFmtId="0" fontId="83" fillId="0" borderId="135" xfId="0" applyFont="1" applyFill="1" applyBorder="1" applyAlignment="1">
      <alignment horizontal="left"/>
    </xf>
    <xf numFmtId="0" fontId="25" fillId="0" borderId="135" xfId="0" applyFont="1" applyFill="1" applyBorder="1" applyAlignment="1">
      <alignment horizontal="left" vertical="top"/>
    </xf>
    <xf numFmtId="0" fontId="25" fillId="0" borderId="145" xfId="0" applyFont="1" applyFill="1" applyBorder="1" applyAlignment="1">
      <alignment horizontal="left" vertical="center" wrapText="1"/>
    </xf>
    <xf numFmtId="49" fontId="0" fillId="0" borderId="48" xfId="0" applyNumberFormat="1" applyFill="1" applyBorder="1" applyAlignment="1">
      <alignment horizontal="left" vertical="center" wrapText="1"/>
    </xf>
    <xf numFmtId="0" fontId="25" fillId="0" borderId="48" xfId="0" applyFont="1" applyFill="1" applyBorder="1" applyAlignment="1">
      <alignment horizontal="left" vertical="center" wrapText="1"/>
    </xf>
    <xf numFmtId="0" fontId="25" fillId="0" borderId="49" xfId="0" applyFont="1" applyFill="1" applyBorder="1" applyAlignment="1">
      <alignment horizontal="center" vertical="center" wrapText="1"/>
    </xf>
    <xf numFmtId="0" fontId="0" fillId="0" borderId="48" xfId="0" applyFill="1" applyBorder="1" applyAlignment="1">
      <alignment horizontal="left" vertical="center" wrapText="1"/>
    </xf>
    <xf numFmtId="0" fontId="0" fillId="0" borderId="49" xfId="0" applyFill="1" applyBorder="1" applyAlignment="1">
      <alignment horizontal="center" vertical="center" wrapText="1"/>
    </xf>
    <xf numFmtId="0" fontId="70" fillId="0" borderId="0" xfId="0" applyFont="1" applyFill="1" applyAlignment="1">
      <alignment wrapText="1"/>
    </xf>
    <xf numFmtId="0" fontId="0" fillId="0" borderId="50" xfId="0" applyFill="1" applyBorder="1" applyAlignment="1">
      <alignment horizontal="center" vertical="top"/>
    </xf>
    <xf numFmtId="49" fontId="0" fillId="0" borderId="48" xfId="0" applyNumberFormat="1" applyFill="1" applyBorder="1" applyAlignment="1">
      <alignment horizontal="center" vertical="center"/>
    </xf>
    <xf numFmtId="0" fontId="51" fillId="0" borderId="52" xfId="0" applyFont="1" applyFill="1" applyBorder="1" applyAlignment="1">
      <alignment horizontal="center" vertical="center"/>
    </xf>
    <xf numFmtId="0" fontId="0" fillId="0" borderId="47" xfId="0" applyFill="1" applyBorder="1"/>
    <xf numFmtId="0" fontId="0" fillId="0" borderId="50" xfId="0" applyFill="1" applyBorder="1" applyAlignment="1">
      <alignment horizontal="center" vertical="top" wrapText="1"/>
    </xf>
    <xf numFmtId="49" fontId="0" fillId="0" borderId="47" xfId="0" applyNumberFormat="1" applyFill="1" applyBorder="1" applyAlignment="1">
      <alignment vertical="center" wrapText="1"/>
    </xf>
    <xf numFmtId="0" fontId="0" fillId="0" borderId="50" xfId="0" applyFill="1" applyBorder="1" applyAlignment="1">
      <alignment horizontal="center" wrapText="1"/>
    </xf>
    <xf numFmtId="0" fontId="0" fillId="0" borderId="48" xfId="0" applyFill="1" applyBorder="1" applyAlignment="1">
      <alignment horizontal="center"/>
    </xf>
    <xf numFmtId="0" fontId="0" fillId="0" borderId="47" xfId="0" applyFill="1" applyBorder="1" applyAlignment="1">
      <alignment vertical="center"/>
    </xf>
    <xf numFmtId="0" fontId="0" fillId="0" borderId="50" xfId="0" applyFill="1" applyBorder="1" applyAlignment="1">
      <alignment horizontal="center" vertical="center" wrapText="1"/>
    </xf>
    <xf numFmtId="0" fontId="0" fillId="0" borderId="48" xfId="0" applyFill="1" applyBorder="1" applyAlignment="1">
      <alignment horizontal="center" vertical="center"/>
    </xf>
    <xf numFmtId="49" fontId="0" fillId="0" borderId="47" xfId="0" applyNumberFormat="1" applyFill="1" applyBorder="1" applyAlignment="1">
      <alignment wrapText="1"/>
    </xf>
    <xf numFmtId="167" fontId="50" fillId="0" borderId="64" xfId="1" applyFill="1" applyBorder="1"/>
    <xf numFmtId="0" fontId="26" fillId="0" borderId="0" xfId="0" applyFont="1" applyFill="1" applyAlignment="1">
      <alignment horizontal="left"/>
    </xf>
    <xf numFmtId="0" fontId="26" fillId="0" borderId="0" xfId="0" applyFont="1" applyFill="1" applyBorder="1" applyAlignment="1">
      <alignment horizontal="left"/>
    </xf>
    <xf numFmtId="169" fontId="51" fillId="0" borderId="126" xfId="0" applyNumberFormat="1" applyFont="1" applyFill="1" applyBorder="1" applyAlignment="1">
      <alignment horizontal="center" vertical="center" textRotation="90" wrapText="1" shrinkToFit="1"/>
    </xf>
    <xf numFmtId="0" fontId="63" fillId="0" borderId="89" xfId="121" applyFont="1" applyFill="1" applyBorder="1" applyAlignment="1">
      <alignment horizontal="center" vertical="center" wrapText="1"/>
    </xf>
    <xf numFmtId="0" fontId="63" fillId="0" borderId="21" xfId="121" applyFont="1" applyFill="1" applyBorder="1" applyAlignment="1">
      <alignment horizontal="center" vertical="center" wrapText="1"/>
    </xf>
    <xf numFmtId="0" fontId="63" fillId="0" borderId="35" xfId="121" applyFont="1" applyFill="1" applyBorder="1" applyAlignment="1">
      <alignment horizontal="center" vertical="center" wrapText="1"/>
    </xf>
    <xf numFmtId="0" fontId="25" fillId="0" borderId="108" xfId="230" applyFont="1" applyFill="1" applyBorder="1" applyAlignment="1">
      <alignment horizontal="center" vertical="center"/>
    </xf>
    <xf numFmtId="0" fontId="25" fillId="0" borderId="16" xfId="230" applyFont="1" applyFill="1" applyBorder="1" applyAlignment="1">
      <alignment horizontal="left" vertical="center" wrapText="1" indent="1"/>
    </xf>
    <xf numFmtId="0" fontId="25" fillId="0" borderId="14" xfId="230" applyFont="1" applyFill="1" applyBorder="1" applyAlignment="1">
      <alignment horizontal="center" vertical="center"/>
    </xf>
    <xf numFmtId="0" fontId="49" fillId="0" borderId="14" xfId="230" applyFont="1" applyFill="1" applyBorder="1" applyAlignment="1">
      <alignment horizontal="center" vertical="center"/>
    </xf>
    <xf numFmtId="2" fontId="51" fillId="0" borderId="14" xfId="1" applyNumberFormat="1" applyFont="1" applyFill="1" applyBorder="1" applyAlignment="1" applyProtection="1">
      <alignment horizontal="right" vertical="center" wrapText="1"/>
    </xf>
    <xf numFmtId="2" fontId="51" fillId="0" borderId="14" xfId="0" applyNumberFormat="1" applyFont="1" applyFill="1" applyBorder="1" applyAlignment="1">
      <alignment horizontal="right" vertical="center"/>
    </xf>
    <xf numFmtId="167" fontId="51" fillId="0" borderId="15" xfId="1" applyFont="1" applyFill="1" applyBorder="1" applyAlignment="1">
      <alignment horizontal="right"/>
    </xf>
    <xf numFmtId="0" fontId="25" fillId="0" borderId="112" xfId="230" applyFont="1" applyFill="1" applyBorder="1" applyAlignment="1">
      <alignment horizontal="left" vertical="center" wrapText="1" indent="1"/>
    </xf>
    <xf numFmtId="0" fontId="25" fillId="0" borderId="124" xfId="230" applyFont="1" applyFill="1" applyBorder="1" applyAlignment="1">
      <alignment horizontal="center" vertical="center"/>
    </xf>
    <xf numFmtId="0" fontId="49" fillId="0" borderId="124" xfId="230" applyFont="1" applyFill="1" applyBorder="1" applyAlignment="1">
      <alignment horizontal="center" vertical="center"/>
    </xf>
    <xf numFmtId="2" fontId="61" fillId="0" borderId="124" xfId="0" applyNumberFormat="1" applyFont="1" applyFill="1" applyBorder="1" applyAlignment="1">
      <alignment horizontal="right" vertical="center"/>
    </xf>
    <xf numFmtId="167" fontId="51" fillId="0" borderId="124" xfId="65" applyFont="1" applyFill="1" applyBorder="1" applyAlignment="1" applyProtection="1">
      <alignment horizontal="right" vertical="center" wrapText="1"/>
    </xf>
    <xf numFmtId="169" fontId="51" fillId="0" borderId="124" xfId="0" applyNumberFormat="1" applyFont="1" applyFill="1" applyBorder="1" applyAlignment="1">
      <alignment horizontal="right" vertical="center" wrapText="1"/>
    </xf>
    <xf numFmtId="2" fontId="51" fillId="0" borderId="124" xfId="0" applyNumberFormat="1" applyFont="1" applyFill="1" applyBorder="1" applyAlignment="1">
      <alignment horizontal="right" vertical="center"/>
    </xf>
    <xf numFmtId="167" fontId="51" fillId="0" borderId="128" xfId="1" applyFont="1" applyFill="1" applyBorder="1" applyAlignment="1">
      <alignment horizontal="right"/>
    </xf>
    <xf numFmtId="2" fontId="51" fillId="0" borderId="124" xfId="1" applyNumberFormat="1" applyFont="1" applyFill="1" applyBorder="1" applyAlignment="1" applyProtection="1">
      <alignment horizontal="right" vertical="center" wrapText="1"/>
    </xf>
    <xf numFmtId="0" fontId="25" fillId="0" borderId="124" xfId="0" applyFont="1" applyFill="1" applyBorder="1"/>
    <xf numFmtId="0" fontId="49" fillId="0" borderId="112" xfId="230" applyFont="1" applyFill="1" applyBorder="1" applyAlignment="1">
      <alignment horizontal="left" vertical="center" wrapText="1" indent="1"/>
    </xf>
    <xf numFmtId="0" fontId="25" fillId="0" borderId="112" xfId="230" applyFont="1" applyFill="1" applyBorder="1" applyAlignment="1">
      <alignment horizontal="left" vertical="justify" wrapText="1" indent="1"/>
    </xf>
    <xf numFmtId="0" fontId="26" fillId="0" borderId="124" xfId="0" applyFont="1" applyFill="1" applyBorder="1"/>
    <xf numFmtId="49" fontId="25" fillId="0" borderId="129" xfId="147" applyNumberFormat="1" applyFont="1" applyFill="1" applyBorder="1" applyAlignment="1">
      <alignment horizontal="center" vertical="center" wrapText="1"/>
    </xf>
    <xf numFmtId="0" fontId="25" fillId="0" borderId="112" xfId="0" applyFont="1" applyFill="1" applyBorder="1" applyAlignment="1">
      <alignment wrapText="1"/>
    </xf>
    <xf numFmtId="0" fontId="26" fillId="0" borderId="128" xfId="0" applyFont="1" applyFill="1" applyBorder="1"/>
    <xf numFmtId="0" fontId="26" fillId="0" borderId="129" xfId="0" applyFont="1" applyFill="1" applyBorder="1" applyAlignment="1">
      <alignment wrapText="1"/>
    </xf>
    <xf numFmtId="0" fontId="26" fillId="0" borderId="114" xfId="0" applyFont="1" applyFill="1" applyBorder="1"/>
    <xf numFmtId="167" fontId="26" fillId="0" borderId="119" xfId="0" applyNumberFormat="1" applyFont="1" applyFill="1" applyBorder="1"/>
    <xf numFmtId="169" fontId="25" fillId="0" borderId="160" xfId="0" applyNumberFormat="1" applyFont="1" applyFill="1" applyBorder="1" applyAlignment="1">
      <alignment horizontal="center" vertical="center" textRotation="90" wrapText="1" shrinkToFit="1"/>
    </xf>
    <xf numFmtId="0" fontId="56" fillId="0" borderId="32" xfId="121" applyFont="1" applyFill="1" applyBorder="1" applyAlignment="1">
      <alignment horizontal="center" vertical="center" wrapText="1"/>
    </xf>
    <xf numFmtId="0" fontId="56" fillId="0" borderId="67" xfId="121" applyFont="1" applyFill="1" applyBorder="1" applyAlignment="1">
      <alignment horizontal="center" vertical="center" wrapText="1"/>
    </xf>
    <xf numFmtId="0" fontId="56" fillId="0" borderId="153" xfId="121" applyFont="1" applyFill="1" applyBorder="1" applyAlignment="1">
      <alignment horizontal="center" vertical="center" wrapText="1"/>
    </xf>
    <xf numFmtId="0" fontId="56" fillId="0" borderId="33" xfId="121" applyFont="1" applyFill="1" applyBorder="1" applyAlignment="1">
      <alignment horizontal="center" vertical="center" wrapText="1"/>
    </xf>
    <xf numFmtId="0" fontId="25" fillId="0" borderId="46" xfId="0" applyFont="1" applyFill="1" applyBorder="1" applyAlignment="1">
      <alignment horizontal="center"/>
    </xf>
    <xf numFmtId="0" fontId="116" fillId="0" borderId="21" xfId="0" applyFont="1" applyFill="1" applyBorder="1" applyAlignment="1">
      <alignment horizontal="center"/>
    </xf>
    <xf numFmtId="0" fontId="115" fillId="0" borderId="21" xfId="0" applyFont="1" applyFill="1" applyBorder="1" applyAlignment="1">
      <alignment horizontal="center" vertical="center"/>
    </xf>
    <xf numFmtId="0" fontId="115" fillId="0" borderId="14" xfId="0" applyFont="1" applyFill="1" applyBorder="1" applyAlignment="1">
      <alignment horizontal="center" vertical="center"/>
    </xf>
    <xf numFmtId="0" fontId="115" fillId="0" borderId="0" xfId="0" applyFont="1" applyFill="1"/>
    <xf numFmtId="49" fontId="25" fillId="0" borderId="46" xfId="0" applyNumberFormat="1" applyFont="1" applyFill="1" applyBorder="1" applyAlignment="1">
      <alignment horizontal="center" vertical="center"/>
    </xf>
    <xf numFmtId="0" fontId="66" fillId="0" borderId="36" xfId="0" applyFont="1" applyFill="1" applyBorder="1" applyAlignment="1">
      <alignment vertical="center" wrapText="1"/>
    </xf>
    <xf numFmtId="0" fontId="109" fillId="0" borderId="36" xfId="0" applyFont="1" applyFill="1" applyBorder="1" applyAlignment="1">
      <alignment horizontal="center"/>
    </xf>
    <xf numFmtId="167" fontId="50" fillId="0" borderId="40" xfId="1" applyFill="1" applyBorder="1"/>
    <xf numFmtId="167" fontId="57" fillId="0" borderId="124" xfId="1" applyFont="1" applyFill="1" applyBorder="1"/>
    <xf numFmtId="167" fontId="57" fillId="0" borderId="124" xfId="1" applyFont="1" applyFill="1" applyBorder="1" applyProtection="1"/>
    <xf numFmtId="167" fontId="25" fillId="0" borderId="124" xfId="1" applyFont="1" applyFill="1" applyBorder="1" applyAlignment="1">
      <alignment horizontal="right"/>
    </xf>
    <xf numFmtId="167" fontId="50" fillId="0" borderId="92" xfId="1" applyFill="1" applyBorder="1"/>
    <xf numFmtId="0" fontId="25" fillId="0" borderId="80" xfId="0" applyFont="1" applyFill="1" applyBorder="1" applyAlignment="1">
      <alignment horizontal="center"/>
    </xf>
    <xf numFmtId="0" fontId="66" fillId="0" borderId="80" xfId="0" applyFont="1" applyFill="1" applyBorder="1" applyAlignment="1">
      <alignment vertical="center" wrapText="1"/>
    </xf>
    <xf numFmtId="0" fontId="109" fillId="0" borderId="80" xfId="0" applyFont="1" applyFill="1" applyBorder="1" applyAlignment="1">
      <alignment horizontal="center"/>
    </xf>
    <xf numFmtId="0" fontId="66" fillId="0" borderId="124" xfId="0" applyFont="1" applyFill="1" applyBorder="1" applyAlignment="1">
      <alignment vertical="center" wrapText="1"/>
    </xf>
    <xf numFmtId="0" fontId="109" fillId="0" borderId="124" xfId="0" applyFont="1" applyFill="1" applyBorder="1" applyAlignment="1">
      <alignment horizontal="center"/>
    </xf>
    <xf numFmtId="167" fontId="50" fillId="0" borderId="110" xfId="1" applyFill="1" applyBorder="1"/>
    <xf numFmtId="0" fontId="116" fillId="0" borderId="36" xfId="0" applyFont="1" applyFill="1" applyBorder="1" applyAlignment="1">
      <alignment horizontal="center" vertical="center" wrapText="1"/>
    </xf>
    <xf numFmtId="0" fontId="117" fillId="0" borderId="36" xfId="0" applyFont="1" applyFill="1" applyBorder="1" applyAlignment="1">
      <alignment horizontal="center" vertical="center" wrapText="1"/>
    </xf>
    <xf numFmtId="2" fontId="25" fillId="0" borderId="126" xfId="0" applyNumberFormat="1" applyFont="1" applyFill="1" applyBorder="1" applyAlignment="1">
      <alignment horizontal="center" vertical="center" wrapText="1"/>
    </xf>
    <xf numFmtId="167" fontId="57" fillId="0" borderId="126" xfId="1" applyFont="1" applyFill="1" applyBorder="1"/>
    <xf numFmtId="167" fontId="51" fillId="0" borderId="126" xfId="1" applyFont="1" applyFill="1" applyBorder="1" applyAlignment="1">
      <alignment horizontal="center" vertical="center" wrapText="1"/>
    </xf>
    <xf numFmtId="167" fontId="50" fillId="0" borderId="96" xfId="1" applyFill="1" applyBorder="1"/>
    <xf numFmtId="0" fontId="51" fillId="0" borderId="126" xfId="0" applyFont="1" applyFill="1" applyBorder="1"/>
    <xf numFmtId="0" fontId="25" fillId="0" borderId="126" xfId="0" applyFont="1" applyFill="1" applyBorder="1"/>
    <xf numFmtId="0" fontId="25" fillId="0" borderId="90" xfId="0" applyFont="1" applyFill="1" applyBorder="1"/>
    <xf numFmtId="0" fontId="25" fillId="0" borderId="13" xfId="0" applyFont="1" applyFill="1" applyBorder="1"/>
    <xf numFmtId="167" fontId="25" fillId="0" borderId="69" xfId="0" applyNumberFormat="1" applyFont="1" applyFill="1" applyBorder="1"/>
    <xf numFmtId="0" fontId="60" fillId="0" borderId="0" xfId="0" applyFont="1" applyFill="1"/>
    <xf numFmtId="0" fontId="60" fillId="0" borderId="0" xfId="0" applyFont="1" applyFill="1" applyAlignment="1">
      <alignment horizontal="left"/>
    </xf>
    <xf numFmtId="0" fontId="60" fillId="0" borderId="0" xfId="0" applyFont="1" applyFill="1" applyBorder="1" applyAlignment="1"/>
    <xf numFmtId="0" fontId="104" fillId="0" borderId="0" xfId="0" applyFont="1" applyFill="1" applyBorder="1" applyAlignment="1"/>
    <xf numFmtId="0" fontId="80" fillId="0" borderId="0" xfId="0" applyFont="1" applyFill="1" applyBorder="1" applyAlignment="1"/>
    <xf numFmtId="0" fontId="6" fillId="0" borderId="80" xfId="0" applyFont="1" applyBorder="1" applyAlignment="1">
      <alignment horizontal="center" vertical="center" wrapText="1"/>
    </xf>
    <xf numFmtId="0" fontId="4" fillId="0" borderId="80" xfId="0" applyFont="1" applyBorder="1" applyAlignment="1">
      <alignment horizontal="center" vertical="center" wrapText="1"/>
    </xf>
    <xf numFmtId="0" fontId="104" fillId="0" borderId="80" xfId="0" applyFont="1" applyBorder="1" applyAlignment="1">
      <alignment horizontal="center" vertical="center" wrapText="1"/>
    </xf>
    <xf numFmtId="0" fontId="49" fillId="0" borderId="0" xfId="0" applyFont="1" applyBorder="1" applyAlignment="1">
      <alignment horizontal="right"/>
    </xf>
    <xf numFmtId="167" fontId="25" fillId="0" borderId="0" xfId="0" applyNumberFormat="1" applyFont="1" applyBorder="1"/>
    <xf numFmtId="0" fontId="26" fillId="0" borderId="0" xfId="0" applyFont="1" applyFill="1" applyBorder="1" applyAlignment="1"/>
    <xf numFmtId="0" fontId="25" fillId="0" borderId="80" xfId="0" applyFont="1" applyBorder="1" applyAlignment="1">
      <alignment wrapText="1"/>
    </xf>
    <xf numFmtId="0" fontId="26" fillId="0" borderId="80" xfId="0" applyFont="1" applyBorder="1" applyAlignment="1">
      <alignment wrapText="1"/>
    </xf>
    <xf numFmtId="0" fontId="25" fillId="0" borderId="64" xfId="0" applyFont="1" applyBorder="1" applyAlignment="1">
      <alignment wrapText="1"/>
    </xf>
    <xf numFmtId="0" fontId="60" fillId="0" borderId="80" xfId="0" applyFont="1" applyBorder="1" applyAlignment="1">
      <alignment wrapText="1"/>
    </xf>
    <xf numFmtId="0" fontId="60" fillId="0" borderId="116" xfId="0" applyFont="1" applyBorder="1" applyAlignment="1">
      <alignment wrapText="1"/>
    </xf>
    <xf numFmtId="0" fontId="4" fillId="0" borderId="109" xfId="0" applyFont="1" applyBorder="1" applyAlignment="1">
      <alignment horizontal="center" vertical="center" wrapText="1"/>
    </xf>
    <xf numFmtId="0" fontId="60" fillId="0" borderId="0" xfId="0" applyFont="1" applyFill="1" applyAlignment="1">
      <alignment wrapText="1"/>
    </xf>
    <xf numFmtId="0" fontId="71" fillId="0" borderId="32" xfId="121" applyFont="1" applyFill="1" applyBorder="1" applyAlignment="1">
      <alignment horizontal="center" vertical="center" wrapText="1"/>
    </xf>
    <xf numFmtId="0" fontId="71" fillId="0" borderId="33" xfId="121" applyFont="1" applyFill="1" applyBorder="1" applyAlignment="1">
      <alignment horizontal="center" vertical="center" wrapText="1"/>
    </xf>
    <xf numFmtId="0" fontId="60" fillId="0" borderId="16" xfId="0" applyFont="1" applyFill="1" applyBorder="1" applyAlignment="1">
      <alignment horizontal="center"/>
    </xf>
    <xf numFmtId="0" fontId="71" fillId="0" borderId="14" xfId="0" applyFont="1" applyFill="1" applyBorder="1" applyAlignment="1">
      <alignment horizontal="center" vertical="center" wrapText="1"/>
    </xf>
    <xf numFmtId="0" fontId="60" fillId="0" borderId="14" xfId="0" applyFont="1" applyFill="1" applyBorder="1" applyAlignment="1">
      <alignment horizontal="center" vertical="center"/>
    </xf>
    <xf numFmtId="0" fontId="60" fillId="0" borderId="14" xfId="0" applyFont="1" applyFill="1" applyBorder="1"/>
    <xf numFmtId="167" fontId="51" fillId="0" borderId="14" xfId="65" applyFont="1" applyFill="1" applyBorder="1" applyAlignment="1" applyProtection="1">
      <alignment horizontal="right"/>
    </xf>
    <xf numFmtId="0" fontId="92" fillId="0" borderId="112" xfId="0" applyFont="1" applyFill="1" applyBorder="1" applyAlignment="1">
      <alignment horizontal="centerContinuous" vertical="center"/>
    </xf>
    <xf numFmtId="0" fontId="98" fillId="0" borderId="115" xfId="0" applyFont="1" applyFill="1" applyBorder="1" applyAlignment="1">
      <alignment horizontal="left" vertical="center"/>
    </xf>
    <xf numFmtId="0" fontId="98" fillId="0" borderId="115" xfId="0" applyFont="1" applyFill="1" applyBorder="1" applyAlignment="1">
      <alignment horizontal="centerContinuous" vertical="center"/>
    </xf>
    <xf numFmtId="0" fontId="98" fillId="0" borderId="115" xfId="0" applyFont="1" applyFill="1" applyBorder="1" applyAlignment="1">
      <alignment horizontal="centerContinuous" vertical="center" wrapText="1"/>
    </xf>
    <xf numFmtId="167" fontId="92" fillId="0" borderId="115" xfId="1" applyFont="1" applyFill="1" applyBorder="1"/>
    <xf numFmtId="0" fontId="92" fillId="0" borderId="112" xfId="0" applyFont="1" applyFill="1" applyBorder="1" applyAlignment="1">
      <alignment horizontal="center" vertical="center"/>
    </xf>
    <xf numFmtId="0" fontId="92" fillId="0" borderId="115" xfId="0" applyFont="1" applyFill="1" applyBorder="1" applyAlignment="1">
      <alignment horizontal="left" vertical="center" wrapText="1"/>
    </xf>
    <xf numFmtId="0" fontId="92" fillId="0" borderId="115" xfId="0" applyFont="1" applyFill="1" applyBorder="1" applyAlignment="1">
      <alignment horizontal="center" vertical="center"/>
    </xf>
    <xf numFmtId="0" fontId="92" fillId="0" borderId="115" xfId="0" applyFont="1" applyFill="1" applyBorder="1" applyAlignment="1">
      <alignment horizontal="center" vertical="center" wrapText="1"/>
    </xf>
    <xf numFmtId="0" fontId="60" fillId="0" borderId="115" xfId="0" applyFont="1" applyFill="1" applyBorder="1"/>
    <xf numFmtId="0" fontId="14" fillId="0" borderId="115" xfId="0" applyFont="1" applyFill="1" applyBorder="1" applyAlignment="1">
      <alignment horizontal="left" vertical="center" wrapText="1"/>
    </xf>
    <xf numFmtId="0" fontId="60" fillId="0" borderId="115" xfId="0" applyFont="1" applyFill="1" applyBorder="1" applyAlignment="1">
      <alignment horizontal="center"/>
    </xf>
    <xf numFmtId="0" fontId="67" fillId="0" borderId="115" xfId="0" applyFont="1" applyFill="1" applyBorder="1" applyAlignment="1">
      <alignment horizontal="left" vertical="center"/>
    </xf>
    <xf numFmtId="0" fontId="67" fillId="0" borderId="115" xfId="0" applyFont="1" applyFill="1" applyBorder="1" applyAlignment="1">
      <alignment horizontal="centerContinuous" vertical="center"/>
    </xf>
    <xf numFmtId="0" fontId="67" fillId="0" borderId="115" xfId="0" applyFont="1" applyFill="1" applyBorder="1" applyAlignment="1">
      <alignment horizontal="centerContinuous" vertical="center" wrapText="1"/>
    </xf>
    <xf numFmtId="0" fontId="55" fillId="0" borderId="115" xfId="0" applyFont="1" applyFill="1" applyBorder="1" applyAlignment="1">
      <alignment horizontal="left" vertical="center" wrapText="1"/>
    </xf>
    <xf numFmtId="14" fontId="92" fillId="0" borderId="115" xfId="0" applyNumberFormat="1" applyFont="1" applyFill="1" applyBorder="1" applyAlignment="1">
      <alignment horizontal="left" vertical="center" wrapText="1"/>
    </xf>
    <xf numFmtId="167" fontId="0" fillId="0" borderId="115" xfId="1" applyFont="1" applyFill="1" applyBorder="1"/>
    <xf numFmtId="0" fontId="98" fillId="0" borderId="115" xfId="0" applyFont="1" applyFill="1" applyBorder="1" applyAlignment="1">
      <alignment vertical="center"/>
    </xf>
    <xf numFmtId="0" fontId="98" fillId="0" borderId="135" xfId="0" applyFont="1" applyFill="1" applyBorder="1" applyAlignment="1">
      <alignment vertical="center"/>
    </xf>
    <xf numFmtId="0" fontId="6" fillId="0" borderId="135" xfId="0" applyFont="1" applyFill="1" applyBorder="1" applyAlignment="1">
      <alignment horizontal="center" vertical="center"/>
    </xf>
    <xf numFmtId="0" fontId="6" fillId="0" borderId="135" xfId="0" applyFont="1" applyFill="1" applyBorder="1" applyAlignment="1">
      <alignment horizontal="center" vertical="center" wrapText="1"/>
    </xf>
    <xf numFmtId="167" fontId="6" fillId="0" borderId="135" xfId="1" applyFont="1" applyFill="1" applyBorder="1"/>
    <xf numFmtId="0" fontId="7" fillId="0" borderId="135" xfId="259" applyFill="1" applyBorder="1" applyAlignment="1">
      <alignment horizontal="left" vertical="center" wrapText="1"/>
    </xf>
    <xf numFmtId="0" fontId="7" fillId="0" borderId="135" xfId="259" applyFill="1" applyBorder="1" applyAlignment="1">
      <alignment horizontal="center" vertical="center"/>
    </xf>
    <xf numFmtId="0" fontId="7" fillId="0" borderId="135" xfId="259" applyFill="1" applyBorder="1" applyAlignment="1">
      <alignment horizontal="center" vertical="center" wrapText="1"/>
    </xf>
    <xf numFmtId="0" fontId="80" fillId="0" borderId="115" xfId="0" applyFont="1" applyFill="1" applyBorder="1" applyAlignment="1">
      <alignment vertical="center" wrapText="1"/>
    </xf>
    <xf numFmtId="0" fontId="80" fillId="0" borderId="115" xfId="0" applyFont="1" applyFill="1" applyBorder="1" applyAlignment="1">
      <alignment horizontal="center" vertical="center" wrapText="1"/>
    </xf>
    <xf numFmtId="167" fontId="80" fillId="0" borderId="115" xfId="1" applyFont="1" applyFill="1" applyBorder="1" applyAlignment="1">
      <alignment horizontal="center" vertical="center" wrapText="1"/>
    </xf>
    <xf numFmtId="0" fontId="60" fillId="0" borderId="63" xfId="0" applyFont="1" applyFill="1" applyBorder="1"/>
    <xf numFmtId="0" fontId="60" fillId="0" borderId="114" xfId="0" applyFont="1" applyFill="1" applyBorder="1"/>
    <xf numFmtId="167" fontId="60" fillId="0" borderId="114" xfId="0" applyNumberFormat="1" applyFont="1" applyFill="1" applyBorder="1"/>
    <xf numFmtId="167" fontId="60" fillId="0" borderId="119" xfId="0" applyNumberFormat="1" applyFont="1" applyFill="1" applyBorder="1"/>
    <xf numFmtId="0" fontId="60" fillId="0" borderId="14" xfId="0" applyFont="1" applyFill="1" applyBorder="1" applyAlignment="1">
      <alignment wrapText="1"/>
    </xf>
    <xf numFmtId="0" fontId="98" fillId="0" borderId="115" xfId="0" applyFont="1" applyFill="1" applyBorder="1" applyAlignment="1">
      <alignment vertical="center" wrapText="1"/>
    </xf>
    <xf numFmtId="0" fontId="60" fillId="0" borderId="115" xfId="0" applyFont="1" applyFill="1" applyBorder="1" applyAlignment="1">
      <alignment wrapText="1"/>
    </xf>
    <xf numFmtId="0" fontId="60" fillId="0" borderId="114" xfId="0" applyFont="1" applyFill="1" applyBorder="1" applyAlignment="1">
      <alignment wrapText="1"/>
    </xf>
    <xf numFmtId="0" fontId="25" fillId="0" borderId="0" xfId="221" applyFont="1" applyFill="1" applyAlignment="1">
      <alignment vertical="top" wrapText="1"/>
    </xf>
    <xf numFmtId="0" fontId="25" fillId="0" borderId="0" xfId="0" applyFont="1" applyFill="1" applyAlignment="1">
      <alignment horizontal="center" vertical="top" wrapText="1"/>
    </xf>
    <xf numFmtId="0" fontId="6" fillId="0" borderId="115" xfId="0" applyFont="1" applyFill="1" applyBorder="1" applyAlignment="1">
      <alignment horizontal="center" vertical="center" wrapText="1"/>
    </xf>
    <xf numFmtId="0" fontId="4" fillId="0" borderId="135" xfId="259" applyFont="1" applyFill="1" applyBorder="1" applyAlignment="1">
      <alignment horizontal="center" vertical="center" wrapText="1"/>
    </xf>
    <xf numFmtId="0" fontId="42" fillId="0" borderId="0" xfId="0" applyFont="1" applyFill="1" applyBorder="1" applyAlignment="1"/>
    <xf numFmtId="0" fontId="6" fillId="0" borderId="14" xfId="0" applyFont="1" applyBorder="1" applyAlignment="1">
      <alignment horizontal="center" vertical="center" wrapText="1"/>
    </xf>
    <xf numFmtId="0" fontId="61" fillId="0" borderId="0" xfId="0" applyFont="1" applyFill="1" applyBorder="1"/>
    <xf numFmtId="0" fontId="61" fillId="0" borderId="0" xfId="0" quotePrefix="1" applyFont="1" applyFill="1" applyBorder="1" applyAlignment="1"/>
    <xf numFmtId="170" fontId="25" fillId="0" borderId="25" xfId="0" applyNumberFormat="1" applyFont="1" applyFill="1" applyBorder="1" applyAlignment="1">
      <alignment horizontal="center" vertical="center"/>
    </xf>
    <xf numFmtId="0" fontId="25" fillId="0" borderId="25" xfId="0" applyFont="1" applyFill="1" applyBorder="1" applyAlignment="1">
      <alignment horizontal="right" vertical="center"/>
    </xf>
    <xf numFmtId="169" fontId="25" fillId="0" borderId="25" xfId="0" applyNumberFormat="1" applyFont="1" applyFill="1" applyBorder="1" applyAlignment="1">
      <alignment horizontal="center" vertical="center"/>
    </xf>
    <xf numFmtId="0" fontId="49" fillId="0" borderId="125" xfId="121" applyFont="1" applyFill="1" applyBorder="1" applyAlignment="1">
      <alignment horizontal="center" vertical="center" wrapText="1"/>
    </xf>
    <xf numFmtId="0" fontId="49" fillId="0" borderId="126" xfId="121" applyFont="1" applyFill="1" applyBorder="1" applyAlignment="1">
      <alignment horizontal="center" vertical="center" wrapText="1"/>
    </xf>
    <xf numFmtId="0" fontId="49" fillId="0" borderId="127" xfId="121" applyFont="1" applyFill="1" applyBorder="1" applyAlignment="1">
      <alignment horizontal="center" vertical="center" wrapText="1"/>
    </xf>
    <xf numFmtId="0" fontId="25" fillId="0" borderId="16" xfId="194" applyFill="1" applyBorder="1" applyAlignment="1">
      <alignment horizontal="center" vertical="center" wrapText="1"/>
    </xf>
    <xf numFmtId="0" fontId="49" fillId="0" borderId="14" xfId="227" applyFont="1" applyFill="1" applyBorder="1" applyAlignment="1">
      <alignment horizontal="center" vertical="center" wrapText="1" shrinkToFit="1"/>
    </xf>
    <xf numFmtId="0" fontId="25" fillId="0" borderId="14" xfId="227" applyFont="1" applyFill="1" applyBorder="1" applyAlignment="1">
      <alignment horizontal="center" wrapText="1" shrinkToFit="1"/>
    </xf>
    <xf numFmtId="2" fontId="25" fillId="0" borderId="14" xfId="227" applyNumberFormat="1" applyFont="1" applyFill="1" applyBorder="1" applyAlignment="1">
      <alignment horizontal="center" shrinkToFit="1"/>
    </xf>
    <xf numFmtId="167" fontId="26" fillId="0" borderId="14" xfId="1" applyFont="1" applyFill="1" applyBorder="1" applyAlignment="1">
      <alignment horizontal="right"/>
    </xf>
    <xf numFmtId="167" fontId="26" fillId="0" borderId="14" xfId="1" applyFont="1" applyFill="1" applyBorder="1" applyAlignment="1" applyProtection="1">
      <alignment horizontal="right"/>
    </xf>
    <xf numFmtId="169" fontId="25" fillId="0" borderId="14" xfId="0" applyNumberFormat="1" applyFont="1" applyFill="1" applyBorder="1" applyAlignment="1">
      <alignment horizontal="right" vertical="center" wrapText="1"/>
    </xf>
    <xf numFmtId="167" fontId="26" fillId="0" borderId="15" xfId="1" applyFont="1" applyFill="1" applyBorder="1" applyAlignment="1">
      <alignment horizontal="right"/>
    </xf>
    <xf numFmtId="0" fontId="25" fillId="0" borderId="137" xfId="194" applyFill="1" applyBorder="1" applyAlignment="1">
      <alignment horizontal="center" vertical="center" wrapText="1"/>
    </xf>
    <xf numFmtId="0" fontId="25" fillId="0" borderId="124" xfId="227" applyFont="1" applyFill="1" applyBorder="1" applyAlignment="1">
      <alignment horizontal="left" vertical="center" wrapText="1" shrinkToFit="1"/>
    </xf>
    <xf numFmtId="0" fontId="25" fillId="0" borderId="124" xfId="227" applyFont="1" applyFill="1" applyBorder="1" applyAlignment="1">
      <alignment horizontal="center" vertical="top" wrapText="1" shrinkToFit="1"/>
    </xf>
    <xf numFmtId="167" fontId="26" fillId="0" borderId="124" xfId="1" applyFont="1" applyFill="1" applyBorder="1"/>
    <xf numFmtId="167" fontId="26" fillId="0" borderId="124" xfId="1" applyFont="1" applyFill="1" applyBorder="1" applyAlignment="1" applyProtection="1">
      <alignment horizontal="right"/>
    </xf>
    <xf numFmtId="169" fontId="25" fillId="0" borderId="124" xfId="0" applyNumberFormat="1" applyFont="1" applyFill="1" applyBorder="1" applyAlignment="1">
      <alignment horizontal="right" vertical="center" wrapText="1"/>
    </xf>
    <xf numFmtId="167" fontId="26" fillId="0" borderId="128" xfId="1" applyFont="1" applyFill="1" applyBorder="1" applyAlignment="1">
      <alignment horizontal="right"/>
    </xf>
    <xf numFmtId="0" fontId="49" fillId="0" borderId="124" xfId="227" applyFont="1" applyFill="1" applyBorder="1" applyAlignment="1">
      <alignment horizontal="center" vertical="center" wrapText="1" shrinkToFit="1"/>
    </xf>
    <xf numFmtId="0" fontId="25" fillId="0" borderId="124" xfId="227" applyFont="1" applyFill="1" applyBorder="1" applyAlignment="1">
      <alignment vertical="top" wrapText="1" shrinkToFit="1"/>
    </xf>
    <xf numFmtId="0" fontId="26" fillId="0" borderId="137" xfId="0" applyFont="1" applyFill="1" applyBorder="1" applyAlignment="1">
      <alignment horizontal="center" vertical="center"/>
    </xf>
    <xf numFmtId="0" fontId="71" fillId="0" borderId="124" xfId="0" applyFont="1" applyFill="1" applyBorder="1" applyAlignment="1">
      <alignment horizontal="center"/>
    </xf>
    <xf numFmtId="0" fontId="26" fillId="0" borderId="124" xfId="0" applyFont="1" applyFill="1" applyBorder="1" applyAlignment="1">
      <alignment horizontal="center" vertical="center"/>
    </xf>
    <xf numFmtId="0" fontId="49" fillId="0" borderId="124" xfId="0" applyFont="1" applyFill="1" applyBorder="1" applyAlignment="1">
      <alignment horizontal="center" vertical="center" wrapText="1"/>
    </xf>
    <xf numFmtId="0" fontId="51" fillId="0" borderId="124" xfId="0" applyFont="1" applyFill="1" applyBorder="1" applyAlignment="1">
      <alignment horizontal="left" vertical="center" wrapText="1"/>
    </xf>
    <xf numFmtId="0" fontId="61" fillId="0" borderId="124" xfId="0" applyFont="1" applyFill="1" applyBorder="1" applyAlignment="1">
      <alignment horizontal="center" vertical="center"/>
    </xf>
    <xf numFmtId="167" fontId="61" fillId="0" borderId="124" xfId="1" applyFont="1" applyFill="1" applyBorder="1"/>
    <xf numFmtId="4" fontId="51" fillId="0" borderId="124" xfId="0" applyNumberFormat="1" applyFont="1" applyFill="1" applyBorder="1" applyAlignment="1">
      <alignment vertical="center" wrapText="1"/>
    </xf>
    <xf numFmtId="167" fontId="61" fillId="0" borderId="128" xfId="1" applyFont="1" applyFill="1" applyBorder="1" applyAlignment="1">
      <alignment horizontal="right"/>
    </xf>
    <xf numFmtId="167" fontId="51" fillId="0" borderId="124" xfId="1" applyFont="1" applyFill="1" applyBorder="1"/>
    <xf numFmtId="167" fontId="51" fillId="0" borderId="124" xfId="65" applyFont="1" applyFill="1" applyBorder="1" applyAlignment="1" applyProtection="1">
      <alignment horizontal="right"/>
    </xf>
    <xf numFmtId="4" fontId="51" fillId="0" borderId="124" xfId="36" applyNumberFormat="1" applyFont="1" applyFill="1" applyBorder="1" applyAlignment="1">
      <alignment horizontal="right" vertical="center" wrapText="1"/>
    </xf>
    <xf numFmtId="0" fontId="61" fillId="0" borderId="124" xfId="0" applyFont="1" applyFill="1" applyBorder="1" applyAlignment="1">
      <alignment wrapText="1"/>
    </xf>
    <xf numFmtId="0" fontId="51" fillId="0" borderId="124" xfId="0" applyFont="1" applyFill="1" applyBorder="1" applyAlignment="1">
      <alignment wrapText="1"/>
    </xf>
    <xf numFmtId="0" fontId="57" fillId="0" borderId="124" xfId="0" applyFont="1" applyFill="1" applyBorder="1" applyAlignment="1" applyProtection="1">
      <alignment wrapText="1"/>
      <protection locked="0"/>
    </xf>
    <xf numFmtId="170" fontId="25" fillId="0" borderId="137" xfId="0" applyNumberFormat="1" applyFont="1" applyFill="1" applyBorder="1" applyAlignment="1">
      <alignment horizontal="right" vertical="center"/>
    </xf>
    <xf numFmtId="0" fontId="49" fillId="0" borderId="124" xfId="0" applyFont="1" applyFill="1" applyBorder="1" applyAlignment="1">
      <alignment horizontal="center" vertical="center"/>
    </xf>
    <xf numFmtId="169" fontId="25" fillId="0" borderId="124" xfId="0" applyNumberFormat="1" applyFont="1" applyFill="1" applyBorder="1" applyAlignment="1">
      <alignment horizontal="right" vertical="center"/>
    </xf>
    <xf numFmtId="0" fontId="25" fillId="0" borderId="128" xfId="0" applyFont="1" applyFill="1" applyBorder="1"/>
    <xf numFmtId="0" fontId="25" fillId="0" borderId="137" xfId="0" applyFont="1" applyFill="1" applyBorder="1" applyAlignment="1">
      <alignment horizontal="center" vertical="center"/>
    </xf>
    <xf numFmtId="0" fontId="49" fillId="0" borderId="124" xfId="0" applyFont="1" applyFill="1" applyBorder="1" applyAlignment="1">
      <alignment wrapText="1"/>
    </xf>
    <xf numFmtId="0" fontId="49" fillId="0" borderId="124" xfId="0" applyFont="1" applyFill="1" applyBorder="1" applyAlignment="1">
      <alignment horizontal="left"/>
    </xf>
    <xf numFmtId="0" fontId="25" fillId="0" borderId="124" xfId="0" applyFont="1" applyFill="1" applyBorder="1" applyAlignment="1">
      <alignment horizontal="right" wrapText="1"/>
    </xf>
    <xf numFmtId="0" fontId="25" fillId="0" borderId="124" xfId="206" applyFont="1" applyFill="1" applyBorder="1" applyAlignment="1">
      <alignment wrapText="1"/>
    </xf>
    <xf numFmtId="0" fontId="25" fillId="0" borderId="124" xfId="206" applyFont="1" applyFill="1" applyBorder="1" applyAlignment="1" applyProtection="1">
      <alignment horizontal="center" vertical="center" wrapText="1"/>
      <protection locked="0"/>
    </xf>
    <xf numFmtId="164" fontId="25" fillId="0" borderId="124" xfId="206" applyNumberFormat="1" applyFont="1" applyFill="1" applyBorder="1" applyAlignment="1">
      <alignment horizontal="center" wrapText="1"/>
    </xf>
    <xf numFmtId="0" fontId="49" fillId="0" borderId="124" xfId="0" applyFont="1" applyFill="1" applyBorder="1" applyAlignment="1">
      <alignment horizontal="left" wrapText="1"/>
    </xf>
    <xf numFmtId="170" fontId="25" fillId="0" borderId="137" xfId="0" applyNumberFormat="1" applyFont="1" applyFill="1" applyBorder="1" applyAlignment="1">
      <alignment horizontal="center" vertical="center"/>
    </xf>
    <xf numFmtId="49" fontId="25" fillId="0" borderId="137" xfId="109" applyNumberFormat="1" applyFill="1" applyBorder="1" applyAlignment="1">
      <alignment horizontal="center" vertical="center"/>
    </xf>
    <xf numFmtId="167" fontId="25" fillId="0" borderId="110" xfId="1" applyFont="1" applyFill="1" applyBorder="1" applyAlignment="1">
      <alignment horizontal="right"/>
    </xf>
    <xf numFmtId="167" fontId="25" fillId="0" borderId="124" xfId="65" applyFont="1" applyFill="1" applyBorder="1" applyAlignment="1" applyProtection="1">
      <alignment horizontal="right" vertical="center" wrapText="1"/>
    </xf>
    <xf numFmtId="2" fontId="25" fillId="0" borderId="124" xfId="0" applyNumberFormat="1" applyFont="1" applyFill="1" applyBorder="1" applyAlignment="1">
      <alignment horizontal="right" vertical="center"/>
    </xf>
    <xf numFmtId="167" fontId="25" fillId="0" borderId="128" xfId="1" applyFont="1" applyFill="1" applyBorder="1" applyAlignment="1">
      <alignment horizontal="right"/>
    </xf>
    <xf numFmtId="2" fontId="25" fillId="0" borderId="124" xfId="109" applyNumberFormat="1" applyFill="1" applyBorder="1" applyAlignment="1">
      <alignment horizontal="left" vertical="center" wrapText="1"/>
    </xf>
    <xf numFmtId="2" fontId="25" fillId="0" borderId="110" xfId="0" applyNumberFormat="1" applyFont="1" applyFill="1" applyBorder="1" applyAlignment="1">
      <alignment horizontal="right" vertical="center"/>
    </xf>
    <xf numFmtId="2" fontId="25" fillId="0" borderId="110" xfId="1" applyNumberFormat="1" applyFont="1" applyFill="1" applyBorder="1" applyAlignment="1" applyProtection="1">
      <alignment horizontal="right" vertical="center" wrapText="1"/>
    </xf>
    <xf numFmtId="4" fontId="25" fillId="0" borderId="124" xfId="36" applyNumberFormat="1" applyFill="1" applyBorder="1" applyAlignment="1">
      <alignment horizontal="right" vertical="center" wrapText="1"/>
    </xf>
    <xf numFmtId="2" fontId="25" fillId="0" borderId="124" xfId="109" applyNumberFormat="1" applyFill="1" applyBorder="1" applyAlignment="1">
      <alignment horizontal="left" wrapText="1"/>
    </xf>
    <xf numFmtId="2" fontId="25" fillId="0" borderId="124" xfId="109" applyNumberFormat="1" applyFill="1" applyBorder="1" applyAlignment="1">
      <alignment horizontal="center" wrapText="1"/>
    </xf>
    <xf numFmtId="0" fontId="25" fillId="0" borderId="124" xfId="0" applyFont="1" applyFill="1" applyBorder="1" applyAlignment="1">
      <alignment horizontal="left" vertical="top" wrapText="1"/>
    </xf>
    <xf numFmtId="2" fontId="25" fillId="0" borderId="124" xfId="1" applyNumberFormat="1" applyFont="1" applyFill="1" applyBorder="1" applyAlignment="1" applyProtection="1">
      <alignment horizontal="right" vertical="center" wrapText="1"/>
    </xf>
    <xf numFmtId="0" fontId="25" fillId="0" borderId="138" xfId="0" applyFont="1" applyFill="1" applyBorder="1" applyAlignment="1">
      <alignment wrapText="1"/>
    </xf>
    <xf numFmtId="0" fontId="25" fillId="0" borderId="138" xfId="0" applyFont="1" applyFill="1" applyBorder="1" applyAlignment="1">
      <alignment horizontal="center" vertical="center"/>
    </xf>
    <xf numFmtId="167" fontId="25" fillId="0" borderId="138" xfId="1" applyFont="1" applyFill="1" applyBorder="1"/>
    <xf numFmtId="169" fontId="49" fillId="0" borderId="15" xfId="0" applyNumberFormat="1" applyFont="1" applyFill="1" applyBorder="1" applyAlignment="1">
      <alignment horizontal="center" vertical="center"/>
    </xf>
    <xf numFmtId="0" fontId="49" fillId="0" borderId="0" xfId="0" applyFont="1" applyFill="1" applyAlignment="1">
      <alignment horizontal="right"/>
    </xf>
    <xf numFmtId="0" fontId="49" fillId="0" borderId="0" xfId="0" applyFont="1" applyFill="1" applyAlignment="1">
      <alignment horizontal="center" vertical="center"/>
    </xf>
    <xf numFmtId="169" fontId="49" fillId="0" borderId="0" xfId="0" applyNumberFormat="1" applyFont="1" applyFill="1" applyAlignment="1">
      <alignment horizontal="center" vertical="center"/>
    </xf>
    <xf numFmtId="0" fontId="25" fillId="0" borderId="0" xfId="0" applyFont="1" applyFill="1" applyAlignment="1">
      <alignment horizontal="left" vertical="center"/>
    </xf>
    <xf numFmtId="0" fontId="61" fillId="0" borderId="135" xfId="0" applyFont="1" applyFill="1" applyBorder="1" applyAlignment="1">
      <alignment horizontal="center" vertical="center"/>
    </xf>
    <xf numFmtId="0" fontId="51" fillId="0" borderId="142" xfId="0" applyFont="1" applyFill="1" applyBorder="1" applyAlignment="1">
      <alignment horizontal="left" vertical="top" wrapText="1"/>
    </xf>
    <xf numFmtId="0" fontId="25" fillId="0" borderId="115" xfId="206" applyFont="1" applyFill="1" applyBorder="1" applyAlignment="1" applyProtection="1">
      <alignment horizontal="center" vertical="center" wrapText="1"/>
      <protection locked="0"/>
    </xf>
    <xf numFmtId="169" fontId="26" fillId="0" borderId="115" xfId="1" applyNumberFormat="1" applyFont="1" applyFill="1" applyBorder="1"/>
    <xf numFmtId="167" fontId="26" fillId="0" borderId="115" xfId="1" applyFont="1" applyFill="1" applyBorder="1"/>
    <xf numFmtId="167" fontId="26" fillId="0" borderId="111" xfId="1" applyFont="1" applyFill="1" applyBorder="1" applyAlignment="1">
      <alignment horizontal="right"/>
    </xf>
    <xf numFmtId="0" fontId="25" fillId="0" borderId="135" xfId="206" applyFont="1" applyFill="1" applyBorder="1" applyAlignment="1" applyProtection="1">
      <alignment horizontal="center" vertical="center" wrapText="1"/>
      <protection locked="0"/>
    </xf>
    <xf numFmtId="0" fontId="25" fillId="0" borderId="143" xfId="206" applyFont="1" applyFill="1" applyBorder="1" applyAlignment="1" applyProtection="1">
      <alignment horizontal="center" vertical="center" wrapText="1"/>
      <protection locked="0"/>
    </xf>
    <xf numFmtId="169" fontId="26" fillId="0" borderId="136" xfId="1" applyNumberFormat="1" applyFont="1" applyFill="1" applyBorder="1"/>
    <xf numFmtId="0" fontId="51" fillId="0" borderId="115" xfId="0" applyFont="1" applyFill="1" applyBorder="1" applyAlignment="1">
      <alignment horizontal="left" vertical="top" wrapText="1"/>
    </xf>
    <xf numFmtId="2" fontId="25" fillId="0" borderId="142" xfId="109" applyNumberFormat="1" applyFill="1" applyBorder="1" applyAlignment="1">
      <alignment horizontal="left" wrapText="1"/>
    </xf>
    <xf numFmtId="169" fontId="26" fillId="0" borderId="143" xfId="1" applyNumberFormat="1" applyFont="1" applyFill="1" applyBorder="1"/>
    <xf numFmtId="2" fontId="25" fillId="0" borderId="115" xfId="109" applyNumberFormat="1" applyFill="1" applyBorder="1" applyAlignment="1">
      <alignment horizontal="left" vertical="center" wrapText="1"/>
    </xf>
    <xf numFmtId="2" fontId="26" fillId="0" borderId="115" xfId="195" applyNumberFormat="1" applyFont="1" applyFill="1" applyBorder="1" applyAlignment="1">
      <alignment horizontal="center" vertical="center"/>
    </xf>
    <xf numFmtId="2" fontId="60" fillId="0" borderId="115" xfId="109" applyNumberFormat="1" applyFont="1" applyFill="1" applyBorder="1" applyAlignment="1">
      <alignment horizontal="left"/>
    </xf>
    <xf numFmtId="2" fontId="60" fillId="0" borderId="115" xfId="109" applyNumberFormat="1" applyFont="1" applyFill="1" applyBorder="1" applyAlignment="1">
      <alignment horizontal="center"/>
    </xf>
    <xf numFmtId="169" fontId="11" fillId="0" borderId="115" xfId="0" applyNumberFormat="1" applyFont="1" applyFill="1" applyBorder="1"/>
    <xf numFmtId="0" fontId="71" fillId="0" borderId="115" xfId="0" applyFont="1" applyFill="1" applyBorder="1" applyAlignment="1">
      <alignment horizontal="left" vertical="top" wrapText="1"/>
    </xf>
    <xf numFmtId="0" fontId="60" fillId="0" borderId="115" xfId="0" applyFont="1" applyFill="1" applyBorder="1" applyAlignment="1">
      <alignment horizontal="center" vertical="center" wrapText="1"/>
    </xf>
    <xf numFmtId="169" fontId="25" fillId="0" borderId="115" xfId="1" applyNumberFormat="1" applyFont="1" applyFill="1" applyBorder="1" applyAlignment="1">
      <alignment vertical="center" wrapText="1"/>
    </xf>
    <xf numFmtId="0" fontId="26" fillId="0" borderId="115" xfId="0" applyFont="1" applyFill="1" applyBorder="1"/>
    <xf numFmtId="0" fontId="26" fillId="0" borderId="111" xfId="0" applyFont="1" applyFill="1" applyBorder="1"/>
    <xf numFmtId="0" fontId="49" fillId="0" borderId="14" xfId="0" applyFont="1" applyFill="1" applyBorder="1" applyAlignment="1">
      <alignment horizontal="left" vertical="center" wrapText="1"/>
    </xf>
    <xf numFmtId="2" fontId="25" fillId="0" borderId="14" xfId="0" applyNumberFormat="1" applyFont="1" applyFill="1" applyBorder="1" applyAlignment="1">
      <alignment horizontal="center" vertical="center"/>
    </xf>
    <xf numFmtId="0" fontId="49" fillId="0" borderId="14" xfId="0" applyFont="1" applyFill="1" applyBorder="1"/>
    <xf numFmtId="0" fontId="49" fillId="0" borderId="15" xfId="0" applyFont="1" applyFill="1" applyBorder="1"/>
    <xf numFmtId="1" fontId="25" fillId="0" borderId="115" xfId="0" applyNumberFormat="1" applyFont="1" applyFill="1" applyBorder="1" applyAlignment="1">
      <alignment horizontal="left" wrapText="1"/>
    </xf>
    <xf numFmtId="0" fontId="25" fillId="0" borderId="115" xfId="0" applyFont="1" applyFill="1" applyBorder="1" applyAlignment="1">
      <alignment horizontal="left" wrapText="1" shrinkToFit="1"/>
    </xf>
    <xf numFmtId="0" fontId="51" fillId="0" borderId="86" xfId="0" applyFont="1" applyFill="1" applyBorder="1" applyAlignment="1">
      <alignment vertical="center" wrapText="1"/>
    </xf>
    <xf numFmtId="0" fontId="51" fillId="0" borderId="115" xfId="0" applyFont="1" applyFill="1" applyBorder="1" applyAlignment="1">
      <alignment horizontal="center" vertical="center" wrapText="1"/>
    </xf>
    <xf numFmtId="167" fontId="51" fillId="0" borderId="115" xfId="1" applyFont="1" applyFill="1" applyBorder="1" applyAlignment="1">
      <alignment horizontal="center" vertical="center" wrapText="1"/>
    </xf>
    <xf numFmtId="0" fontId="51" fillId="0" borderId="115" xfId="0" applyFont="1" applyFill="1" applyBorder="1" applyAlignment="1">
      <alignment vertical="center" wrapText="1"/>
    </xf>
    <xf numFmtId="167" fontId="49" fillId="0" borderId="119" xfId="0" applyNumberFormat="1" applyFont="1" applyFill="1" applyBorder="1"/>
    <xf numFmtId="167" fontId="25" fillId="0" borderId="0" xfId="1" applyFont="1" applyFill="1" applyBorder="1"/>
    <xf numFmtId="0" fontId="51" fillId="0" borderId="137" xfId="0" applyFont="1" applyFill="1" applyBorder="1" applyAlignment="1">
      <alignment horizontal="center" vertical="center"/>
    </xf>
    <xf numFmtId="2" fontId="51" fillId="0" borderId="135" xfId="0" applyNumberFormat="1" applyFont="1" applyFill="1" applyBorder="1" applyAlignment="1">
      <alignment horizontal="right" vertical="center"/>
    </xf>
    <xf numFmtId="167" fontId="51" fillId="0" borderId="135" xfId="65" applyFont="1" applyFill="1" applyBorder="1" applyAlignment="1" applyProtection="1">
      <alignment horizontal="right" vertical="center" wrapText="1"/>
    </xf>
    <xf numFmtId="169" fontId="51" fillId="0" borderId="135" xfId="0" applyNumberFormat="1" applyFont="1" applyFill="1" applyBorder="1" applyAlignment="1">
      <alignment horizontal="right" vertical="center" wrapText="1"/>
    </xf>
    <xf numFmtId="167" fontId="51" fillId="0" borderId="136" xfId="1" applyFont="1" applyFill="1" applyBorder="1" applyAlignment="1">
      <alignment horizontal="right"/>
    </xf>
    <xf numFmtId="0" fontId="62" fillId="0" borderId="115" xfId="0" applyFont="1" applyFill="1" applyBorder="1" applyAlignment="1">
      <alignment wrapText="1"/>
    </xf>
    <xf numFmtId="167" fontId="101" fillId="0" borderId="115" xfId="1" applyFont="1" applyFill="1" applyBorder="1"/>
    <xf numFmtId="49" fontId="101" fillId="0" borderId="115" xfId="1" applyNumberFormat="1" applyFont="1" applyFill="1" applyBorder="1"/>
    <xf numFmtId="0" fontId="49" fillId="0" borderId="0" xfId="0" applyFont="1" applyFill="1" applyAlignment="1">
      <alignment horizontal="center" vertical="center" wrapText="1"/>
    </xf>
    <xf numFmtId="0" fontId="25" fillId="0" borderId="0" xfId="0" applyFont="1" applyFill="1" applyAlignment="1">
      <alignment horizontal="center" wrapText="1"/>
    </xf>
    <xf numFmtId="0" fontId="25" fillId="0" borderId="0" xfId="0" applyFont="1" applyFill="1" applyAlignment="1">
      <alignment horizontal="center" vertical="center"/>
    </xf>
    <xf numFmtId="0" fontId="25" fillId="0" borderId="16" xfId="121" applyFont="1" applyFill="1" applyBorder="1" applyAlignment="1">
      <alignment horizontal="center" vertical="center" wrapText="1"/>
    </xf>
    <xf numFmtId="0" fontId="63" fillId="0" borderId="14" xfId="121" applyFont="1" applyFill="1" applyBorder="1" applyAlignment="1">
      <alignment horizontal="left" vertical="center" wrapText="1"/>
    </xf>
    <xf numFmtId="0" fontId="63" fillId="0" borderId="14" xfId="121" applyFont="1" applyFill="1" applyBorder="1" applyAlignment="1">
      <alignment horizontal="center" vertical="center" wrapText="1"/>
    </xf>
    <xf numFmtId="0" fontId="25" fillId="0" borderId="112" xfId="0" applyFont="1" applyFill="1" applyBorder="1" applyAlignment="1">
      <alignment horizontal="center" vertical="center"/>
    </xf>
    <xf numFmtId="0" fontId="25" fillId="0" borderId="112" xfId="121" applyFont="1" applyFill="1" applyBorder="1" applyAlignment="1">
      <alignment horizontal="center" vertical="center" wrapText="1"/>
    </xf>
    <xf numFmtId="167" fontId="102" fillId="0" borderId="115" xfId="1" applyFont="1" applyFill="1" applyBorder="1"/>
    <xf numFmtId="0" fontId="57" fillId="0" borderId="115" xfId="0" applyFont="1" applyFill="1" applyBorder="1" applyAlignment="1">
      <alignment wrapText="1"/>
    </xf>
    <xf numFmtId="167" fontId="122" fillId="0" borderId="115" xfId="1" applyFont="1" applyFill="1" applyBorder="1" applyAlignment="1">
      <alignment wrapText="1"/>
    </xf>
    <xf numFmtId="167" fontId="122" fillId="0" borderId="115" xfId="1" applyFont="1" applyFill="1" applyBorder="1"/>
    <xf numFmtId="0" fontId="49" fillId="0" borderId="115" xfId="0" applyFont="1" applyFill="1" applyBorder="1" applyAlignment="1">
      <alignment horizontal="center" wrapText="1"/>
    </xf>
    <xf numFmtId="167" fontId="25" fillId="0" borderId="115" xfId="1" applyFont="1" applyFill="1" applyBorder="1" applyAlignment="1">
      <alignment horizontal="center" vertical="center" wrapText="1"/>
    </xf>
    <xf numFmtId="0" fontId="49" fillId="0" borderId="114" xfId="0" applyFont="1" applyFill="1" applyBorder="1" applyAlignment="1">
      <alignment horizontal="center" vertical="center"/>
    </xf>
    <xf numFmtId="169" fontId="25" fillId="0" borderId="128" xfId="0" applyNumberFormat="1" applyFont="1" applyFill="1" applyBorder="1" applyAlignment="1">
      <alignment horizontal="center" vertical="center" textRotation="90" wrapText="1" shrinkToFit="1"/>
    </xf>
    <xf numFmtId="0" fontId="63" fillId="0" borderId="126" xfId="121" applyFont="1" applyFill="1" applyBorder="1" applyAlignment="1">
      <alignment horizontal="center" vertical="center" wrapText="1"/>
    </xf>
    <xf numFmtId="0" fontId="25" fillId="0" borderId="108" xfId="0" applyFont="1" applyFill="1" applyBorder="1" applyAlignment="1">
      <alignment horizontal="center"/>
    </xf>
    <xf numFmtId="0" fontId="49" fillId="0" borderId="16" xfId="0" applyFont="1" applyFill="1" applyBorder="1" applyAlignment="1">
      <alignment horizontal="center" vertical="center" wrapText="1"/>
    </xf>
    <xf numFmtId="0" fontId="109" fillId="0" borderId="108" xfId="0" applyFont="1" applyFill="1" applyBorder="1" applyAlignment="1">
      <alignment horizontal="center" vertical="center"/>
    </xf>
    <xf numFmtId="0" fontId="110" fillId="0" borderId="137" xfId="0" applyFont="1" applyFill="1" applyBorder="1" applyAlignment="1">
      <alignment horizontal="left" vertical="center" wrapText="1" indent="1"/>
    </xf>
    <xf numFmtId="0" fontId="74" fillId="0" borderId="124" xfId="0" applyFont="1" applyFill="1" applyBorder="1" applyAlignment="1">
      <alignment horizontal="center" vertical="center"/>
    </xf>
    <xf numFmtId="167" fontId="26" fillId="0" borderId="124" xfId="1" applyFont="1" applyFill="1" applyBorder="1" applyAlignment="1" applyProtection="1">
      <alignment horizontal="left" vertical="center"/>
      <protection locked="0"/>
    </xf>
    <xf numFmtId="49" fontId="25" fillId="0" borderId="108" xfId="147" applyNumberFormat="1" applyFont="1" applyFill="1" applyBorder="1" applyAlignment="1">
      <alignment horizontal="center" vertical="center"/>
    </xf>
    <xf numFmtId="0" fontId="25" fillId="0" borderId="137" xfId="0" applyFont="1" applyFill="1" applyBorder="1" applyAlignment="1">
      <alignment wrapText="1"/>
    </xf>
    <xf numFmtId="2" fontId="25" fillId="0" borderId="124" xfId="0" applyNumberFormat="1" applyFont="1" applyFill="1" applyBorder="1" applyAlignment="1">
      <alignment horizontal="center" vertical="center"/>
    </xf>
    <xf numFmtId="0" fontId="25" fillId="0" borderId="108" xfId="0" applyFont="1" applyFill="1" applyBorder="1"/>
    <xf numFmtId="0" fontId="25" fillId="0" borderId="138" xfId="0" applyFont="1" applyFill="1" applyBorder="1"/>
    <xf numFmtId="4" fontId="25" fillId="0" borderId="0" xfId="191" applyNumberFormat="1" applyFont="1" applyFill="1"/>
    <xf numFmtId="0" fontId="134" fillId="0" borderId="0" xfId="112" applyFont="1" applyFill="1" applyAlignment="1">
      <alignment horizontal="center"/>
    </xf>
    <xf numFmtId="0" fontId="46" fillId="0" borderId="0" xfId="112" applyFont="1" applyFill="1"/>
    <xf numFmtId="0" fontId="25" fillId="0" borderId="0" xfId="191" applyFont="1" applyFill="1"/>
    <xf numFmtId="0" fontId="135" fillId="0" borderId="0" xfId="191" applyFont="1" applyFill="1" applyAlignment="1">
      <alignment vertical="top" wrapText="1"/>
    </xf>
    <xf numFmtId="0" fontId="46" fillId="0" borderId="0" xfId="325" applyFont="1" applyFill="1"/>
    <xf numFmtId="0" fontId="126" fillId="0" borderId="0" xfId="112" applyFont="1" applyFill="1" applyAlignment="1">
      <alignment horizontal="center"/>
    </xf>
    <xf numFmtId="0" fontId="25" fillId="0" borderId="0" xfId="112" applyFont="1" applyFill="1"/>
    <xf numFmtId="0" fontId="25" fillId="0" borderId="0" xfId="112" applyFont="1" applyFill="1" applyAlignment="1">
      <alignment horizontal="center"/>
    </xf>
    <xf numFmtId="0" fontId="136" fillId="0" borderId="0" xfId="112" applyFont="1" applyFill="1" applyAlignment="1">
      <alignment horizontal="left"/>
    </xf>
    <xf numFmtId="0" fontId="25" fillId="0" borderId="12" xfId="112" applyFont="1" applyFill="1" applyBorder="1" applyAlignment="1">
      <alignment horizontal="center" vertical="center" wrapText="1"/>
    </xf>
    <xf numFmtId="0" fontId="25" fillId="0" borderId="71" xfId="112" applyFont="1" applyFill="1" applyBorder="1" applyAlignment="1">
      <alignment horizontal="center" vertical="center" wrapText="1"/>
    </xf>
    <xf numFmtId="0" fontId="122" fillId="0" borderId="16" xfId="112" applyFont="1" applyFill="1" applyBorder="1" applyAlignment="1">
      <alignment horizontal="center" vertical="center" wrapText="1"/>
    </xf>
    <xf numFmtId="4" fontId="136" fillId="0" borderId="58" xfId="191" applyNumberFormat="1" applyFont="1" applyFill="1" applyBorder="1" applyAlignment="1">
      <alignment horizontal="center"/>
    </xf>
    <xf numFmtId="0" fontId="122" fillId="0" borderId="118" xfId="112" applyFont="1" applyFill="1" applyBorder="1" applyAlignment="1">
      <alignment horizontal="center" vertical="center" wrapText="1"/>
    </xf>
    <xf numFmtId="4" fontId="136" fillId="0" borderId="107" xfId="191" applyNumberFormat="1" applyFont="1" applyFill="1" applyBorder="1" applyAlignment="1">
      <alignment horizontal="center"/>
    </xf>
    <xf numFmtId="4" fontId="120" fillId="0" borderId="60" xfId="112" applyNumberFormat="1" applyFont="1" applyFill="1" applyBorder="1" applyAlignment="1">
      <alignment horizontal="center" vertical="top" wrapText="1"/>
    </xf>
    <xf numFmtId="9" fontId="137" fillId="0" borderId="58" xfId="323" applyFont="1" applyFill="1" applyBorder="1" applyAlignment="1">
      <alignment horizontal="center" vertical="center" wrapText="1"/>
    </xf>
    <xf numFmtId="4" fontId="120" fillId="0" borderId="58" xfId="112" applyNumberFormat="1" applyFont="1" applyFill="1" applyBorder="1" applyAlignment="1">
      <alignment horizontal="center" vertical="center" wrapText="1"/>
    </xf>
    <xf numFmtId="9" fontId="137" fillId="0" borderId="102" xfId="112" applyNumberFormat="1" applyFont="1" applyFill="1" applyBorder="1" applyAlignment="1">
      <alignment horizontal="center" vertical="center" wrapText="1"/>
    </xf>
    <xf numFmtId="4" fontId="120" fillId="0" borderId="102" xfId="112" applyNumberFormat="1" applyFont="1" applyFill="1" applyBorder="1" applyAlignment="1">
      <alignment horizontal="center" vertical="top" wrapText="1"/>
    </xf>
    <xf numFmtId="10" fontId="137" fillId="0" borderId="103" xfId="112" applyNumberFormat="1" applyFont="1" applyFill="1" applyBorder="1" applyAlignment="1">
      <alignment horizontal="center" vertical="center" wrapText="1"/>
    </xf>
    <xf numFmtId="4" fontId="120" fillId="0" borderId="103" xfId="112" applyNumberFormat="1" applyFont="1" applyFill="1" applyBorder="1" applyAlignment="1">
      <alignment horizontal="center" vertical="top" wrapText="1"/>
    </xf>
    <xf numFmtId="4" fontId="120" fillId="0" borderId="71" xfId="112" applyNumberFormat="1" applyFont="1" applyFill="1" applyBorder="1" applyAlignment="1">
      <alignment horizontal="center" vertical="top" wrapText="1"/>
    </xf>
    <xf numFmtId="0" fontId="115" fillId="0" borderId="0" xfId="112" applyFont="1" applyFill="1" applyAlignment="1">
      <alignment horizontal="justify"/>
    </xf>
    <xf numFmtId="0" fontId="122" fillId="0" borderId="0" xfId="191" applyFont="1" applyFill="1" applyAlignment="1">
      <alignment vertical="top" wrapText="1"/>
    </xf>
    <xf numFmtId="4" fontId="25" fillId="0" borderId="0" xfId="191" applyNumberFormat="1" applyFont="1" applyFill="1" applyAlignment="1">
      <alignment wrapText="1"/>
    </xf>
    <xf numFmtId="0" fontId="122" fillId="0" borderId="0" xfId="112" applyFont="1" applyFill="1"/>
    <xf numFmtId="4" fontId="25" fillId="0" borderId="0" xfId="191" applyNumberFormat="1" applyFont="1" applyFill="1" applyAlignment="1">
      <alignment horizontal="center" vertical="top" wrapText="1"/>
    </xf>
    <xf numFmtId="0" fontId="122" fillId="0" borderId="0" xfId="112" applyFont="1" applyFill="1" applyAlignment="1">
      <alignment vertical="top" wrapText="1"/>
    </xf>
    <xf numFmtId="0" fontId="122" fillId="0" borderId="0" xfId="112" applyFont="1" applyFill="1" applyAlignment="1">
      <alignment horizontal="left"/>
    </xf>
    <xf numFmtId="4" fontId="25" fillId="0" borderId="0" xfId="191" applyNumberFormat="1" applyFont="1" applyFill="1" applyAlignment="1">
      <alignment horizontal="center"/>
    </xf>
    <xf numFmtId="4" fontId="25" fillId="0" borderId="0" xfId="112" applyNumberFormat="1" applyFont="1" applyFill="1" applyAlignment="1">
      <alignment wrapText="1"/>
    </xf>
    <xf numFmtId="0" fontId="122" fillId="0" borderId="0" xfId="191" applyFont="1" applyFill="1" applyAlignment="1">
      <alignment horizontal="left"/>
    </xf>
    <xf numFmtId="0" fontId="25" fillId="0" borderId="0" xfId="325" applyFont="1" applyFill="1"/>
    <xf numFmtId="0" fontId="25" fillId="0" borderId="22" xfId="112" applyFont="1" applyFill="1" applyBorder="1" applyAlignment="1">
      <alignment horizontal="center" vertical="center" wrapText="1"/>
    </xf>
    <xf numFmtId="0" fontId="122" fillId="0" borderId="137" xfId="112" applyFont="1" applyFill="1" applyBorder="1" applyAlignment="1">
      <alignment horizontal="center" vertical="center" wrapText="1"/>
    </xf>
    <xf numFmtId="0" fontId="122" fillId="0" borderId="63" xfId="112" applyFont="1" applyFill="1" applyBorder="1" applyAlignment="1">
      <alignment horizontal="center" vertical="center" wrapText="1"/>
    </xf>
    <xf numFmtId="0" fontId="136" fillId="0" borderId="0" xfId="112" applyFont="1" applyFill="1" applyAlignment="1">
      <alignment horizontal="left" vertical="top" wrapText="1"/>
    </xf>
    <xf numFmtId="0" fontId="136" fillId="0" borderId="0" xfId="112" applyFont="1" applyFill="1" applyAlignment="1">
      <alignment vertical="top" wrapText="1"/>
    </xf>
    <xf numFmtId="0" fontId="136" fillId="0" borderId="0" xfId="112" applyFont="1" applyFill="1" applyAlignment="1">
      <alignment vertical="center" wrapText="1"/>
    </xf>
    <xf numFmtId="0" fontId="139" fillId="0" borderId="0" xfId="0" applyFont="1" applyFill="1" applyAlignment="1">
      <alignment wrapText="1"/>
    </xf>
    <xf numFmtId="0" fontId="139" fillId="0" borderId="0" xfId="0" applyFont="1" applyFill="1" applyBorder="1" applyAlignment="1"/>
    <xf numFmtId="0" fontId="140" fillId="0" borderId="0" xfId="0" applyFont="1" applyFill="1"/>
    <xf numFmtId="0" fontId="139" fillId="0" borderId="149" xfId="0" applyFont="1" applyFill="1" applyBorder="1" applyAlignment="1">
      <alignment wrapText="1"/>
    </xf>
    <xf numFmtId="0" fontId="115" fillId="0" borderId="0" xfId="112" applyFont="1" applyFill="1" applyAlignment="1">
      <alignment vertical="top" wrapText="1"/>
    </xf>
    <xf numFmtId="0" fontId="137" fillId="0" borderId="106" xfId="112" applyFont="1" applyFill="1" applyBorder="1" applyAlignment="1">
      <alignment horizontal="center" vertical="center" wrapText="1"/>
    </xf>
    <xf numFmtId="0" fontId="137" fillId="0" borderId="139" xfId="112" applyFont="1" applyFill="1" applyBorder="1" applyAlignment="1">
      <alignment horizontal="center" vertical="center" wrapText="1"/>
    </xf>
    <xf numFmtId="0" fontId="137" fillId="0" borderId="141" xfId="112" applyFont="1" applyFill="1" applyBorder="1" applyAlignment="1">
      <alignment horizontal="center" vertical="center" wrapText="1"/>
    </xf>
    <xf numFmtId="0" fontId="25" fillId="0" borderId="13" xfId="112" applyFont="1" applyFill="1" applyBorder="1" applyAlignment="1">
      <alignment horizontal="center" vertical="center" wrapText="1"/>
    </xf>
    <xf numFmtId="0" fontId="25" fillId="0" borderId="121" xfId="112" applyFont="1" applyFill="1" applyBorder="1" applyAlignment="1">
      <alignment horizontal="center" vertical="center" wrapText="1"/>
    </xf>
    <xf numFmtId="0" fontId="25" fillId="0" borderId="120" xfId="112" applyFont="1" applyFill="1" applyBorder="1" applyAlignment="1">
      <alignment horizontal="center" vertical="center" wrapText="1"/>
    </xf>
    <xf numFmtId="49" fontId="122" fillId="0" borderId="152" xfId="112" applyNumberFormat="1" applyFont="1" applyFill="1" applyBorder="1" applyAlignment="1">
      <alignment horizontal="center" vertical="center" wrapText="1"/>
    </xf>
    <xf numFmtId="4" fontId="122" fillId="0" borderId="135" xfId="191" applyNumberFormat="1" applyFont="1" applyFill="1" applyBorder="1" applyAlignment="1">
      <alignment vertical="top"/>
    </xf>
    <xf numFmtId="4" fontId="122" fillId="0" borderId="152" xfId="191" applyNumberFormat="1" applyFont="1" applyFill="1" applyBorder="1" applyAlignment="1">
      <alignment horizontal="center"/>
    </xf>
    <xf numFmtId="4" fontId="122" fillId="0" borderId="162" xfId="191" applyNumberFormat="1" applyFont="1" applyFill="1" applyBorder="1" applyAlignment="1">
      <alignment horizontal="center"/>
    </xf>
    <xf numFmtId="4" fontId="122" fillId="0" borderId="107" xfId="191" applyNumberFormat="1" applyFont="1" applyFill="1" applyBorder="1" applyAlignment="1">
      <alignment horizontal="center"/>
    </xf>
    <xf numFmtId="4" fontId="122" fillId="0" borderId="48" xfId="191" applyNumberFormat="1" applyFont="1" applyFill="1" applyBorder="1" applyAlignment="1">
      <alignment vertical="top"/>
    </xf>
    <xf numFmtId="49" fontId="122" fillId="0" borderId="48" xfId="112" applyNumberFormat="1" applyFont="1" applyFill="1" applyBorder="1" applyAlignment="1">
      <alignment horizontal="center" vertical="center" wrapText="1"/>
    </xf>
    <xf numFmtId="0" fontId="136" fillId="0" borderId="16" xfId="112" applyFont="1" applyFill="1" applyBorder="1" applyAlignment="1">
      <alignment horizontal="center" vertical="center" wrapText="1"/>
    </xf>
    <xf numFmtId="0" fontId="115" fillId="0" borderId="120" xfId="112" applyFont="1" applyFill="1" applyBorder="1" applyAlignment="1">
      <alignment horizontal="justify" vertical="top" wrapText="1"/>
    </xf>
    <xf numFmtId="9" fontId="137" fillId="0" borderId="58" xfId="112" applyNumberFormat="1" applyFont="1" applyFill="1" applyBorder="1" applyAlignment="1">
      <alignment horizontal="center" vertical="center" wrapText="1"/>
    </xf>
    <xf numFmtId="0" fontId="122" fillId="0" borderId="0" xfId="191" applyFont="1" applyFill="1"/>
    <xf numFmtId="0" fontId="122" fillId="0" borderId="0" xfId="191" applyFont="1" applyFill="1" applyAlignment="1">
      <alignment horizontal="right" vertical="top" wrapText="1"/>
    </xf>
    <xf numFmtId="49" fontId="61" fillId="0" borderId="137" xfId="0" applyNumberFormat="1" applyFont="1" applyBorder="1" applyAlignment="1">
      <alignment horizontal="center" vertical="center"/>
    </xf>
    <xf numFmtId="49" fontId="120" fillId="0" borderId="48" xfId="112" applyNumberFormat="1" applyFont="1" applyFill="1" applyBorder="1" applyAlignment="1">
      <alignment horizontal="center" vertical="center" wrapText="1"/>
    </xf>
    <xf numFmtId="49" fontId="120" fillId="0" borderId="152" xfId="112" applyNumberFormat="1" applyFont="1" applyFill="1" applyBorder="1" applyAlignment="1">
      <alignment horizontal="center" vertical="center" wrapText="1"/>
    </xf>
    <xf numFmtId="0" fontId="141" fillId="0" borderId="0" xfId="326"/>
    <xf numFmtId="0" fontId="46" fillId="0" borderId="0" xfId="327" applyFont="1"/>
    <xf numFmtId="1" fontId="141" fillId="0" borderId="0" xfId="326" applyNumberFormat="1"/>
    <xf numFmtId="0" fontId="135" fillId="0" borderId="0" xfId="326" applyFont="1"/>
    <xf numFmtId="0" fontId="135" fillId="0" borderId="0" xfId="326" applyFont="1" applyAlignment="1">
      <alignment horizontal="center" vertical="top" wrapText="1"/>
    </xf>
    <xf numFmtId="0" fontId="135" fillId="0" borderId="0" xfId="326" applyFont="1" applyAlignment="1">
      <alignment horizontal="left"/>
    </xf>
    <xf numFmtId="0" fontId="135" fillId="0" borderId="0" xfId="326" applyFont="1" applyAlignment="1">
      <alignment horizontal="center"/>
    </xf>
    <xf numFmtId="0" fontId="135" fillId="0" borderId="0" xfId="326" applyFont="1" applyBorder="1" applyAlignment="1">
      <alignment horizontal="center" vertical="top" wrapText="1"/>
    </xf>
    <xf numFmtId="0" fontId="141" fillId="0" borderId="0" xfId="326" applyFill="1"/>
    <xf numFmtId="0" fontId="51" fillId="0" borderId="0" xfId="326" applyFont="1" applyFill="1" applyAlignment="1">
      <alignment horizontal="center" vertical="center" wrapText="1"/>
    </xf>
    <xf numFmtId="0" fontId="25" fillId="0" borderId="0" xfId="326" applyFont="1" applyFill="1"/>
    <xf numFmtId="0" fontId="25" fillId="0" borderId="0" xfId="326" applyFont="1" applyFill="1" applyAlignment="1">
      <alignment horizontal="right" vertical="center"/>
    </xf>
    <xf numFmtId="0" fontId="49" fillId="0" borderId="0" xfId="326" applyFont="1" applyFill="1" applyAlignment="1">
      <alignment horizontal="center" vertical="center"/>
    </xf>
    <xf numFmtId="0" fontId="122" fillId="0" borderId="0" xfId="326" applyFont="1" applyFill="1" applyAlignment="1">
      <alignment horizontal="right" vertical="center"/>
    </xf>
    <xf numFmtId="0" fontId="122" fillId="0" borderId="0" xfId="326" applyFont="1" applyFill="1" applyAlignment="1"/>
    <xf numFmtId="0" fontId="136" fillId="0" borderId="0" xfId="326" applyFont="1" applyFill="1" applyAlignment="1"/>
    <xf numFmtId="0" fontId="122" fillId="0" borderId="0" xfId="327" applyFont="1" applyFill="1" applyAlignment="1">
      <alignment horizontal="right"/>
    </xf>
    <xf numFmtId="14" fontId="122" fillId="0" borderId="0" xfId="327" applyNumberFormat="1" applyFont="1" applyFill="1" applyAlignment="1">
      <alignment horizontal="right"/>
    </xf>
    <xf numFmtId="0" fontId="136" fillId="0" borderId="0" xfId="327" applyFont="1" applyFill="1" applyAlignment="1">
      <alignment horizontal="right"/>
    </xf>
    <xf numFmtId="0" fontId="25" fillId="0" borderId="0" xfId="327" applyFont="1" applyFill="1"/>
    <xf numFmtId="0" fontId="120" fillId="0" borderId="16" xfId="327" applyFont="1" applyFill="1" applyBorder="1" applyAlignment="1">
      <alignment horizontal="center" vertical="center" wrapText="1"/>
    </xf>
    <xf numFmtId="0" fontId="120" fillId="0" borderId="59" xfId="327" applyFont="1" applyFill="1" applyBorder="1" applyAlignment="1">
      <alignment horizontal="left" vertical="center" wrapText="1"/>
    </xf>
    <xf numFmtId="4" fontId="120" fillId="0" borderId="58" xfId="327" applyNumberFormat="1" applyFont="1" applyFill="1" applyBorder="1" applyAlignment="1">
      <alignment horizontal="center" vertical="center" wrapText="1"/>
    </xf>
    <xf numFmtId="0" fontId="120" fillId="0" borderId="63" xfId="327" applyFont="1" applyFill="1" applyBorder="1" applyAlignment="1">
      <alignment horizontal="center" vertical="center" wrapText="1"/>
    </xf>
    <xf numFmtId="0" fontId="120" fillId="0" borderId="167" xfId="327" applyFont="1" applyFill="1" applyBorder="1" applyAlignment="1">
      <alignment horizontal="left" vertical="center" wrapText="1"/>
    </xf>
    <xf numFmtId="4" fontId="120" fillId="0" borderId="168" xfId="327" applyNumberFormat="1" applyFont="1" applyFill="1" applyBorder="1" applyAlignment="1">
      <alignment horizontal="center" vertical="center" wrapText="1"/>
    </xf>
    <xf numFmtId="0" fontId="136" fillId="0" borderId="12" xfId="326" applyFont="1" applyFill="1" applyBorder="1" applyAlignment="1">
      <alignment horizontal="justify" vertical="top" wrapText="1"/>
    </xf>
    <xf numFmtId="0" fontId="137" fillId="0" borderId="120" xfId="326" applyFont="1" applyFill="1" applyBorder="1" applyAlignment="1">
      <alignment horizontal="right" vertical="top" wrapText="1"/>
    </xf>
    <xf numFmtId="4" fontId="120" fillId="0" borderId="71" xfId="326" applyNumberFormat="1" applyFont="1" applyFill="1" applyBorder="1" applyAlignment="1">
      <alignment horizontal="center" vertical="top" wrapText="1"/>
    </xf>
    <xf numFmtId="0" fontId="145" fillId="0" borderId="0" xfId="327" applyFont="1" applyFill="1" applyAlignment="1">
      <alignment horizontal="right" vertical="top" wrapText="1"/>
    </xf>
    <xf numFmtId="4" fontId="120" fillId="0" borderId="0" xfId="327" applyNumberFormat="1" applyFont="1" applyFill="1" applyAlignment="1">
      <alignment horizontal="center" vertical="top" wrapText="1"/>
    </xf>
    <xf numFmtId="0" fontId="25" fillId="0" borderId="120" xfId="326" applyFont="1" applyFill="1" applyBorder="1" applyAlignment="1">
      <alignment horizontal="right"/>
    </xf>
    <xf numFmtId="0" fontId="25" fillId="0" borderId="0" xfId="327" applyFont="1" applyFill="1" applyAlignment="1">
      <alignment horizontal="justify"/>
    </xf>
    <xf numFmtId="4" fontId="25" fillId="0" borderId="0" xfId="327" applyNumberFormat="1" applyFont="1" applyFill="1"/>
    <xf numFmtId="0" fontId="122" fillId="0" borderId="0" xfId="326" applyFont="1" applyFill="1" applyAlignment="1">
      <alignment horizontal="right" vertical="top" wrapText="1"/>
    </xf>
    <xf numFmtId="4" fontId="122" fillId="0" borderId="0" xfId="328" applyFont="1" applyFill="1" applyAlignment="1">
      <alignment vertical="top" wrapText="1"/>
    </xf>
    <xf numFmtId="4" fontId="122" fillId="0" borderId="0" xfId="326" applyNumberFormat="1" applyFont="1" applyFill="1"/>
    <xf numFmtId="0" fontId="25" fillId="0" borderId="0" xfId="326" applyFont="1"/>
    <xf numFmtId="0" fontId="122" fillId="0" borderId="0" xfId="326" applyFont="1"/>
    <xf numFmtId="0" fontId="122" fillId="0" borderId="0" xfId="326" applyFont="1" applyFill="1" applyAlignment="1">
      <alignment horizontal="center" vertical="top" wrapText="1"/>
    </xf>
    <xf numFmtId="0" fontId="122" fillId="0" borderId="0" xfId="326" applyFont="1" applyAlignment="1">
      <alignment horizontal="center" vertical="top" wrapText="1"/>
    </xf>
    <xf numFmtId="0" fontId="122" fillId="0" borderId="0" xfId="326" applyFont="1" applyAlignment="1">
      <alignment horizontal="right" vertical="top" wrapText="1"/>
    </xf>
    <xf numFmtId="0" fontId="122" fillId="0" borderId="0" xfId="326" applyFont="1" applyFill="1" applyAlignment="1">
      <alignment horizontal="left"/>
    </xf>
    <xf numFmtId="0" fontId="143" fillId="0" borderId="0" xfId="326" applyFont="1" applyAlignment="1">
      <alignment horizontal="center" vertical="top" wrapText="1"/>
    </xf>
    <xf numFmtId="0" fontId="25" fillId="26" borderId="135" xfId="0" applyFont="1" applyFill="1" applyBorder="1" applyAlignment="1">
      <alignment horizontal="left" vertical="center" wrapText="1"/>
    </xf>
    <xf numFmtId="0" fontId="49" fillId="26" borderId="135" xfId="0" applyFont="1" applyFill="1" applyBorder="1" applyAlignment="1">
      <alignment horizontal="center" vertical="center" wrapText="1"/>
    </xf>
    <xf numFmtId="0" fontId="146" fillId="0" borderId="0" xfId="0" applyFont="1" applyFill="1" applyAlignment="1"/>
    <xf numFmtId="0" fontId="146" fillId="0" borderId="65" xfId="0" applyFont="1" applyFill="1" applyBorder="1" applyAlignment="1"/>
    <xf numFmtId="0" fontId="25" fillId="0" borderId="0" xfId="0" applyFont="1"/>
    <xf numFmtId="0" fontId="51" fillId="0" borderId="33" xfId="0" applyFont="1" applyFill="1" applyBorder="1"/>
    <xf numFmtId="167" fontId="51" fillId="0" borderId="33" xfId="65" applyFont="1" applyFill="1" applyBorder="1" applyAlignment="1" applyProtection="1">
      <alignment horizontal="right" vertical="center" wrapText="1"/>
    </xf>
    <xf numFmtId="169" fontId="51" fillId="0" borderId="33" xfId="0" applyNumberFormat="1" applyFont="1" applyFill="1" applyBorder="1" applyAlignment="1">
      <alignment horizontal="right" vertical="center" wrapText="1"/>
    </xf>
    <xf numFmtId="2" fontId="51" fillId="0" borderId="33" xfId="0" applyNumberFormat="1" applyFont="1" applyFill="1" applyBorder="1" applyAlignment="1">
      <alignment horizontal="right" vertical="center"/>
    </xf>
    <xf numFmtId="167" fontId="51" fillId="0" borderId="95" xfId="1" applyFont="1" applyFill="1" applyBorder="1" applyAlignment="1">
      <alignment horizontal="right"/>
    </xf>
    <xf numFmtId="0" fontId="81" fillId="0" borderId="152" xfId="0" applyFont="1" applyFill="1" applyBorder="1" applyAlignment="1">
      <alignment vertical="center" wrapText="1"/>
    </xf>
    <xf numFmtId="0" fontId="81" fillId="0" borderId="80" xfId="0" applyFont="1" applyFill="1" applyBorder="1" applyAlignment="1">
      <alignment horizontal="center" vertical="center" wrapText="1"/>
    </xf>
    <xf numFmtId="167" fontId="81" fillId="0" borderId="152" xfId="1" applyFont="1" applyFill="1" applyBorder="1" applyAlignment="1">
      <alignment horizontal="center" vertical="center" wrapText="1"/>
    </xf>
    <xf numFmtId="49" fontId="85" fillId="24" borderId="0" xfId="221" applyNumberFormat="1" applyFont="1" applyFill="1" applyAlignment="1">
      <alignment horizontal="right" vertical="top"/>
    </xf>
    <xf numFmtId="0" fontId="51" fillId="26" borderId="135" xfId="0" applyFont="1" applyFill="1" applyBorder="1" applyAlignment="1">
      <alignment horizontal="center" vertical="center"/>
    </xf>
    <xf numFmtId="2" fontId="25" fillId="26" borderId="115" xfId="109" applyNumberFormat="1" applyFill="1" applyBorder="1" applyAlignment="1">
      <alignment horizontal="right" wrapText="1"/>
    </xf>
    <xf numFmtId="0" fontId="25" fillId="26" borderId="115" xfId="206" applyFont="1" applyFill="1" applyBorder="1" applyAlignment="1">
      <alignment horizontal="center" wrapText="1"/>
    </xf>
    <xf numFmtId="169" fontId="26" fillId="26" borderId="115" xfId="1" applyNumberFormat="1" applyFont="1" applyFill="1" applyBorder="1"/>
    <xf numFmtId="0" fontId="26" fillId="26" borderId="115" xfId="0" applyFont="1" applyFill="1" applyBorder="1" applyAlignment="1">
      <alignment wrapText="1"/>
    </xf>
    <xf numFmtId="167" fontId="25" fillId="26" borderId="115" xfId="65" applyFont="1" applyFill="1" applyBorder="1" applyAlignment="1" applyProtection="1">
      <alignment horizontal="right" vertical="center" wrapText="1"/>
    </xf>
    <xf numFmtId="167" fontId="26" fillId="26" borderId="115" xfId="1" applyFont="1" applyFill="1" applyBorder="1" applyAlignment="1" applyProtection="1">
      <alignment horizontal="right"/>
    </xf>
    <xf numFmtId="167" fontId="26" fillId="26" borderId="115" xfId="1" applyFont="1" applyFill="1" applyBorder="1" applyAlignment="1">
      <alignment horizontal="right"/>
    </xf>
    <xf numFmtId="167" fontId="26" fillId="26" borderId="111" xfId="1" applyFont="1" applyFill="1" applyBorder="1" applyAlignment="1">
      <alignment horizontal="right"/>
    </xf>
    <xf numFmtId="0" fontId="25" fillId="26" borderId="115" xfId="0" applyFont="1" applyFill="1" applyBorder="1" applyAlignment="1">
      <alignment horizontal="left" vertical="top" wrapText="1"/>
    </xf>
    <xf numFmtId="0" fontId="25" fillId="26" borderId="115" xfId="206" applyFont="1" applyFill="1" applyBorder="1" applyAlignment="1" applyProtection="1">
      <alignment horizontal="center" vertical="center" wrapText="1"/>
      <protection locked="0"/>
    </xf>
    <xf numFmtId="2" fontId="25" fillId="26" borderId="124" xfId="109" applyNumberFormat="1" applyFill="1" applyBorder="1" applyAlignment="1">
      <alignment horizontal="right" wrapText="1"/>
    </xf>
    <xf numFmtId="0" fontId="25" fillId="0" borderId="0" xfId="0" applyFont="1"/>
    <xf numFmtId="0" fontId="26" fillId="0" borderId="0" xfId="0" applyFont="1" applyAlignment="1">
      <alignment wrapText="1"/>
    </xf>
    <xf numFmtId="2" fontId="61" fillId="0" borderId="142" xfId="0" applyNumberFormat="1" applyFont="1" applyFill="1" applyBorder="1" applyAlignment="1">
      <alignment horizontal="right" vertical="center"/>
    </xf>
    <xf numFmtId="4" fontId="51" fillId="0" borderId="135" xfId="0" applyNumberFormat="1" applyFont="1" applyFill="1" applyBorder="1" applyAlignment="1">
      <alignment vertical="center" wrapText="1"/>
    </xf>
    <xf numFmtId="2" fontId="61" fillId="0" borderId="135" xfId="0" applyNumberFormat="1" applyFont="1" applyFill="1" applyBorder="1" applyAlignment="1">
      <alignment horizontal="right" vertical="center"/>
    </xf>
    <xf numFmtId="0" fontId="26" fillId="0" borderId="135" xfId="0" applyFont="1" applyFill="1" applyBorder="1" applyAlignment="1">
      <alignment horizontal="left" vertical="center"/>
    </xf>
    <xf numFmtId="167" fontId="26" fillId="0" borderId="136" xfId="1" applyFont="1" applyFill="1" applyBorder="1" applyAlignment="1">
      <alignment horizontal="left"/>
    </xf>
    <xf numFmtId="167" fontId="26" fillId="0" borderId="135" xfId="1" applyFont="1" applyFill="1" applyBorder="1" applyAlignment="1">
      <alignment horizontal="right"/>
    </xf>
    <xf numFmtId="167" fontId="26" fillId="0" borderId="135" xfId="1" applyFont="1" applyFill="1" applyBorder="1" applyAlignment="1" applyProtection="1">
      <alignment horizontal="right"/>
    </xf>
    <xf numFmtId="4" fontId="51" fillId="0" borderId="135" xfId="36" applyNumberFormat="1" applyFont="1" applyFill="1" applyBorder="1" applyAlignment="1">
      <alignment horizontal="right" vertical="center" wrapText="1"/>
    </xf>
    <xf numFmtId="0" fontId="26" fillId="0" borderId="135" xfId="0" applyFont="1" applyFill="1" applyBorder="1" applyAlignment="1">
      <alignment horizontal="left" wrapText="1"/>
    </xf>
    <xf numFmtId="167" fontId="57" fillId="0" borderId="136" xfId="1" applyFont="1" applyFill="1" applyBorder="1" applyAlignment="1">
      <alignment horizontal="right"/>
    </xf>
    <xf numFmtId="167" fontId="51" fillId="0" borderId="135" xfId="65" applyFont="1" applyFill="1" applyBorder="1" applyAlignment="1" applyProtection="1">
      <alignment horizontal="right"/>
    </xf>
    <xf numFmtId="167" fontId="50" fillId="0" borderId="154" xfId="1" applyFill="1" applyBorder="1"/>
    <xf numFmtId="0" fontId="51" fillId="0" borderId="154" xfId="0" applyFont="1" applyFill="1" applyBorder="1"/>
    <xf numFmtId="167" fontId="25" fillId="0" borderId="154" xfId="65" applyFont="1" applyFill="1" applyBorder="1" applyAlignment="1" applyProtection="1">
      <alignment horizontal="right" vertical="center" wrapText="1"/>
    </xf>
    <xf numFmtId="167" fontId="51" fillId="0" borderId="154" xfId="65" applyFont="1" applyFill="1" applyBorder="1" applyAlignment="1" applyProtection="1">
      <alignment horizontal="right" vertical="center" wrapText="1"/>
    </xf>
    <xf numFmtId="2" fontId="51" fillId="0" borderId="154" xfId="0" applyNumberFormat="1" applyFont="1" applyFill="1" applyBorder="1" applyAlignment="1">
      <alignment horizontal="right" vertical="center"/>
    </xf>
    <xf numFmtId="167" fontId="51" fillId="0" borderId="156" xfId="1" applyFont="1" applyFill="1" applyBorder="1" applyAlignment="1">
      <alignment horizontal="right"/>
    </xf>
    <xf numFmtId="0" fontId="49" fillId="0" borderId="135" xfId="0" applyFont="1" applyFill="1" applyBorder="1" applyAlignment="1">
      <alignment wrapText="1"/>
    </xf>
    <xf numFmtId="0" fontId="146" fillId="0" borderId="65" xfId="0" applyFont="1" applyFill="1" applyBorder="1" applyAlignment="1">
      <alignment horizontal="center" wrapText="1"/>
    </xf>
    <xf numFmtId="0" fontId="146" fillId="0" borderId="0" xfId="0" applyFont="1" applyFill="1" applyBorder="1" applyAlignment="1">
      <alignment horizontal="center" wrapText="1"/>
    </xf>
    <xf numFmtId="0" fontId="63" fillId="0" borderId="22" xfId="121" applyFont="1" applyFill="1" applyBorder="1" applyAlignment="1">
      <alignment horizontal="center" vertical="center" wrapText="1"/>
    </xf>
    <xf numFmtId="0" fontId="51" fillId="0" borderId="152" xfId="0" applyFont="1" applyBorder="1"/>
    <xf numFmtId="0" fontId="51" fillId="0" borderId="157" xfId="0" applyFont="1" applyBorder="1"/>
    <xf numFmtId="0" fontId="60" fillId="0" borderId="152" xfId="0" applyFont="1" applyFill="1" applyBorder="1" applyAlignment="1">
      <alignment horizontal="left" wrapText="1"/>
    </xf>
    <xf numFmtId="0" fontId="51" fillId="0" borderId="152" xfId="0" applyFont="1" applyFill="1" applyBorder="1" applyAlignment="1">
      <alignment horizontal="center" vertical="center"/>
    </xf>
    <xf numFmtId="167" fontId="50" fillId="0" borderId="152" xfId="1" applyFill="1" applyBorder="1"/>
    <xf numFmtId="0" fontId="51" fillId="0" borderId="135" xfId="0" applyFont="1" applyBorder="1"/>
    <xf numFmtId="0" fontId="51" fillId="0" borderId="136" xfId="0" applyFont="1" applyBorder="1"/>
    <xf numFmtId="0" fontId="60" fillId="0" borderId="135" xfId="0" applyFont="1" applyFill="1" applyBorder="1" applyAlignment="1">
      <alignment horizontal="left" wrapText="1"/>
    </xf>
    <xf numFmtId="0" fontId="25" fillId="0" borderId="135" xfId="0" applyFont="1" applyBorder="1" applyAlignment="1">
      <alignment horizontal="left" wrapText="1"/>
    </xf>
    <xf numFmtId="167" fontId="51" fillId="0" borderId="135" xfId="1" applyFont="1" applyFill="1" applyBorder="1" applyAlignment="1">
      <alignment horizontal="right"/>
    </xf>
    <xf numFmtId="0" fontId="147" fillId="0" borderId="115" xfId="0" applyFont="1" applyFill="1" applyBorder="1" applyAlignment="1">
      <alignment horizontal="center" vertical="center"/>
    </xf>
    <xf numFmtId="0" fontId="147" fillId="0" borderId="115" xfId="0" applyFont="1" applyFill="1" applyBorder="1" applyAlignment="1">
      <alignment wrapText="1"/>
    </xf>
    <xf numFmtId="167" fontId="149" fillId="0" borderId="115" xfId="1" applyFont="1" applyFill="1" applyBorder="1"/>
    <xf numFmtId="0" fontId="147" fillId="0" borderId="115" xfId="0" applyFont="1" applyFill="1" applyBorder="1" applyAlignment="1">
      <alignment horizontal="left" wrapText="1"/>
    </xf>
    <xf numFmtId="2" fontId="25" fillId="0" borderId="135" xfId="1" applyNumberFormat="1" applyFont="1" applyBorder="1" applyAlignment="1" applyProtection="1">
      <alignment horizontal="right" vertical="center" wrapText="1"/>
    </xf>
    <xf numFmtId="167" fontId="25" fillId="0" borderId="135" xfId="65" applyFont="1" applyBorder="1" applyAlignment="1" applyProtection="1">
      <alignment horizontal="right" vertical="center" wrapText="1"/>
    </xf>
    <xf numFmtId="167" fontId="51" fillId="0" borderId="136" xfId="1" applyFont="1" applyBorder="1" applyAlignment="1">
      <alignment horizontal="right"/>
    </xf>
    <xf numFmtId="0" fontId="49" fillId="0" borderId="135" xfId="0" applyFont="1" applyFill="1" applyBorder="1" applyAlignment="1">
      <alignment horizontal="left" wrapText="1"/>
    </xf>
    <xf numFmtId="0" fontId="49" fillId="0" borderId="135" xfId="0" applyFont="1" applyBorder="1" applyAlignment="1" applyProtection="1">
      <alignment horizontal="left" wrapText="1"/>
      <protection locked="0"/>
    </xf>
    <xf numFmtId="167" fontId="25" fillId="0" borderId="135" xfId="1" applyFont="1" applyBorder="1"/>
    <xf numFmtId="167" fontId="50" fillId="0" borderId="139" xfId="1" applyFill="1" applyBorder="1" applyProtection="1"/>
    <xf numFmtId="167" fontId="26" fillId="0" borderId="135" xfId="1" applyFont="1" applyBorder="1"/>
    <xf numFmtId="167" fontId="26" fillId="0" borderId="135" xfId="1" applyFont="1" applyBorder="1" applyAlignment="1" applyProtection="1">
      <alignment horizontal="right"/>
    </xf>
    <xf numFmtId="167" fontId="26" fillId="0" borderId="135" xfId="1" applyFont="1" applyBorder="1" applyAlignment="1">
      <alignment horizontal="right"/>
    </xf>
    <xf numFmtId="167" fontId="26" fillId="0" borderId="136" xfId="1" applyFont="1" applyBorder="1" applyAlignment="1">
      <alignment horizontal="right"/>
    </xf>
    <xf numFmtId="2" fontId="25" fillId="0" borderId="135" xfId="109" applyNumberFormat="1" applyFill="1" applyBorder="1" applyAlignment="1">
      <alignment horizontal="left" wrapText="1"/>
    </xf>
    <xf numFmtId="169" fontId="26" fillId="0" borderId="135" xfId="1" applyNumberFormat="1" applyFont="1" applyFill="1" applyBorder="1"/>
    <xf numFmtId="2" fontId="25" fillId="0" borderId="135" xfId="109" applyNumberFormat="1" applyFill="1" applyBorder="1" applyAlignment="1">
      <alignment horizontal="left" vertical="top" wrapText="1"/>
    </xf>
    <xf numFmtId="0" fontId="26" fillId="0" borderId="115" xfId="0" applyFont="1" applyFill="1" applyBorder="1" applyAlignment="1">
      <alignment wrapText="1"/>
    </xf>
    <xf numFmtId="167" fontId="25" fillId="0" borderId="135" xfId="65" applyFont="1" applyFill="1" applyBorder="1" applyAlignment="1" applyProtection="1">
      <alignment horizontal="right" vertical="center" wrapText="1"/>
    </xf>
    <xf numFmtId="0" fontId="60" fillId="26" borderId="112" xfId="0" applyFont="1" applyFill="1" applyBorder="1" applyAlignment="1">
      <alignment horizontal="center" vertical="center" wrapText="1"/>
    </xf>
    <xf numFmtId="0" fontId="125" fillId="26" borderId="109" xfId="0" applyFont="1" applyFill="1" applyBorder="1" applyAlignment="1">
      <alignment vertical="center" wrapText="1"/>
    </xf>
    <xf numFmtId="0" fontId="60" fillId="26" borderId="109" xfId="0" applyFont="1" applyFill="1" applyBorder="1" applyAlignment="1">
      <alignment horizontal="center" vertical="center" wrapText="1"/>
    </xf>
    <xf numFmtId="167" fontId="60" fillId="26" borderId="111" xfId="1" applyFont="1" applyFill="1" applyBorder="1"/>
    <xf numFmtId="0" fontId="25" fillId="0" borderId="0" xfId="0" applyFont="1" applyFill="1"/>
    <xf numFmtId="0" fontId="50" fillId="0" borderId="0" xfId="0" applyFont="1" applyFill="1" applyAlignment="1">
      <alignment wrapText="1"/>
    </xf>
    <xf numFmtId="164" fontId="26" fillId="0" borderId="0" xfId="0" applyNumberFormat="1" applyFont="1" applyFill="1" applyAlignment="1">
      <alignment wrapText="1"/>
    </xf>
    <xf numFmtId="0" fontId="61" fillId="0" borderId="76" xfId="0" applyNumberFormat="1" applyFont="1" applyFill="1" applyBorder="1" applyAlignment="1">
      <alignment horizontal="center" vertical="center"/>
    </xf>
    <xf numFmtId="0" fontId="25" fillId="0" borderId="0" xfId="0" applyFont="1" applyFill="1"/>
    <xf numFmtId="49" fontId="147" fillId="0" borderId="46" xfId="0" applyNumberFormat="1" applyFont="1" applyFill="1" applyBorder="1" applyAlignment="1">
      <alignment horizontal="center" vertical="center"/>
    </xf>
    <xf numFmtId="0" fontId="150" fillId="0" borderId="36" xfId="0" applyFont="1" applyFill="1" applyBorder="1" applyAlignment="1">
      <alignment vertical="center" wrapText="1"/>
    </xf>
    <xf numFmtId="0" fontId="151" fillId="0" borderId="36" xfId="0" applyFont="1" applyFill="1" applyBorder="1" applyAlignment="1">
      <alignment horizontal="center"/>
    </xf>
    <xf numFmtId="167" fontId="149" fillId="0" borderId="92" xfId="1" applyFont="1" applyFill="1" applyBorder="1"/>
    <xf numFmtId="0" fontId="147" fillId="0" borderId="46" xfId="0" applyFont="1" applyFill="1" applyBorder="1" applyAlignment="1">
      <alignment horizontal="center"/>
    </xf>
    <xf numFmtId="0" fontId="150" fillId="0" borderId="124" xfId="0" applyFont="1" applyFill="1" applyBorder="1" applyAlignment="1">
      <alignment vertical="center" wrapText="1"/>
    </xf>
    <xf numFmtId="0" fontId="151" fillId="0" borderId="124" xfId="0" applyFont="1" applyFill="1" applyBorder="1" applyAlignment="1">
      <alignment horizontal="center"/>
    </xf>
    <xf numFmtId="167" fontId="149" fillId="0" borderId="110" xfId="1" applyFont="1" applyFill="1" applyBorder="1"/>
    <xf numFmtId="0" fontId="66" fillId="0" borderId="135" xfId="0" applyFont="1" applyFill="1" applyBorder="1" applyAlignment="1">
      <alignment vertical="center" wrapText="1"/>
    </xf>
    <xf numFmtId="0" fontId="109" fillId="0" borderId="135" xfId="0" applyFont="1" applyFill="1" applyBorder="1" applyAlignment="1">
      <alignment horizontal="center"/>
    </xf>
    <xf numFmtId="167" fontId="50" fillId="0" borderId="151" xfId="1" applyFill="1" applyBorder="1"/>
    <xf numFmtId="167" fontId="25" fillId="0" borderId="136" xfId="1" applyFont="1" applyFill="1" applyBorder="1"/>
    <xf numFmtId="0" fontId="25" fillId="0" borderId="164" xfId="230" applyFont="1" applyFill="1" applyBorder="1" applyAlignment="1">
      <alignment horizontal="center" vertical="center"/>
    </xf>
    <xf numFmtId="0" fontId="49" fillId="0" borderId="135" xfId="230" applyFont="1" applyFill="1" applyBorder="1" applyAlignment="1">
      <alignment horizontal="center" vertical="center"/>
    </xf>
    <xf numFmtId="0" fontId="49" fillId="0" borderId="135" xfId="230" applyFont="1" applyFill="1" applyBorder="1" applyAlignment="1">
      <alignment horizontal="left" vertical="center" wrapText="1" indent="1"/>
    </xf>
    <xf numFmtId="49" fontId="61" fillId="0" borderId="137" xfId="0" applyNumberFormat="1" applyFont="1" applyFill="1" applyBorder="1" applyAlignment="1">
      <alignment horizontal="center" vertical="center"/>
    </xf>
    <xf numFmtId="0" fontId="80" fillId="0" borderId="135" xfId="0" applyFont="1" applyBorder="1" applyAlignment="1">
      <alignment vertical="center" wrapText="1"/>
    </xf>
    <xf numFmtId="0" fontId="25" fillId="0" borderId="0" xfId="0" applyFont="1"/>
    <xf numFmtId="0" fontId="75" fillId="0" borderId="135" xfId="0" applyFont="1" applyBorder="1" applyAlignment="1">
      <alignment vertical="center" wrapText="1"/>
    </xf>
    <xf numFmtId="167" fontId="50" fillId="0" borderId="135" xfId="1" applyBorder="1" applyAlignment="1">
      <alignment horizontal="right"/>
    </xf>
    <xf numFmtId="167" fontId="25" fillId="0" borderId="136" xfId="1" applyFont="1" applyBorder="1"/>
    <xf numFmtId="0" fontId="146" fillId="0" borderId="0" xfId="0" applyFont="1" applyFill="1" applyBorder="1" applyAlignment="1">
      <alignment wrapText="1"/>
    </xf>
    <xf numFmtId="0" fontId="146" fillId="30" borderId="65" xfId="0" applyFont="1" applyFill="1" applyBorder="1" applyAlignment="1">
      <alignment horizontal="center" wrapText="1"/>
    </xf>
    <xf numFmtId="0" fontId="146" fillId="30" borderId="0" xfId="0" applyFont="1" applyFill="1" applyBorder="1" applyAlignment="1">
      <alignment horizontal="center" wrapText="1"/>
    </xf>
    <xf numFmtId="0" fontId="146" fillId="0" borderId="0" xfId="0" applyFont="1" applyFill="1" applyBorder="1" applyAlignment="1">
      <alignment horizontal="center" wrapText="1"/>
    </xf>
    <xf numFmtId="0" fontId="25" fillId="0" borderId="0" xfId="0" applyFont="1"/>
    <xf numFmtId="0" fontId="60" fillId="0" borderId="0" xfId="0" applyFont="1"/>
    <xf numFmtId="0" fontId="25" fillId="0" borderId="0" xfId="0" applyFont="1" applyFill="1"/>
    <xf numFmtId="0" fontId="61" fillId="0" borderId="135" xfId="0" applyFont="1" applyFill="1" applyBorder="1" applyAlignment="1">
      <alignment horizontal="right" wrapText="1"/>
    </xf>
    <xf numFmtId="167" fontId="61" fillId="0" borderId="135" xfId="1" applyFont="1" applyFill="1" applyBorder="1" applyAlignment="1">
      <alignment horizontal="right"/>
    </xf>
    <xf numFmtId="0" fontId="61" fillId="0" borderId="135" xfId="0" applyFont="1" applyFill="1" applyBorder="1"/>
    <xf numFmtId="49" fontId="61" fillId="32" borderId="137" xfId="0" applyNumberFormat="1" applyFont="1" applyFill="1" applyBorder="1" applyAlignment="1">
      <alignment horizontal="center" vertical="center"/>
    </xf>
    <xf numFmtId="0" fontId="25" fillId="0" borderId="135" xfId="0" applyFont="1" applyBorder="1" applyAlignment="1">
      <alignment wrapText="1"/>
    </xf>
    <xf numFmtId="49" fontId="122" fillId="32" borderId="152" xfId="112" applyNumberFormat="1" applyFont="1" applyFill="1" applyBorder="1" applyAlignment="1">
      <alignment horizontal="center" vertical="center" wrapText="1"/>
    </xf>
    <xf numFmtId="0" fontId="25" fillId="0" borderId="135" xfId="0" applyFont="1" applyBorder="1" applyAlignment="1">
      <alignment horizontal="right" wrapText="1"/>
    </xf>
    <xf numFmtId="1" fontId="25" fillId="0" borderId="135" xfId="0" applyNumberFormat="1" applyFont="1" applyBorder="1" applyAlignment="1">
      <alignment horizontal="left" wrapText="1"/>
    </xf>
    <xf numFmtId="0" fontId="51" fillId="0" borderId="135" xfId="0" applyFont="1" applyBorder="1" applyAlignment="1">
      <alignment wrapText="1"/>
    </xf>
    <xf numFmtId="0" fontId="26" fillId="0" borderId="135" xfId="109" applyFont="1" applyBorder="1" applyAlignment="1" applyProtection="1">
      <alignment horizontal="left" wrapText="1"/>
      <protection locked="0"/>
    </xf>
    <xf numFmtId="2" fontId="25" fillId="0" borderId="135" xfId="109" applyNumberFormat="1" applyBorder="1" applyAlignment="1">
      <alignment horizontal="center"/>
    </xf>
    <xf numFmtId="169" fontId="26" fillId="0" borderId="135" xfId="109" applyNumberFormat="1" applyFont="1" applyBorder="1"/>
    <xf numFmtId="0" fontId="92" fillId="0" borderId="137" xfId="0" applyFont="1" applyBorder="1" applyAlignment="1">
      <alignment horizontal="center" vertical="center"/>
    </xf>
    <xf numFmtId="0" fontId="6" fillId="0" borderId="135" xfId="0" applyFont="1" applyBorder="1" applyAlignment="1">
      <alignment horizontal="left" vertical="center" wrapText="1"/>
    </xf>
    <xf numFmtId="0" fontId="6" fillId="0" borderId="135" xfId="0" applyFont="1" applyBorder="1" applyAlignment="1">
      <alignment horizontal="center" vertical="center"/>
    </xf>
    <xf numFmtId="0" fontId="2" fillId="0" borderId="135" xfId="0" applyFont="1" applyBorder="1" applyAlignment="1">
      <alignment horizontal="center" vertical="center" wrapText="1"/>
    </xf>
    <xf numFmtId="0" fontId="6" fillId="0" borderId="135" xfId="0" applyFont="1" applyBorder="1" applyAlignment="1">
      <alignment horizontal="center" vertical="center" wrapText="1"/>
    </xf>
    <xf numFmtId="167" fontId="6" fillId="0" borderId="135" xfId="1" applyFont="1" applyBorder="1"/>
    <xf numFmtId="49" fontId="122" fillId="32" borderId="48" xfId="112" applyNumberFormat="1" applyFont="1" applyFill="1" applyBorder="1" applyAlignment="1">
      <alignment horizontal="center" vertical="center" wrapText="1"/>
    </xf>
    <xf numFmtId="0" fontId="147" fillId="0" borderId="48" xfId="0" applyFont="1" applyFill="1" applyBorder="1" applyAlignment="1">
      <alignment horizontal="center" vertical="center" wrapText="1"/>
    </xf>
    <xf numFmtId="0" fontId="147" fillId="0" borderId="48" xfId="0" applyFont="1" applyFill="1" applyBorder="1" applyAlignment="1">
      <alignment horizontal="left" vertical="top"/>
    </xf>
    <xf numFmtId="0" fontId="147" fillId="0" borderId="48" xfId="0" applyFont="1" applyFill="1" applyBorder="1" applyAlignment="1">
      <alignment horizontal="center" vertical="center"/>
    </xf>
    <xf numFmtId="167" fontId="149" fillId="0" borderId="48" xfId="1" applyFont="1" applyFill="1" applyBorder="1"/>
    <xf numFmtId="2" fontId="147" fillId="0" borderId="115" xfId="1" applyNumberFormat="1" applyFont="1" applyFill="1" applyBorder="1" applyAlignment="1" applyProtection="1">
      <alignment horizontal="right" vertical="center" wrapText="1"/>
    </xf>
    <xf numFmtId="167" fontId="147" fillId="0" borderId="115" xfId="1" applyFont="1" applyFill="1" applyBorder="1"/>
    <xf numFmtId="167" fontId="147" fillId="0" borderId="115" xfId="1" applyFont="1" applyFill="1" applyBorder="1" applyProtection="1"/>
    <xf numFmtId="167" fontId="147" fillId="0" borderId="111" xfId="1" applyFont="1" applyFill="1" applyBorder="1"/>
    <xf numFmtId="0" fontId="147" fillId="0" borderId="0" xfId="0" applyFont="1" applyFill="1"/>
    <xf numFmtId="0" fontId="147" fillId="0" borderId="34" xfId="0" applyFont="1" applyFill="1" applyBorder="1" applyAlignment="1">
      <alignment horizontal="center" vertical="center"/>
    </xf>
    <xf numFmtId="2" fontId="147" fillId="0" borderId="115" xfId="0" applyNumberFormat="1" applyFont="1" applyFill="1" applyBorder="1" applyAlignment="1">
      <alignment horizontal="right" vertical="center"/>
    </xf>
    <xf numFmtId="0" fontId="147" fillId="0" borderId="48" xfId="0" applyFont="1" applyFill="1" applyBorder="1" applyAlignment="1">
      <alignment horizontal="left" vertical="center" wrapText="1"/>
    </xf>
    <xf numFmtId="0" fontId="25" fillId="0" borderId="144" xfId="0" applyFont="1" applyBorder="1" applyAlignment="1">
      <alignment horizontal="center" vertical="center"/>
    </xf>
    <xf numFmtId="0" fontId="25" fillId="0" borderId="135" xfId="109" applyBorder="1" applyAlignment="1">
      <alignment horizontal="left" vertical="center" wrapText="1"/>
    </xf>
    <xf numFmtId="167" fontId="25" fillId="0" borderId="135" xfId="1" applyFont="1" applyBorder="1" applyProtection="1"/>
    <xf numFmtId="0" fontId="0" fillId="0" borderId="135" xfId="0" applyBorder="1" applyAlignment="1">
      <alignment horizontal="center"/>
    </xf>
    <xf numFmtId="0" fontId="0" fillId="0" borderId="135" xfId="0" applyBorder="1" applyAlignment="1">
      <alignment wrapText="1"/>
    </xf>
    <xf numFmtId="0" fontId="0" fillId="0" borderId="135" xfId="0" applyBorder="1" applyAlignment="1">
      <alignment horizontal="center" wrapText="1"/>
    </xf>
    <xf numFmtId="0" fontId="58" fillId="0" borderId="135" xfId="0" applyFont="1" applyBorder="1" applyAlignment="1">
      <alignment horizontal="center"/>
    </xf>
    <xf numFmtId="0" fontId="51" fillId="0" borderId="135" xfId="0" applyFont="1" applyBorder="1" applyAlignment="1">
      <alignment horizontal="left" vertical="top" wrapText="1"/>
    </xf>
    <xf numFmtId="0" fontId="49" fillId="0" borderId="135" xfId="0" applyFont="1" applyBorder="1" applyAlignment="1">
      <alignment horizontal="left" wrapText="1"/>
    </xf>
    <xf numFmtId="0" fontId="62" fillId="0" borderId="135" xfId="0" applyFont="1" applyFill="1" applyBorder="1" applyAlignment="1">
      <alignment wrapText="1"/>
    </xf>
    <xf numFmtId="0" fontId="25" fillId="0" borderId="135" xfId="0" applyFont="1" applyBorder="1" applyAlignment="1" applyProtection="1">
      <alignment horizontal="left" wrapText="1"/>
      <protection locked="0"/>
    </xf>
    <xf numFmtId="0" fontId="88" fillId="0" borderId="0" xfId="326" applyFont="1" applyFill="1" applyAlignment="1">
      <alignment horizontal="right" vertical="center" wrapText="1"/>
    </xf>
    <xf numFmtId="0" fontId="143" fillId="0" borderId="0" xfId="326" applyFont="1" applyFill="1" applyAlignment="1">
      <alignment horizontal="right" vertical="center"/>
    </xf>
    <xf numFmtId="0" fontId="144" fillId="0" borderId="0" xfId="326" applyFont="1" applyFill="1" applyAlignment="1">
      <alignment horizontal="center" vertical="center"/>
    </xf>
    <xf numFmtId="0" fontId="122" fillId="0" borderId="0" xfId="326" applyFont="1" applyFill="1" applyAlignment="1">
      <alignment horizontal="left" wrapText="1"/>
    </xf>
    <xf numFmtId="0" fontId="137" fillId="0" borderId="16" xfId="327" applyFont="1" applyFill="1" applyBorder="1" applyAlignment="1">
      <alignment horizontal="center" vertical="center" wrapText="1"/>
    </xf>
    <xf numFmtId="0" fontId="137" fillId="0" borderId="63" xfId="327" applyFont="1" applyFill="1" applyBorder="1" applyAlignment="1">
      <alignment horizontal="center" vertical="center" wrapText="1"/>
    </xf>
    <xf numFmtId="0" fontId="137" fillId="0" borderId="59" xfId="327" applyFont="1" applyFill="1" applyBorder="1" applyAlignment="1">
      <alignment horizontal="center" vertical="center" wrapText="1"/>
    </xf>
    <xf numFmtId="0" fontId="137" fillId="0" borderId="167" xfId="327" applyFont="1" applyFill="1" applyBorder="1" applyAlignment="1">
      <alignment horizontal="center" vertical="center" wrapText="1"/>
    </xf>
    <xf numFmtId="0" fontId="137" fillId="0" borderId="58" xfId="327" applyFont="1" applyFill="1" applyBorder="1" applyAlignment="1">
      <alignment horizontal="center" vertical="center" wrapText="1"/>
    </xf>
    <xf numFmtId="0" fontId="137" fillId="0" borderId="168" xfId="327" applyFont="1" applyFill="1" applyBorder="1" applyAlignment="1">
      <alignment horizontal="center" vertical="center" wrapText="1"/>
    </xf>
    <xf numFmtId="0" fontId="122" fillId="32" borderId="48" xfId="191" applyFont="1" applyFill="1" applyBorder="1" applyAlignment="1">
      <alignment horizontal="left" vertical="center" wrapText="1"/>
    </xf>
    <xf numFmtId="0" fontId="122" fillId="32" borderId="164" xfId="191" applyFont="1" applyFill="1" applyBorder="1" applyAlignment="1">
      <alignment horizontal="left" vertical="center" wrapText="1"/>
    </xf>
    <xf numFmtId="0" fontId="122" fillId="0" borderId="48" xfId="191" applyFont="1" applyFill="1" applyBorder="1" applyAlignment="1">
      <alignment horizontal="left" vertical="center" wrapText="1"/>
    </xf>
    <xf numFmtId="0" fontId="122" fillId="0" borderId="164" xfId="191" applyFont="1" applyFill="1" applyBorder="1" applyAlignment="1">
      <alignment horizontal="left" vertical="center" wrapText="1"/>
    </xf>
    <xf numFmtId="0" fontId="137" fillId="0" borderId="97" xfId="112" applyFont="1" applyFill="1" applyBorder="1" applyAlignment="1">
      <alignment horizontal="right" wrapText="1"/>
    </xf>
    <xf numFmtId="0" fontId="137" fillId="0" borderId="158" xfId="112" applyFont="1" applyFill="1" applyBorder="1" applyAlignment="1">
      <alignment horizontal="right" wrapText="1"/>
    </xf>
    <xf numFmtId="0" fontId="137" fillId="0" borderId="166" xfId="112" applyFont="1" applyFill="1" applyBorder="1" applyAlignment="1">
      <alignment horizontal="right" wrapText="1"/>
    </xf>
    <xf numFmtId="0" fontId="138" fillId="0" borderId="65" xfId="191" applyFont="1" applyFill="1" applyBorder="1" applyAlignment="1">
      <alignment horizontal="right"/>
    </xf>
    <xf numFmtId="0" fontId="138" fillId="0" borderId="0" xfId="191" applyFont="1" applyFill="1" applyBorder="1" applyAlignment="1">
      <alignment horizontal="right"/>
    </xf>
    <xf numFmtId="0" fontId="138" fillId="0" borderId="94" xfId="191" applyFont="1" applyFill="1" applyBorder="1" applyAlignment="1">
      <alignment horizontal="right"/>
    </xf>
    <xf numFmtId="0" fontId="137" fillId="0" borderId="129" xfId="112" applyFont="1" applyFill="1" applyBorder="1" applyAlignment="1">
      <alignment horizontal="right" vertical="center" wrapText="1"/>
    </xf>
    <xf numFmtId="0" fontId="137" fillId="0" borderId="72" xfId="112" applyFont="1" applyFill="1" applyBorder="1" applyAlignment="1">
      <alignment horizontal="right" vertical="center" wrapText="1"/>
    </xf>
    <xf numFmtId="0" fontId="137" fillId="0" borderId="93" xfId="112" applyFont="1" applyFill="1" applyBorder="1" applyAlignment="1">
      <alignment horizontal="right" vertical="center" wrapText="1"/>
    </xf>
    <xf numFmtId="0" fontId="137" fillId="0" borderId="55" xfId="112" applyFont="1" applyFill="1" applyBorder="1" applyAlignment="1">
      <alignment horizontal="right" vertical="top" wrapText="1"/>
    </xf>
    <xf numFmtId="0" fontId="137" fillId="0" borderId="101" xfId="112" applyFont="1" applyFill="1" applyBorder="1" applyAlignment="1">
      <alignment horizontal="right" vertical="top" wrapText="1"/>
    </xf>
    <xf numFmtId="0" fontId="137" fillId="0" borderId="56" xfId="112" applyFont="1" applyFill="1" applyBorder="1" applyAlignment="1">
      <alignment horizontal="right" vertical="top" wrapText="1"/>
    </xf>
    <xf numFmtId="0" fontId="136" fillId="0" borderId="0" xfId="112" applyFont="1" applyFill="1" applyAlignment="1">
      <alignment horizontal="center" vertical="center" wrapText="1"/>
    </xf>
    <xf numFmtId="0" fontId="137" fillId="0" borderId="129" xfId="112" applyFont="1" applyFill="1" applyBorder="1" applyAlignment="1">
      <alignment horizontal="right" vertical="top" wrapText="1"/>
    </xf>
    <xf numFmtId="0" fontId="137" fillId="0" borderId="72" xfId="112" applyFont="1" applyFill="1" applyBorder="1" applyAlignment="1">
      <alignment horizontal="right" vertical="top" wrapText="1"/>
    </xf>
    <xf numFmtId="0" fontId="120" fillId="0" borderId="48" xfId="191" applyFont="1" applyFill="1" applyBorder="1" applyAlignment="1">
      <alignment horizontal="center" vertical="center" wrapText="1"/>
    </xf>
    <xf numFmtId="0" fontId="120" fillId="0" borderId="164" xfId="191" applyFont="1" applyFill="1" applyBorder="1" applyAlignment="1">
      <alignment horizontal="center" vertical="center" wrapText="1"/>
    </xf>
    <xf numFmtId="0" fontId="122" fillId="0" borderId="48" xfId="191" applyFont="1" applyFill="1" applyBorder="1" applyAlignment="1">
      <alignment vertical="center" wrapText="1"/>
    </xf>
    <xf numFmtId="0" fontId="122" fillId="0" borderId="164" xfId="191" applyFont="1" applyFill="1" applyBorder="1" applyAlignment="1">
      <alignment vertical="center" wrapText="1"/>
    </xf>
    <xf numFmtId="0" fontId="122" fillId="0" borderId="0" xfId="112" applyFont="1" applyFill="1" applyAlignment="1">
      <alignment horizontal="right" vertical="top" wrapText="1"/>
    </xf>
    <xf numFmtId="0" fontId="122" fillId="0" borderId="0" xfId="112" applyFont="1" applyFill="1" applyBorder="1" applyAlignment="1">
      <alignment horizontal="right" vertical="top" wrapText="1"/>
    </xf>
    <xf numFmtId="4" fontId="120" fillId="0" borderId="135" xfId="112" applyNumberFormat="1" applyFont="1" applyFill="1" applyBorder="1" applyAlignment="1">
      <alignment horizontal="center" vertical="center" wrapText="1"/>
    </xf>
    <xf numFmtId="0" fontId="137" fillId="0" borderId="58" xfId="112" applyFont="1" applyFill="1" applyBorder="1" applyAlignment="1">
      <alignment horizontal="center" vertical="center" wrapText="1"/>
    </xf>
    <xf numFmtId="0" fontId="137" fillId="0" borderId="103" xfId="112" applyFont="1" applyFill="1" applyBorder="1" applyAlignment="1">
      <alignment horizontal="center" vertical="center" wrapText="1"/>
    </xf>
    <xf numFmtId="0" fontId="25" fillId="0" borderId="55" xfId="112" applyFont="1" applyFill="1" applyBorder="1" applyAlignment="1">
      <alignment horizontal="center" vertical="center" wrapText="1"/>
    </xf>
    <xf numFmtId="0" fontId="25" fillId="0" borderId="56" xfId="112" applyFont="1" applyFill="1" applyBorder="1" applyAlignment="1">
      <alignment horizontal="center" vertical="center" wrapText="1"/>
    </xf>
    <xf numFmtId="0" fontId="120" fillId="0" borderId="152" xfId="191" applyFont="1" applyFill="1" applyBorder="1" applyAlignment="1">
      <alignment horizontal="center" vertical="center" wrapText="1"/>
    </xf>
    <xf numFmtId="0" fontId="120" fillId="0" borderId="162" xfId="191" applyFont="1" applyFill="1" applyBorder="1" applyAlignment="1">
      <alignment horizontal="center" vertical="center" wrapText="1"/>
    </xf>
    <xf numFmtId="0" fontId="136" fillId="0" borderId="0" xfId="112" applyFont="1" applyFill="1" applyAlignment="1">
      <alignment horizontal="right" vertical="center" wrapText="1"/>
    </xf>
    <xf numFmtId="0" fontId="136" fillId="0" borderId="0" xfId="112" applyFont="1" applyFill="1" applyAlignment="1">
      <alignment horizontal="left" vertical="top" wrapText="1"/>
    </xf>
    <xf numFmtId="0" fontId="137" fillId="0" borderId="16" xfId="112" applyFont="1" applyFill="1" applyBorder="1" applyAlignment="1">
      <alignment horizontal="center" vertical="center" wrapText="1"/>
    </xf>
    <xf numFmtId="0" fontId="137" fillId="0" borderId="125" xfId="112" applyFont="1" applyFill="1" applyBorder="1" applyAlignment="1">
      <alignment horizontal="center" vertical="center" wrapText="1"/>
    </xf>
    <xf numFmtId="0" fontId="137" fillId="0" borderId="14" xfId="112" applyFont="1" applyFill="1" applyBorder="1" applyAlignment="1">
      <alignment horizontal="center" vertical="center" wrapText="1"/>
    </xf>
    <xf numFmtId="0" fontId="137" fillId="0" borderId="139" xfId="112" applyFont="1" applyFill="1" applyBorder="1" applyAlignment="1">
      <alignment horizontal="center" vertical="center" wrapText="1"/>
    </xf>
    <xf numFmtId="0" fontId="137" fillId="0" borderId="99" xfId="112" applyFont="1" applyFill="1" applyBorder="1" applyAlignment="1">
      <alignment horizontal="center" vertical="center" wrapText="1"/>
    </xf>
    <xf numFmtId="0" fontId="137" fillId="0" borderId="158" xfId="112" applyFont="1" applyFill="1" applyBorder="1" applyAlignment="1">
      <alignment horizontal="center" vertical="center" wrapText="1"/>
    </xf>
    <xf numFmtId="0" fontId="137" fillId="0" borderId="67" xfId="112" applyFont="1" applyFill="1" applyBorder="1" applyAlignment="1">
      <alignment horizontal="center" vertical="center" wrapText="1"/>
    </xf>
    <xf numFmtId="0" fontId="137" fillId="0" borderId="0" xfId="112" applyFont="1" applyFill="1" applyBorder="1" applyAlignment="1">
      <alignment horizontal="center" vertical="center" wrapText="1"/>
    </xf>
    <xf numFmtId="0" fontId="137" fillId="0" borderId="29" xfId="112" applyFont="1" applyFill="1" applyBorder="1" applyAlignment="1">
      <alignment horizontal="center" vertical="center" wrapText="1"/>
    </xf>
    <xf numFmtId="0" fontId="137" fillId="0" borderId="59" xfId="112" applyFont="1" applyFill="1" applyBorder="1" applyAlignment="1">
      <alignment horizontal="center" vertical="center" wrapText="1"/>
    </xf>
    <xf numFmtId="0" fontId="126" fillId="0" borderId="0" xfId="191" applyFont="1" applyFill="1" applyAlignment="1">
      <alignment horizontal="center"/>
    </xf>
    <xf numFmtId="0" fontId="126" fillId="0" borderId="0" xfId="112" applyFont="1" applyFill="1" applyBorder="1" applyAlignment="1">
      <alignment horizontal="center"/>
    </xf>
    <xf numFmtId="0" fontId="137" fillId="0" borderId="104" xfId="112" applyFont="1" applyFill="1" applyBorder="1" applyAlignment="1">
      <alignment horizontal="right" wrapText="1"/>
    </xf>
    <xf numFmtId="0" fontId="137" fillId="0" borderId="161" xfId="112" applyFont="1" applyFill="1" applyBorder="1" applyAlignment="1">
      <alignment horizontal="right" wrapText="1"/>
    </xf>
    <xf numFmtId="0" fontId="138" fillId="0" borderId="100" xfId="191" applyFont="1" applyFill="1" applyBorder="1" applyAlignment="1">
      <alignment horizontal="right"/>
    </xf>
    <xf numFmtId="0" fontId="138" fillId="0" borderId="163" xfId="191" applyFont="1" applyFill="1" applyBorder="1" applyAlignment="1">
      <alignment horizontal="right"/>
    </xf>
    <xf numFmtId="0" fontId="137" fillId="0" borderId="105" xfId="112" applyFont="1" applyFill="1" applyBorder="1" applyAlignment="1">
      <alignment horizontal="right" vertical="center" wrapText="1"/>
    </xf>
    <xf numFmtId="0" fontId="137" fillId="0" borderId="165" xfId="112" applyFont="1" applyFill="1" applyBorder="1" applyAlignment="1">
      <alignment horizontal="right" vertical="center" wrapText="1"/>
    </xf>
    <xf numFmtId="0" fontId="122" fillId="0" borderId="0" xfId="191" applyFont="1" applyFill="1" applyAlignment="1">
      <alignment horizontal="right" vertical="top" wrapText="1"/>
    </xf>
    <xf numFmtId="0" fontId="122" fillId="0" borderId="152" xfId="191" applyFont="1" applyFill="1" applyBorder="1" applyAlignment="1">
      <alignment vertical="center" wrapText="1"/>
    </xf>
    <xf numFmtId="0" fontId="122" fillId="0" borderId="157" xfId="191" applyFont="1" applyFill="1" applyBorder="1" applyAlignment="1">
      <alignment vertical="center" wrapText="1"/>
    </xf>
    <xf numFmtId="0" fontId="122" fillId="0" borderId="138" xfId="191" applyFont="1" applyFill="1" applyBorder="1" applyAlignment="1">
      <alignment vertical="center" wrapText="1"/>
    </xf>
    <xf numFmtId="0" fontId="122" fillId="0" borderId="119" xfId="191" applyFont="1" applyFill="1" applyBorder="1" applyAlignment="1">
      <alignment vertical="center" wrapText="1"/>
    </xf>
    <xf numFmtId="0" fontId="122" fillId="0" borderId="163" xfId="191" applyFont="1" applyFill="1" applyBorder="1" applyAlignment="1">
      <alignment vertical="center" wrapText="1"/>
    </xf>
    <xf numFmtId="0" fontId="25" fillId="0" borderId="99" xfId="112" applyFont="1" applyFill="1" applyBorder="1" applyAlignment="1">
      <alignment horizontal="center" vertical="center" wrapText="1"/>
    </xf>
    <xf numFmtId="0" fontId="25" fillId="0" borderId="158" xfId="112" applyFont="1" applyFill="1" applyBorder="1" applyAlignment="1">
      <alignment horizontal="center" vertical="center" wrapText="1"/>
    </xf>
    <xf numFmtId="0" fontId="122" fillId="0" borderId="14" xfId="191" applyFont="1" applyFill="1" applyBorder="1" applyAlignment="1">
      <alignment vertical="center" wrapText="1"/>
    </xf>
    <xf numFmtId="0" fontId="122" fillId="0" borderId="15" xfId="191" applyFont="1" applyFill="1" applyBorder="1" applyAlignment="1">
      <alignment vertical="center" wrapText="1"/>
    </xf>
    <xf numFmtId="0" fontId="126" fillId="0" borderId="55" xfId="112" applyFont="1" applyFill="1" applyBorder="1" applyAlignment="1">
      <alignment horizontal="center" wrapText="1"/>
    </xf>
    <xf numFmtId="0" fontId="126" fillId="0" borderId="101" xfId="112" applyFont="1" applyFill="1" applyBorder="1" applyAlignment="1">
      <alignment horizontal="center" wrapText="1"/>
    </xf>
    <xf numFmtId="0" fontId="126" fillId="0" borderId="56" xfId="112" applyFont="1" applyFill="1" applyBorder="1" applyAlignment="1">
      <alignment horizontal="center" wrapText="1"/>
    </xf>
    <xf numFmtId="0" fontId="146" fillId="29" borderId="65" xfId="0" applyFont="1" applyFill="1" applyBorder="1" applyAlignment="1">
      <alignment horizontal="center" wrapText="1"/>
    </xf>
    <xf numFmtId="0" fontId="146" fillId="29" borderId="0" xfId="0" applyFont="1" applyFill="1" applyBorder="1" applyAlignment="1">
      <alignment horizontal="center" wrapText="1"/>
    </xf>
    <xf numFmtId="169" fontId="51" fillId="0" borderId="0" xfId="0" applyNumberFormat="1" applyFont="1" applyFill="1" applyAlignment="1">
      <alignment horizontal="center" vertical="center"/>
    </xf>
    <xf numFmtId="0" fontId="63" fillId="0" borderId="63" xfId="0" applyFont="1" applyFill="1" applyBorder="1" applyAlignment="1">
      <alignment horizontal="right"/>
    </xf>
    <xf numFmtId="0" fontId="63" fillId="0" borderId="114" xfId="0" applyFont="1" applyFill="1" applyBorder="1" applyAlignment="1">
      <alignment horizontal="right"/>
    </xf>
    <xf numFmtId="0" fontId="63" fillId="0" borderId="114" xfId="0" applyFont="1" applyFill="1" applyBorder="1" applyAlignment="1">
      <alignment horizontal="center" vertical="center"/>
    </xf>
    <xf numFmtId="0" fontId="25" fillId="0" borderId="0" xfId="0" applyFont="1" applyAlignment="1">
      <alignment horizontal="left" vertical="center" wrapText="1"/>
    </xf>
    <xf numFmtId="0" fontId="25" fillId="24" borderId="0" xfId="0" applyFont="1" applyFill="1" applyAlignment="1">
      <alignment horizontal="left" wrapText="1"/>
    </xf>
    <xf numFmtId="0" fontId="51" fillId="0" borderId="0" xfId="0" applyFont="1" applyFill="1" applyAlignment="1">
      <alignment horizontal="left" wrapText="1"/>
    </xf>
    <xf numFmtId="169" fontId="51" fillId="0" borderId="115" xfId="0" applyNumberFormat="1" applyFont="1" applyFill="1" applyBorder="1" applyAlignment="1">
      <alignment horizontal="center" vertical="center" wrapText="1" shrinkToFit="1"/>
    </xf>
    <xf numFmtId="0" fontId="63" fillId="0" borderId="0" xfId="146" applyFont="1" applyFill="1" applyAlignment="1">
      <alignment horizontal="center" vertical="center" wrapText="1"/>
    </xf>
    <xf numFmtId="0" fontId="25" fillId="0" borderId="68" xfId="0" applyFont="1" applyFill="1" applyBorder="1" applyAlignment="1">
      <alignment horizontal="center" vertical="center" wrapText="1"/>
    </xf>
    <xf numFmtId="0" fontId="61" fillId="0" borderId="74" xfId="0" applyFont="1" applyFill="1" applyBorder="1" applyAlignment="1">
      <alignment horizontal="center" wrapText="1"/>
    </xf>
    <xf numFmtId="0" fontId="61" fillId="0" borderId="0" xfId="0" applyFont="1" applyFill="1" applyAlignment="1">
      <alignment wrapText="1"/>
    </xf>
    <xf numFmtId="170" fontId="25" fillId="0" borderId="66" xfId="0" applyNumberFormat="1" applyFont="1" applyFill="1" applyBorder="1" applyAlignment="1">
      <alignment horizontal="center" vertical="center" textRotation="90" wrapText="1" shrinkToFit="1"/>
    </xf>
    <xf numFmtId="169" fontId="25" fillId="0" borderId="66" xfId="0" applyNumberFormat="1" applyFont="1" applyFill="1" applyBorder="1" applyAlignment="1">
      <alignment horizontal="center" vertical="center" wrapText="1" shrinkToFit="1"/>
    </xf>
    <xf numFmtId="169" fontId="25" fillId="0" borderId="75" xfId="0" applyNumberFormat="1" applyFont="1" applyFill="1" applyBorder="1" applyAlignment="1">
      <alignment horizontal="center" vertical="center" wrapText="1" shrinkToFit="1"/>
    </xf>
    <xf numFmtId="169" fontId="25" fillId="0" borderId="54" xfId="0" applyNumberFormat="1" applyFont="1" applyFill="1" applyBorder="1" applyAlignment="1">
      <alignment horizontal="center" vertical="center" wrapText="1" shrinkToFit="1"/>
    </xf>
    <xf numFmtId="169" fontId="25" fillId="0" borderId="75" xfId="0" applyNumberFormat="1" applyFont="1" applyFill="1" applyBorder="1" applyAlignment="1">
      <alignment horizontal="center" vertical="center" textRotation="91" wrapText="1" shrinkToFit="1"/>
    </xf>
    <xf numFmtId="169" fontId="25" fillId="0" borderId="54" xfId="0" applyNumberFormat="1" applyFont="1" applyFill="1" applyBorder="1" applyAlignment="1">
      <alignment horizontal="center" vertical="center" textRotation="91" wrapText="1" shrinkToFit="1"/>
    </xf>
    <xf numFmtId="0" fontId="61" fillId="0" borderId="149" xfId="0" applyFont="1" applyFill="1" applyBorder="1" applyAlignment="1">
      <alignment horizontal="left" wrapText="1"/>
    </xf>
    <xf numFmtId="0" fontId="51" fillId="0" borderId="24" xfId="0" applyFont="1" applyFill="1" applyBorder="1" applyAlignment="1">
      <alignment horizontal="left" vertical="center"/>
    </xf>
    <xf numFmtId="0" fontId="51" fillId="0" borderId="149" xfId="0" applyFont="1" applyFill="1" applyBorder="1" applyAlignment="1">
      <alignment horizontal="center" vertical="center"/>
    </xf>
    <xf numFmtId="169" fontId="51" fillId="0" borderId="115" xfId="0" applyNumberFormat="1" applyFont="1" applyFill="1" applyBorder="1" applyAlignment="1">
      <alignment horizontal="center" vertical="center"/>
    </xf>
    <xf numFmtId="0" fontId="146" fillId="31" borderId="65" xfId="0" applyFont="1" applyFill="1" applyBorder="1" applyAlignment="1">
      <alignment horizontal="center" wrapText="1"/>
    </xf>
    <xf numFmtId="0" fontId="146" fillId="31" borderId="0" xfId="0" applyFont="1" applyFill="1" applyBorder="1" applyAlignment="1">
      <alignment horizontal="center" wrapText="1"/>
    </xf>
    <xf numFmtId="0" fontId="146" fillId="30" borderId="65" xfId="0" applyFont="1" applyFill="1" applyBorder="1" applyAlignment="1">
      <alignment horizontal="center" wrapText="1"/>
    </xf>
    <xf numFmtId="0" fontId="146" fillId="30" borderId="0" xfId="0" applyFont="1" applyFill="1" applyBorder="1" applyAlignment="1">
      <alignment horizontal="center" wrapText="1"/>
    </xf>
    <xf numFmtId="0" fontId="63" fillId="0" borderId="68" xfId="0" applyFont="1" applyFill="1" applyBorder="1" applyAlignment="1">
      <alignment horizontal="center" vertical="center" wrapText="1"/>
    </xf>
    <xf numFmtId="0" fontId="51" fillId="0" borderId="24" xfId="0" applyFont="1" applyFill="1" applyBorder="1" applyAlignment="1">
      <alignment horizontal="center" vertical="center"/>
    </xf>
    <xf numFmtId="0" fontId="51" fillId="0" borderId="24" xfId="0" applyFont="1" applyBorder="1" applyAlignment="1">
      <alignment horizontal="left" vertical="center"/>
    </xf>
    <xf numFmtId="0" fontId="51" fillId="0" borderId="24" xfId="0" applyFont="1" applyBorder="1" applyAlignment="1">
      <alignment horizontal="center" vertical="center"/>
    </xf>
    <xf numFmtId="0" fontId="63" fillId="0" borderId="0" xfId="146" applyFont="1" applyAlignment="1">
      <alignment horizontal="center" vertical="center" wrapText="1"/>
    </xf>
    <xf numFmtId="0" fontId="63" fillId="0" borderId="68" xfId="0" applyFont="1" applyBorder="1" applyAlignment="1">
      <alignment horizontal="center" vertical="center" wrapText="1"/>
    </xf>
    <xf numFmtId="0" fontId="61" fillId="0" borderId="74" xfId="0" applyFont="1" applyBorder="1" applyAlignment="1">
      <alignment horizontal="center" wrapText="1"/>
    </xf>
    <xf numFmtId="169" fontId="51" fillId="0" borderId="115" xfId="0" applyNumberFormat="1" applyFont="1" applyBorder="1" applyAlignment="1">
      <alignment horizontal="center" vertical="center"/>
    </xf>
    <xf numFmtId="169" fontId="51" fillId="0" borderId="115" xfId="0" applyNumberFormat="1" applyFont="1" applyBorder="1" applyAlignment="1">
      <alignment horizontal="center" vertical="center" wrapText="1" shrinkToFit="1"/>
    </xf>
    <xf numFmtId="0" fontId="63" fillId="0" borderId="63" xfId="0" applyFont="1" applyBorder="1" applyAlignment="1">
      <alignment horizontal="right"/>
    </xf>
    <xf numFmtId="0" fontId="63" fillId="0" borderId="114" xfId="0" applyFont="1" applyBorder="1" applyAlignment="1">
      <alignment horizontal="right"/>
    </xf>
    <xf numFmtId="0" fontId="63" fillId="0" borderId="114" xfId="0" applyFont="1" applyBorder="1" applyAlignment="1">
      <alignment horizontal="center" vertical="center"/>
    </xf>
    <xf numFmtId="169" fontId="51" fillId="0" borderId="0" xfId="0" applyNumberFormat="1" applyFont="1" applyAlignment="1">
      <alignment horizontal="center" vertical="center"/>
    </xf>
    <xf numFmtId="170" fontId="25" fillId="0" borderId="66" xfId="0" applyNumberFormat="1" applyFont="1" applyBorder="1" applyAlignment="1">
      <alignment horizontal="center" vertical="center" textRotation="90" wrapText="1" shrinkToFit="1"/>
    </xf>
    <xf numFmtId="169" fontId="25" fillId="0" borderId="66" xfId="0" applyNumberFormat="1" applyFont="1" applyBorder="1" applyAlignment="1">
      <alignment horizontal="center" vertical="center" wrapText="1" shrinkToFit="1"/>
    </xf>
    <xf numFmtId="169" fontId="25" fillId="0" borderId="75" xfId="0" applyNumberFormat="1" applyFont="1" applyBorder="1" applyAlignment="1">
      <alignment horizontal="center" vertical="center" wrapText="1" shrinkToFit="1"/>
    </xf>
    <xf numFmtId="169" fontId="25" fillId="0" borderId="54" xfId="0" applyNumberFormat="1" applyFont="1" applyBorder="1" applyAlignment="1">
      <alignment horizontal="center" vertical="center" wrapText="1" shrinkToFit="1"/>
    </xf>
    <xf numFmtId="169" fontId="25" fillId="0" borderId="75" xfId="0" applyNumberFormat="1" applyFont="1" applyBorder="1" applyAlignment="1">
      <alignment horizontal="center" vertical="center" textRotation="91" wrapText="1" shrinkToFit="1"/>
    </xf>
    <xf numFmtId="169" fontId="25" fillId="0" borderId="54" xfId="0" applyNumberFormat="1" applyFont="1" applyBorder="1" applyAlignment="1">
      <alignment horizontal="center" vertical="center" textRotation="91" wrapText="1" shrinkToFit="1"/>
    </xf>
    <xf numFmtId="0" fontId="61" fillId="0" borderId="0" xfId="0" applyFont="1" applyFill="1" applyBorder="1" applyAlignment="1">
      <alignment wrapText="1"/>
    </xf>
    <xf numFmtId="0" fontId="61" fillId="0" borderId="0" xfId="0" applyFont="1" applyFill="1" applyBorder="1" applyAlignment="1">
      <alignment horizontal="left" wrapText="1"/>
    </xf>
    <xf numFmtId="0" fontId="51" fillId="0" borderId="0" xfId="0" applyFont="1" applyBorder="1" applyAlignment="1">
      <alignment horizontal="left" vertical="center"/>
    </xf>
    <xf numFmtId="0" fontId="51" fillId="0" borderId="0" xfId="0" applyFont="1" applyBorder="1" applyAlignment="1">
      <alignment horizontal="center" vertical="center"/>
    </xf>
    <xf numFmtId="0" fontId="63" fillId="0" borderId="16" xfId="0" applyFont="1" applyBorder="1" applyAlignment="1">
      <alignment horizontal="right"/>
    </xf>
    <xf numFmtId="0" fontId="63" fillId="0" borderId="14" xfId="0" applyFont="1" applyBorder="1" applyAlignment="1">
      <alignment horizontal="right"/>
    </xf>
    <xf numFmtId="0" fontId="63" fillId="0" borderId="14" xfId="0" applyFont="1" applyBorder="1" applyAlignment="1">
      <alignment horizontal="center" vertical="center"/>
    </xf>
    <xf numFmtId="169" fontId="25" fillId="0" borderId="80" xfId="0" applyNumberFormat="1" applyFont="1" applyFill="1" applyBorder="1" applyAlignment="1">
      <alignment horizontal="center" vertical="center" wrapText="1" shrinkToFit="1"/>
    </xf>
    <xf numFmtId="169" fontId="25" fillId="0" borderId="116" xfId="0" applyNumberFormat="1" applyFont="1" applyFill="1" applyBorder="1" applyAlignment="1">
      <alignment horizontal="center" vertical="center" wrapText="1" shrinkToFit="1"/>
    </xf>
    <xf numFmtId="169" fontId="25" fillId="0" borderId="80" xfId="0" applyNumberFormat="1" applyFont="1" applyFill="1" applyBorder="1" applyAlignment="1">
      <alignment horizontal="center" vertical="center" textRotation="91" wrapText="1" shrinkToFit="1"/>
    </xf>
    <xf numFmtId="169" fontId="25" fillId="0" borderId="116" xfId="0" applyNumberFormat="1" applyFont="1" applyFill="1" applyBorder="1" applyAlignment="1">
      <alignment horizontal="center" vertical="center" textRotation="91" wrapText="1" shrinkToFit="1"/>
    </xf>
    <xf numFmtId="170" fontId="51" fillId="0" borderId="80" xfId="0" applyNumberFormat="1" applyFont="1" applyFill="1" applyBorder="1" applyAlignment="1">
      <alignment horizontal="center" vertical="center" textRotation="90" wrapText="1" shrinkToFit="1"/>
    </xf>
    <xf numFmtId="170" fontId="51" fillId="0" borderId="116" xfId="0" applyNumberFormat="1" applyFont="1" applyFill="1" applyBorder="1" applyAlignment="1">
      <alignment horizontal="center" vertical="center" textRotation="90" wrapText="1" shrinkToFit="1"/>
    </xf>
    <xf numFmtId="0" fontId="49" fillId="0" borderId="0" xfId="146" applyFont="1" applyFill="1" applyAlignment="1">
      <alignment horizontal="center" vertical="center" wrapText="1"/>
    </xf>
    <xf numFmtId="0" fontId="64" fillId="0" borderId="10" xfId="0" applyFont="1" applyFill="1" applyBorder="1" applyAlignment="1">
      <alignment horizontal="center" vertical="center" wrapText="1"/>
    </xf>
    <xf numFmtId="0" fontId="51" fillId="0" borderId="61" xfId="0" applyFont="1" applyFill="1" applyBorder="1" applyAlignment="1">
      <alignment horizontal="center" wrapText="1"/>
    </xf>
    <xf numFmtId="0" fontId="146" fillId="28" borderId="0" xfId="0" applyFont="1" applyFill="1" applyAlignment="1">
      <alignment horizontal="center" wrapText="1"/>
    </xf>
    <xf numFmtId="0" fontId="49" fillId="0" borderId="0" xfId="0" applyFont="1" applyFill="1" applyAlignment="1">
      <alignment horizontal="left" wrapText="1"/>
    </xf>
    <xf numFmtId="0" fontId="86" fillId="0" borderId="0" xfId="0" applyFont="1" applyFill="1" applyAlignment="1">
      <alignment horizontal="left" wrapText="1"/>
    </xf>
    <xf numFmtId="0" fontId="63" fillId="0" borderId="62" xfId="0" applyFont="1" applyFill="1" applyBorder="1" applyAlignment="1">
      <alignment horizontal="right"/>
    </xf>
    <xf numFmtId="0" fontId="63" fillId="0" borderId="54" xfId="0" applyFont="1" applyFill="1" applyBorder="1" applyAlignment="1">
      <alignment horizontal="right"/>
    </xf>
    <xf numFmtId="0" fontId="63" fillId="0" borderId="54" xfId="0" applyFont="1" applyFill="1" applyBorder="1" applyAlignment="1">
      <alignment horizontal="center" vertical="center"/>
    </xf>
    <xf numFmtId="0" fontId="146" fillId="28" borderId="65" xfId="0" applyFont="1" applyFill="1" applyBorder="1" applyAlignment="1">
      <alignment horizontal="center" wrapText="1"/>
    </xf>
    <xf numFmtId="0" fontId="51" fillId="0" borderId="149" xfId="0" applyFont="1" applyFill="1" applyBorder="1" applyAlignment="1">
      <alignment horizontal="left" vertical="center"/>
    </xf>
    <xf numFmtId="0" fontId="63" fillId="0" borderId="10" xfId="0" applyFont="1" applyFill="1" applyBorder="1" applyAlignment="1">
      <alignment horizontal="center" vertical="center" wrapText="1"/>
    </xf>
    <xf numFmtId="0" fontId="63" fillId="0" borderId="118" xfId="0" applyFont="1" applyFill="1" applyBorder="1" applyAlignment="1">
      <alignment horizontal="right"/>
    </xf>
    <xf numFmtId="0" fontId="63" fillId="0" borderId="86" xfId="0" applyFont="1" applyFill="1" applyBorder="1" applyAlignment="1">
      <alignment horizontal="right"/>
    </xf>
    <xf numFmtId="0" fontId="63" fillId="0" borderId="86" xfId="0" applyFont="1" applyFill="1" applyBorder="1" applyAlignment="1">
      <alignment horizontal="center" vertical="center"/>
    </xf>
    <xf numFmtId="170" fontId="51" fillId="0" borderId="23" xfId="0" applyNumberFormat="1" applyFont="1" applyFill="1" applyBorder="1" applyAlignment="1">
      <alignment horizontal="center" vertical="center" textRotation="90" wrapText="1" shrinkToFit="1"/>
    </xf>
    <xf numFmtId="169" fontId="25" fillId="0" borderId="23" xfId="0" applyNumberFormat="1" applyFont="1" applyFill="1" applyBorder="1" applyAlignment="1">
      <alignment horizontal="center" vertical="center" wrapText="1" shrinkToFit="1"/>
    </xf>
    <xf numFmtId="169" fontId="25" fillId="0" borderId="37" xfId="0" applyNumberFormat="1" applyFont="1" applyFill="1" applyBorder="1" applyAlignment="1">
      <alignment horizontal="center" vertical="center" wrapText="1" shrinkToFit="1"/>
    </xf>
    <xf numFmtId="169" fontId="25" fillId="0" borderId="33" xfId="0" applyNumberFormat="1" applyFont="1" applyFill="1" applyBorder="1" applyAlignment="1">
      <alignment horizontal="center" vertical="center" wrapText="1" shrinkToFit="1"/>
    </xf>
    <xf numFmtId="169" fontId="25" fillId="0" borderId="37" xfId="0" applyNumberFormat="1" applyFont="1" applyFill="1" applyBorder="1" applyAlignment="1">
      <alignment horizontal="center" vertical="center" textRotation="91" wrapText="1" shrinkToFit="1"/>
    </xf>
    <xf numFmtId="169" fontId="25" fillId="0" borderId="33" xfId="0" applyNumberFormat="1" applyFont="1" applyFill="1" applyBorder="1" applyAlignment="1">
      <alignment horizontal="center" vertical="center" textRotation="91" wrapText="1" shrinkToFit="1"/>
    </xf>
    <xf numFmtId="0" fontId="146" fillId="0" borderId="0" xfId="0" applyFont="1" applyFill="1" applyBorder="1" applyAlignment="1">
      <alignment horizontal="center" wrapText="1"/>
    </xf>
    <xf numFmtId="0" fontId="49" fillId="0" borderId="0" xfId="146" applyFont="1" applyAlignment="1">
      <alignment horizontal="center" vertical="center" wrapText="1"/>
    </xf>
    <xf numFmtId="0" fontId="63" fillId="0" borderId="10" xfId="0" applyFont="1" applyBorder="1" applyAlignment="1">
      <alignment horizontal="center" vertical="center" wrapText="1"/>
    </xf>
    <xf numFmtId="0" fontId="51" fillId="0" borderId="61" xfId="0" applyFont="1" applyBorder="1" applyAlignment="1">
      <alignment horizontal="center" wrapText="1"/>
    </xf>
    <xf numFmtId="0" fontId="63" fillId="0" borderId="62" xfId="0" applyFont="1" applyBorder="1" applyAlignment="1">
      <alignment horizontal="right"/>
    </xf>
    <xf numFmtId="0" fontId="63" fillId="0" borderId="54" xfId="0" applyFont="1" applyBorder="1" applyAlignment="1">
      <alignment horizontal="right"/>
    </xf>
    <xf numFmtId="0" fontId="63" fillId="0" borderId="54" xfId="0" applyFont="1" applyBorder="1" applyAlignment="1">
      <alignment horizontal="center" vertical="center"/>
    </xf>
    <xf numFmtId="170" fontId="51" fillId="0" borderId="23" xfId="0" applyNumberFormat="1" applyFont="1" applyBorder="1" applyAlignment="1">
      <alignment horizontal="center" vertical="center" textRotation="90" wrapText="1" shrinkToFit="1"/>
    </xf>
    <xf numFmtId="170" fontId="51" fillId="0" borderId="116" xfId="0" applyNumberFormat="1" applyFont="1" applyBorder="1" applyAlignment="1">
      <alignment horizontal="center" vertical="center" textRotation="90" wrapText="1" shrinkToFit="1"/>
    </xf>
    <xf numFmtId="169" fontId="25" fillId="0" borderId="23" xfId="0" applyNumberFormat="1" applyFont="1" applyBorder="1" applyAlignment="1">
      <alignment horizontal="center" vertical="center" wrapText="1" shrinkToFit="1"/>
    </xf>
    <xf numFmtId="169" fontId="25" fillId="0" borderId="116" xfId="0" applyNumberFormat="1" applyFont="1" applyBorder="1" applyAlignment="1">
      <alignment horizontal="center" vertical="center" wrapText="1" shrinkToFit="1"/>
    </xf>
    <xf numFmtId="169" fontId="25" fillId="0" borderId="37" xfId="0" applyNumberFormat="1" applyFont="1" applyBorder="1" applyAlignment="1">
      <alignment horizontal="center" vertical="center" wrapText="1" shrinkToFit="1"/>
    </xf>
    <xf numFmtId="169" fontId="25" fillId="0" borderId="33" xfId="0" applyNumberFormat="1" applyFont="1" applyBorder="1" applyAlignment="1">
      <alignment horizontal="center" vertical="center" wrapText="1" shrinkToFit="1"/>
    </xf>
    <xf numFmtId="169" fontId="25" fillId="0" borderId="37" xfId="0" applyNumberFormat="1" applyFont="1" applyBorder="1" applyAlignment="1">
      <alignment horizontal="center" vertical="center" textRotation="91" wrapText="1" shrinkToFit="1"/>
    </xf>
    <xf numFmtId="169" fontId="25" fillId="0" borderId="33" xfId="0" applyNumberFormat="1" applyFont="1" applyBorder="1" applyAlignment="1">
      <alignment horizontal="center" vertical="center" textRotation="91" wrapText="1" shrinkToFit="1"/>
    </xf>
    <xf numFmtId="0" fontId="25" fillId="29" borderId="0" xfId="221" applyFill="1" applyAlignment="1">
      <alignment horizontal="left" vertical="center" wrapText="1"/>
    </xf>
    <xf numFmtId="0" fontId="25" fillId="29" borderId="0" xfId="221" applyFill="1" applyAlignment="1">
      <alignment horizontal="left" vertical="center"/>
    </xf>
    <xf numFmtId="170" fontId="51" fillId="0" borderId="109" xfId="0" applyNumberFormat="1" applyFont="1" applyFill="1" applyBorder="1" applyAlignment="1">
      <alignment horizontal="center" vertical="center" textRotation="90" wrapText="1" shrinkToFit="1"/>
    </xf>
    <xf numFmtId="169" fontId="25" fillId="0" borderId="109" xfId="0" applyNumberFormat="1" applyFont="1" applyFill="1" applyBorder="1" applyAlignment="1">
      <alignment horizontal="center" vertical="center" wrapText="1" shrinkToFit="1"/>
    </xf>
    <xf numFmtId="169" fontId="25" fillId="0" borderId="109" xfId="0" applyNumberFormat="1" applyFont="1" applyFill="1" applyBorder="1" applyAlignment="1">
      <alignment horizontal="center" vertical="center" textRotation="91" wrapText="1" shrinkToFit="1"/>
    </xf>
    <xf numFmtId="0" fontId="25" fillId="0" borderId="0" xfId="0" applyFont="1" applyFill="1" applyAlignment="1">
      <alignment horizontal="left" wrapText="1"/>
    </xf>
    <xf numFmtId="0" fontId="25" fillId="0" borderId="0" xfId="0" applyFont="1" applyFill="1" applyAlignment="1">
      <alignment horizontal="left" vertical="center" wrapText="1"/>
    </xf>
    <xf numFmtId="0" fontId="63" fillId="0" borderId="12" xfId="0" applyFont="1" applyFill="1" applyBorder="1" applyAlignment="1">
      <alignment horizontal="right"/>
    </xf>
    <xf numFmtId="0" fontId="63" fillId="0" borderId="13" xfId="0" applyFont="1" applyFill="1" applyBorder="1" applyAlignment="1">
      <alignment horizontal="right"/>
    </xf>
    <xf numFmtId="0" fontId="63" fillId="0" borderId="13" xfId="0" applyFont="1" applyFill="1" applyBorder="1" applyAlignment="1">
      <alignment horizontal="center" vertical="center"/>
    </xf>
    <xf numFmtId="0" fontId="51" fillId="0" borderId="149" xfId="0" applyFont="1" applyBorder="1" applyAlignment="1">
      <alignment horizontal="left" vertical="center"/>
    </xf>
    <xf numFmtId="0" fontId="51" fillId="0" borderId="149" xfId="0" applyFont="1" applyBorder="1" applyAlignment="1">
      <alignment horizontal="center" vertical="center"/>
    </xf>
    <xf numFmtId="170" fontId="51" fillId="0" borderId="16" xfId="0" applyNumberFormat="1" applyFont="1" applyBorder="1" applyAlignment="1">
      <alignment horizontal="center" vertical="center" textRotation="90" wrapText="1" shrinkToFit="1"/>
    </xf>
    <xf numFmtId="170" fontId="51" fillId="0" borderId="112" xfId="0" applyNumberFormat="1" applyFont="1" applyBorder="1" applyAlignment="1">
      <alignment horizontal="center" vertical="center" textRotation="90" wrapText="1" shrinkToFit="1"/>
    </xf>
    <xf numFmtId="169" fontId="25" fillId="0" borderId="14" xfId="0" applyNumberFormat="1" applyFont="1" applyBorder="1" applyAlignment="1">
      <alignment horizontal="center" vertical="center" wrapText="1" shrinkToFit="1"/>
    </xf>
    <xf numFmtId="169" fontId="25" fillId="0" borderId="109" xfId="0" applyNumberFormat="1" applyFont="1" applyBorder="1" applyAlignment="1">
      <alignment horizontal="center" vertical="center" wrapText="1" shrinkToFit="1"/>
    </xf>
    <xf numFmtId="169" fontId="25" fillId="0" borderId="21" xfId="0" applyNumberFormat="1" applyFont="1" applyBorder="1" applyAlignment="1">
      <alignment horizontal="center" vertical="center" wrapText="1" shrinkToFit="1"/>
    </xf>
    <xf numFmtId="169" fontId="25" fillId="0" borderId="35" xfId="0" applyNumberFormat="1" applyFont="1" applyBorder="1" applyAlignment="1">
      <alignment horizontal="center" vertical="center" textRotation="91" wrapText="1" shrinkToFit="1"/>
    </xf>
    <xf numFmtId="169" fontId="25" fillId="0" borderId="73" xfId="0" applyNumberFormat="1" applyFont="1" applyBorder="1" applyAlignment="1">
      <alignment horizontal="center" vertical="center" textRotation="91" wrapText="1" shrinkToFit="1"/>
    </xf>
    <xf numFmtId="0" fontId="49" fillId="0" borderId="0" xfId="146" applyFont="1" applyAlignment="1">
      <alignment horizontal="center" vertical="center"/>
    </xf>
    <xf numFmtId="0" fontId="49" fillId="0" borderId="10" xfId="0" applyFont="1" applyBorder="1" applyAlignment="1">
      <alignment horizontal="center" vertical="center"/>
    </xf>
    <xf numFmtId="0" fontId="25" fillId="0" borderId="74" xfId="0" applyFont="1" applyBorder="1" applyAlignment="1">
      <alignment horizontal="center"/>
    </xf>
    <xf numFmtId="0" fontId="49" fillId="0" borderId="114" xfId="0" applyFont="1" applyBorder="1" applyAlignment="1">
      <alignment horizontal="right"/>
    </xf>
    <xf numFmtId="0" fontId="25" fillId="0" borderId="0" xfId="0" applyFont="1"/>
    <xf numFmtId="170" fontId="25" fillId="0" borderId="30" xfId="0" applyNumberFormat="1" applyFont="1" applyBorder="1" applyAlignment="1">
      <alignment horizontal="center" vertical="center" textRotation="90" wrapText="1" shrinkToFit="1"/>
    </xf>
    <xf numFmtId="170" fontId="25" fillId="0" borderId="31" xfId="0" applyNumberFormat="1" applyFont="1" applyBorder="1" applyAlignment="1">
      <alignment horizontal="center" vertical="center" textRotation="90" wrapText="1" shrinkToFit="1"/>
    </xf>
    <xf numFmtId="169" fontId="25" fillId="0" borderId="80" xfId="0" applyNumberFormat="1" applyFont="1" applyBorder="1" applyAlignment="1">
      <alignment horizontal="center" vertical="center" wrapText="1" shrinkToFit="1"/>
    </xf>
    <xf numFmtId="169" fontId="25" fillId="0" borderId="89" xfId="0" applyNumberFormat="1" applyFont="1" applyBorder="1" applyAlignment="1">
      <alignment horizontal="center" vertical="center" wrapText="1" shrinkToFit="1"/>
    </xf>
    <xf numFmtId="169" fontId="25" fillId="0" borderId="86" xfId="0" applyNumberFormat="1" applyFont="1" applyBorder="1" applyAlignment="1">
      <alignment horizontal="center" vertical="center" wrapText="1" shrinkToFit="1"/>
    </xf>
    <xf numFmtId="169" fontId="25" fillId="0" borderId="89" xfId="0" applyNumberFormat="1" applyFont="1" applyBorder="1" applyAlignment="1">
      <alignment horizontal="center" vertical="center" textRotation="91" wrapText="1" shrinkToFit="1"/>
    </xf>
    <xf numFmtId="169" fontId="25" fillId="0" borderId="86" xfId="0" applyNumberFormat="1" applyFont="1" applyBorder="1" applyAlignment="1">
      <alignment horizontal="center" vertical="center" textRotation="91" wrapText="1" shrinkToFit="1"/>
    </xf>
    <xf numFmtId="0" fontId="62" fillId="0" borderId="114" xfId="0" applyFont="1" applyBorder="1" applyAlignment="1">
      <alignment horizontal="right" wrapText="1"/>
    </xf>
    <xf numFmtId="0" fontId="26" fillId="0" borderId="0" xfId="0" applyFont="1" applyAlignment="1">
      <alignment wrapText="1"/>
    </xf>
    <xf numFmtId="0" fontId="49" fillId="26" borderId="0" xfId="0" applyFont="1" applyFill="1" applyAlignment="1">
      <alignment horizontal="left" wrapText="1"/>
    </xf>
    <xf numFmtId="0" fontId="49" fillId="0" borderId="10" xfId="0" applyFont="1" applyBorder="1" applyAlignment="1">
      <alignment horizontal="center" vertical="center" wrapText="1"/>
    </xf>
    <xf numFmtId="0" fontId="26" fillId="0" borderId="11" xfId="0" applyFont="1" applyBorder="1" applyAlignment="1">
      <alignment horizontal="center" wrapText="1"/>
    </xf>
    <xf numFmtId="0" fontId="26" fillId="0" borderId="74" xfId="0" applyFont="1" applyBorder="1" applyAlignment="1">
      <alignment horizontal="center" wrapText="1"/>
    </xf>
    <xf numFmtId="170" fontId="25" fillId="0" borderId="16" xfId="0" applyNumberFormat="1" applyFont="1" applyBorder="1" applyAlignment="1">
      <alignment horizontal="center" vertical="center" textRotation="90" wrapText="1" shrinkToFit="1"/>
    </xf>
    <xf numFmtId="170" fontId="25" fillId="0" borderId="17" xfId="0" applyNumberFormat="1" applyFont="1" applyBorder="1" applyAlignment="1">
      <alignment horizontal="center" vertical="center" textRotation="90" wrapText="1" shrinkToFit="1"/>
    </xf>
    <xf numFmtId="0" fontId="62" fillId="0" borderId="63" xfId="0" applyFont="1" applyBorder="1" applyAlignment="1">
      <alignment horizontal="right" wrapText="1"/>
    </xf>
    <xf numFmtId="169" fontId="25" fillId="0" borderId="14" xfId="0" applyNumberFormat="1" applyFont="1" applyFill="1" applyBorder="1" applyAlignment="1">
      <alignment horizontal="center" vertical="center" textRotation="90" wrapText="1" shrinkToFit="1"/>
    </xf>
    <xf numFmtId="169" fontId="25" fillId="0" borderId="80" xfId="0" applyNumberFormat="1" applyFont="1" applyFill="1" applyBorder="1" applyAlignment="1">
      <alignment horizontal="center" vertical="center" textRotation="90" wrapText="1" shrinkToFit="1"/>
    </xf>
    <xf numFmtId="169" fontId="25" fillId="0" borderId="15" xfId="0" applyNumberFormat="1" applyFont="1" applyFill="1" applyBorder="1" applyAlignment="1">
      <alignment horizontal="center" vertical="center" textRotation="90" wrapText="1" shrinkToFit="1"/>
    </xf>
    <xf numFmtId="169" fontId="25" fillId="0" borderId="83" xfId="0" applyNumberFormat="1" applyFont="1" applyFill="1" applyBorder="1" applyAlignment="1">
      <alignment horizontal="center" vertical="center" textRotation="90" wrapText="1" shrinkToFit="1"/>
    </xf>
    <xf numFmtId="169" fontId="25" fillId="0" borderId="124" xfId="0" applyNumberFormat="1" applyFont="1" applyFill="1" applyBorder="1" applyAlignment="1">
      <alignment horizontal="center" vertical="center"/>
    </xf>
    <xf numFmtId="169" fontId="25" fillId="0" borderId="124" xfId="0" applyNumberFormat="1" applyFont="1" applyFill="1" applyBorder="1" applyAlignment="1">
      <alignment horizontal="center" vertical="center" wrapText="1" shrinkToFit="1"/>
    </xf>
    <xf numFmtId="0" fontId="49" fillId="0" borderId="16" xfId="0" applyFont="1" applyFill="1" applyBorder="1" applyAlignment="1">
      <alignment horizontal="right"/>
    </xf>
    <xf numFmtId="0" fontId="49" fillId="0" borderId="14" xfId="0" applyFont="1" applyFill="1" applyBorder="1" applyAlignment="1">
      <alignment horizontal="right"/>
    </xf>
    <xf numFmtId="0" fontId="49" fillId="0" borderId="14" xfId="0" applyFont="1" applyFill="1" applyBorder="1" applyAlignment="1">
      <alignment horizontal="center" vertical="center"/>
    </xf>
    <xf numFmtId="170" fontId="25" fillId="0" borderId="16" xfId="0" applyNumberFormat="1" applyFont="1" applyFill="1" applyBorder="1" applyAlignment="1">
      <alignment horizontal="center" vertical="center" textRotation="90" wrapText="1" shrinkToFit="1"/>
    </xf>
    <xf numFmtId="170" fontId="25" fillId="0" borderId="82" xfId="0" applyNumberFormat="1" applyFont="1" applyFill="1" applyBorder="1" applyAlignment="1">
      <alignment horizontal="center" vertical="center" textRotation="90" wrapText="1" shrinkToFit="1"/>
    </xf>
    <xf numFmtId="169" fontId="25" fillId="0" borderId="14" xfId="0" applyNumberFormat="1" applyFont="1" applyFill="1" applyBorder="1" applyAlignment="1">
      <alignment horizontal="center" vertical="center" wrapText="1" shrinkToFit="1"/>
    </xf>
    <xf numFmtId="0" fontId="49" fillId="0" borderId="0" xfId="146" applyFont="1" applyFill="1" applyAlignment="1">
      <alignment horizontal="center" vertical="center"/>
    </xf>
    <xf numFmtId="0" fontId="49" fillId="0" borderId="0" xfId="0" applyFont="1" applyFill="1" applyBorder="1" applyAlignment="1">
      <alignment horizontal="center" vertical="center"/>
    </xf>
    <xf numFmtId="0" fontId="49" fillId="0" borderId="10" xfId="0" applyFont="1" applyFill="1" applyBorder="1" applyAlignment="1">
      <alignment horizontal="center" vertical="center"/>
    </xf>
    <xf numFmtId="0" fontId="25" fillId="0" borderId="0" xfId="0" applyFont="1" applyBorder="1"/>
    <xf numFmtId="0" fontId="25" fillId="0" borderId="11" xfId="0" applyFont="1" applyBorder="1" applyAlignment="1">
      <alignment horizontal="center"/>
    </xf>
    <xf numFmtId="169" fontId="25" fillId="0" borderId="0" xfId="0" applyNumberFormat="1" applyFont="1" applyAlignment="1">
      <alignment horizontal="center" vertical="center"/>
    </xf>
    <xf numFmtId="0" fontId="71" fillId="0" borderId="64" xfId="0" applyFont="1" applyBorder="1" applyAlignment="1">
      <alignment horizontal="right"/>
    </xf>
    <xf numFmtId="170" fontId="60" fillId="0" borderId="30" xfId="0" applyNumberFormat="1" applyFont="1" applyBorder="1" applyAlignment="1">
      <alignment horizontal="center" vertical="center" textRotation="90" wrapText="1" shrinkToFit="1"/>
    </xf>
    <xf numFmtId="170" fontId="60" fillId="0" borderId="31" xfId="0" applyNumberFormat="1" applyFont="1" applyBorder="1" applyAlignment="1">
      <alignment horizontal="center" vertical="center" textRotation="90" wrapText="1" shrinkToFit="1"/>
    </xf>
    <xf numFmtId="169" fontId="60" fillId="0" borderId="14" xfId="0" applyNumberFormat="1" applyFont="1" applyBorder="1" applyAlignment="1">
      <alignment horizontal="center" vertical="center" wrapText="1" shrinkToFit="1"/>
    </xf>
    <xf numFmtId="169" fontId="60" fillId="0" borderId="80" xfId="0" applyNumberFormat="1" applyFont="1" applyBorder="1" applyAlignment="1">
      <alignment horizontal="center" vertical="center" wrapText="1" shrinkToFit="1"/>
    </xf>
    <xf numFmtId="169" fontId="60" fillId="0" borderId="21" xfId="0" applyNumberFormat="1" applyFont="1" applyBorder="1" applyAlignment="1">
      <alignment horizontal="center" vertical="center" wrapText="1" shrinkToFit="1"/>
    </xf>
    <xf numFmtId="169" fontId="60" fillId="0" borderId="86" xfId="0" applyNumberFormat="1" applyFont="1" applyBorder="1" applyAlignment="1">
      <alignment horizontal="center" vertical="center" wrapText="1" shrinkToFit="1"/>
    </xf>
    <xf numFmtId="169" fontId="60" fillId="0" borderId="35" xfId="0" applyNumberFormat="1" applyFont="1" applyBorder="1" applyAlignment="1">
      <alignment horizontal="center" vertical="center" textRotation="91" wrapText="1" shrinkToFit="1"/>
    </xf>
    <xf numFmtId="169" fontId="60" fillId="0" borderId="73" xfId="0" applyNumberFormat="1" applyFont="1" applyBorder="1" applyAlignment="1">
      <alignment horizontal="center" vertical="center" textRotation="91" wrapText="1" shrinkToFit="1"/>
    </xf>
    <xf numFmtId="0" fontId="60" fillId="0" borderId="0" xfId="0" applyFont="1" applyFill="1" applyBorder="1"/>
    <xf numFmtId="170" fontId="60" fillId="0" borderId="30" xfId="0" applyNumberFormat="1" applyFont="1" applyFill="1" applyBorder="1" applyAlignment="1">
      <alignment horizontal="center" vertical="center" textRotation="90" wrapText="1" shrinkToFit="1"/>
    </xf>
    <xf numFmtId="170" fontId="60" fillId="0" borderId="31" xfId="0" applyNumberFormat="1" applyFont="1" applyFill="1" applyBorder="1" applyAlignment="1">
      <alignment horizontal="center" vertical="center" textRotation="90" wrapText="1" shrinkToFit="1"/>
    </xf>
    <xf numFmtId="169" fontId="60" fillId="0" borderId="23" xfId="0" applyNumberFormat="1" applyFont="1" applyFill="1" applyBorder="1" applyAlignment="1">
      <alignment horizontal="center" vertical="center" wrapText="1" shrinkToFit="1"/>
    </xf>
    <xf numFmtId="169" fontId="60" fillId="0" borderId="89" xfId="0" applyNumberFormat="1" applyFont="1" applyFill="1" applyBorder="1" applyAlignment="1">
      <alignment horizontal="center" vertical="center" wrapText="1" shrinkToFit="1"/>
    </xf>
    <xf numFmtId="169" fontId="60" fillId="0" borderId="86" xfId="0" applyNumberFormat="1" applyFont="1" applyFill="1" applyBorder="1" applyAlignment="1">
      <alignment horizontal="center" vertical="center" wrapText="1" shrinkToFit="1"/>
    </xf>
    <xf numFmtId="0" fontId="71" fillId="0" borderId="0" xfId="146" applyFont="1" applyFill="1" applyAlignment="1">
      <alignment horizontal="center" vertical="center"/>
    </xf>
    <xf numFmtId="0" fontId="71" fillId="0" borderId="10" xfId="0" applyFont="1" applyFill="1" applyBorder="1" applyAlignment="1">
      <alignment horizontal="center" vertical="center"/>
    </xf>
    <xf numFmtId="0" fontId="60" fillId="0" borderId="11" xfId="0" applyFont="1" applyFill="1" applyBorder="1" applyAlignment="1">
      <alignment horizontal="center"/>
    </xf>
    <xf numFmtId="169" fontId="60" fillId="0" borderId="37" xfId="0" applyNumberFormat="1" applyFont="1" applyFill="1" applyBorder="1" applyAlignment="1">
      <alignment horizontal="center" vertical="center" textRotation="91" wrapText="1" shrinkToFit="1"/>
    </xf>
    <xf numFmtId="169" fontId="60" fillId="0" borderId="54" xfId="0" applyNumberFormat="1" applyFont="1" applyFill="1" applyBorder="1" applyAlignment="1">
      <alignment horizontal="center" vertical="center" textRotation="91" wrapText="1" shrinkToFit="1"/>
    </xf>
    <xf numFmtId="0" fontId="71" fillId="0" borderId="114" xfId="0" applyFont="1" applyFill="1" applyBorder="1" applyAlignment="1">
      <alignment horizontal="right"/>
    </xf>
    <xf numFmtId="0" fontId="60" fillId="0" borderId="0" xfId="0" applyFont="1" applyFill="1"/>
    <xf numFmtId="0" fontId="71" fillId="0" borderId="91" xfId="0" applyFont="1" applyBorder="1" applyAlignment="1">
      <alignment horizontal="right"/>
    </xf>
    <xf numFmtId="0" fontId="60" fillId="0" borderId="0" xfId="0" applyFont="1"/>
    <xf numFmtId="169" fontId="60" fillId="0" borderId="0" xfId="0" applyNumberFormat="1" applyFont="1" applyAlignment="1">
      <alignment horizontal="center" vertical="center"/>
    </xf>
    <xf numFmtId="169" fontId="51" fillId="0" borderId="14" xfId="0" applyNumberFormat="1" applyFont="1" applyBorder="1" applyAlignment="1">
      <alignment horizontal="center" vertical="center" wrapText="1" shrinkToFit="1"/>
    </xf>
    <xf numFmtId="169" fontId="51" fillId="0" borderId="15" xfId="0" applyNumberFormat="1" applyFont="1" applyBorder="1" applyAlignment="1">
      <alignment horizontal="center" vertical="center" wrapText="1" shrinkToFit="1"/>
    </xf>
    <xf numFmtId="169" fontId="51" fillId="0" borderId="14" xfId="0" applyNumberFormat="1" applyFont="1" applyBorder="1" applyAlignment="1">
      <alignment horizontal="center" vertical="center"/>
    </xf>
    <xf numFmtId="0" fontId="71" fillId="0" borderId="0" xfId="146" applyFont="1" applyAlignment="1">
      <alignment horizontal="center" vertical="center"/>
    </xf>
    <xf numFmtId="0" fontId="71" fillId="0" borderId="10" xfId="0" applyFont="1" applyBorder="1" applyAlignment="1">
      <alignment horizontal="center" vertical="center"/>
    </xf>
    <xf numFmtId="0" fontId="60" fillId="0" borderId="11" xfId="0" applyFont="1" applyBorder="1" applyAlignment="1">
      <alignment horizontal="center"/>
    </xf>
    <xf numFmtId="169" fontId="51" fillId="0" borderId="124" xfId="0" applyNumberFormat="1" applyFont="1" applyBorder="1" applyAlignment="1">
      <alignment horizontal="center" vertical="center" wrapText="1" shrinkToFit="1"/>
    </xf>
    <xf numFmtId="0" fontId="49" fillId="0" borderId="91" xfId="0" applyFont="1" applyBorder="1" applyAlignment="1">
      <alignment horizontal="right"/>
    </xf>
    <xf numFmtId="169" fontId="60" fillId="0" borderId="89" xfId="0" applyNumberFormat="1" applyFont="1" applyBorder="1" applyAlignment="1">
      <alignment horizontal="center" vertical="center" wrapText="1" shrinkToFit="1"/>
    </xf>
    <xf numFmtId="169" fontId="60" fillId="0" borderId="37" xfId="0" applyNumberFormat="1" applyFont="1" applyBorder="1" applyAlignment="1">
      <alignment horizontal="center" vertical="center" textRotation="91" wrapText="1" shrinkToFit="1"/>
    </xf>
    <xf numFmtId="169" fontId="60" fillId="0" borderId="54" xfId="0" applyNumberFormat="1" applyFont="1" applyBorder="1" applyAlignment="1">
      <alignment horizontal="center" vertical="center" textRotation="91" wrapText="1" shrinkToFit="1"/>
    </xf>
    <xf numFmtId="169" fontId="51" fillId="0" borderId="124" xfId="0" applyNumberFormat="1" applyFont="1" applyBorder="1" applyAlignment="1">
      <alignment horizontal="center" vertical="center"/>
    </xf>
    <xf numFmtId="0" fontId="71" fillId="0" borderId="20" xfId="0" applyFont="1" applyBorder="1" applyAlignment="1">
      <alignment horizontal="right"/>
    </xf>
    <xf numFmtId="0" fontId="60" fillId="0" borderId="74" xfId="0" applyFont="1" applyBorder="1" applyAlignment="1">
      <alignment horizontal="center"/>
    </xf>
    <xf numFmtId="169" fontId="60" fillId="0" borderId="23" xfId="0" applyNumberFormat="1" applyFont="1" applyBorder="1" applyAlignment="1">
      <alignment horizontal="center" vertical="center" wrapText="1" shrinkToFit="1"/>
    </xf>
    <xf numFmtId="0" fontId="49" fillId="0" borderId="91" xfId="0" applyFont="1" applyFill="1" applyBorder="1" applyAlignment="1">
      <alignment horizontal="right"/>
    </xf>
    <xf numFmtId="0" fontId="49" fillId="0" borderId="131" xfId="0" applyFont="1" applyFill="1" applyBorder="1" applyAlignment="1">
      <alignment horizontal="right"/>
    </xf>
    <xf numFmtId="0" fontId="25" fillId="0" borderId="0" xfId="0" applyFont="1" applyFill="1"/>
    <xf numFmtId="169" fontId="25" fillId="0" borderId="142" xfId="0" applyNumberFormat="1" applyFont="1" applyFill="1" applyBorder="1" applyAlignment="1">
      <alignment horizontal="center" vertical="center"/>
    </xf>
    <xf numFmtId="170" fontId="25" fillId="0" borderId="135" xfId="0" applyNumberFormat="1" applyFont="1" applyFill="1" applyBorder="1" applyAlignment="1">
      <alignment horizontal="center" vertical="center" textRotation="90" wrapText="1" shrinkToFit="1"/>
    </xf>
    <xf numFmtId="169" fontId="25" fillId="0" borderId="135" xfId="0" applyNumberFormat="1" applyFont="1" applyFill="1" applyBorder="1" applyAlignment="1">
      <alignment horizontal="center" vertical="center" wrapText="1" shrinkToFit="1"/>
    </xf>
    <xf numFmtId="169" fontId="25" fillId="0" borderId="135" xfId="0" applyNumberFormat="1" applyFont="1" applyFill="1" applyBorder="1" applyAlignment="1">
      <alignment horizontal="center" vertical="center" textRotation="91" wrapText="1" shrinkToFit="1"/>
    </xf>
    <xf numFmtId="0" fontId="25" fillId="0" borderId="11" xfId="0" applyFont="1" applyFill="1" applyBorder="1" applyAlignment="1">
      <alignment horizontal="center"/>
    </xf>
    <xf numFmtId="0" fontId="26" fillId="0" borderId="158" xfId="0" applyFont="1" applyFill="1" applyBorder="1" applyAlignment="1">
      <alignment wrapText="1"/>
    </xf>
    <xf numFmtId="169" fontId="51" fillId="0" borderId="143" xfId="0" applyNumberFormat="1" applyFont="1" applyFill="1" applyBorder="1" applyAlignment="1">
      <alignment horizontal="center" vertical="center"/>
    </xf>
    <xf numFmtId="169" fontId="51" fillId="0" borderId="151" xfId="0" applyNumberFormat="1" applyFont="1" applyFill="1" applyBorder="1" applyAlignment="1">
      <alignment horizontal="center" vertical="center"/>
    </xf>
    <xf numFmtId="169" fontId="51" fillId="0" borderId="142" xfId="0" applyNumberFormat="1" applyFont="1" applyFill="1" applyBorder="1" applyAlignment="1">
      <alignment horizontal="center" vertical="center"/>
    </xf>
    <xf numFmtId="169" fontId="51" fillId="0" borderId="143" xfId="0" applyNumberFormat="1" applyFont="1" applyFill="1" applyBorder="1" applyAlignment="1">
      <alignment horizontal="center" vertical="center" wrapText="1" shrinkToFit="1"/>
    </xf>
    <xf numFmtId="169" fontId="51" fillId="0" borderId="151" xfId="0" applyNumberFormat="1" applyFont="1" applyFill="1" applyBorder="1" applyAlignment="1">
      <alignment horizontal="center" vertical="center" wrapText="1" shrinkToFit="1"/>
    </xf>
    <xf numFmtId="169" fontId="51" fillId="0" borderId="142" xfId="0" applyNumberFormat="1" applyFont="1" applyFill="1" applyBorder="1" applyAlignment="1">
      <alignment horizontal="center" vertical="center" wrapText="1" shrinkToFit="1"/>
    </xf>
    <xf numFmtId="0" fontId="49" fillId="0" borderId="150" xfId="0" applyFont="1" applyFill="1" applyBorder="1" applyAlignment="1">
      <alignment horizontal="center" vertical="center" wrapText="1"/>
    </xf>
    <xf numFmtId="0" fontId="26" fillId="0" borderId="159" xfId="0" applyFont="1" applyFill="1" applyBorder="1" applyAlignment="1">
      <alignment horizontal="center" wrapText="1"/>
    </xf>
    <xf numFmtId="170" fontId="25" fillId="0" borderId="22" xfId="0" applyNumberFormat="1" applyFont="1" applyFill="1" applyBorder="1" applyAlignment="1">
      <alignment horizontal="center" vertical="center" textRotation="90" wrapText="1" shrinkToFit="1"/>
    </xf>
    <xf numFmtId="170" fontId="25" fillId="0" borderId="118" xfId="0" applyNumberFormat="1" applyFont="1" applyFill="1" applyBorder="1" applyAlignment="1">
      <alignment horizontal="center" vertical="center" textRotation="90" wrapText="1" shrinkToFit="1"/>
    </xf>
    <xf numFmtId="169" fontId="25" fillId="0" borderId="154" xfId="0" applyNumberFormat="1" applyFont="1" applyFill="1" applyBorder="1" applyAlignment="1">
      <alignment horizontal="center" vertical="center" wrapText="1" shrinkToFit="1"/>
    </xf>
    <xf numFmtId="169" fontId="25" fillId="0" borderId="152" xfId="0" applyNumberFormat="1" applyFont="1" applyFill="1" applyBorder="1" applyAlignment="1">
      <alignment horizontal="center" vertical="center" wrapText="1" shrinkToFit="1"/>
    </xf>
    <xf numFmtId="169" fontId="25" fillId="0" borderId="154" xfId="0" applyNumberFormat="1" applyFont="1" applyFill="1" applyBorder="1" applyAlignment="1">
      <alignment horizontal="center" vertical="center" textRotation="91" wrapText="1" shrinkToFit="1"/>
    </xf>
    <xf numFmtId="169" fontId="25" fillId="0" borderId="152" xfId="0" applyNumberFormat="1" applyFont="1" applyFill="1" applyBorder="1" applyAlignment="1">
      <alignment horizontal="center" vertical="center" textRotation="91" wrapText="1" shrinkToFit="1"/>
    </xf>
    <xf numFmtId="0" fontId="25" fillId="0" borderId="156" xfId="230" applyFont="1" applyFill="1" applyBorder="1" applyAlignment="1">
      <alignment horizontal="center" vertical="center"/>
    </xf>
    <xf numFmtId="0" fontId="25" fillId="0" borderId="157" xfId="230" applyFont="1" applyFill="1" applyBorder="1" applyAlignment="1">
      <alignment horizontal="center" vertical="center"/>
    </xf>
    <xf numFmtId="0" fontId="25" fillId="0" borderId="155" xfId="230" applyFont="1" applyFill="1" applyBorder="1" applyAlignment="1">
      <alignment horizontal="left" vertical="center" wrapText="1" indent="1"/>
    </xf>
    <xf numFmtId="0" fontId="25" fillId="0" borderId="118" xfId="230" applyFont="1" applyFill="1" applyBorder="1" applyAlignment="1">
      <alignment horizontal="left" vertical="center" wrapText="1" indent="1"/>
    </xf>
    <xf numFmtId="0" fontId="25" fillId="0" borderId="154" xfId="230" applyFont="1" applyFill="1" applyBorder="1" applyAlignment="1">
      <alignment horizontal="center" vertical="center"/>
    </xf>
    <xf numFmtId="0" fontId="25" fillId="0" borderId="152" xfId="230" applyFont="1" applyFill="1" applyBorder="1" applyAlignment="1">
      <alignment horizontal="center" vertical="center"/>
    </xf>
    <xf numFmtId="0" fontId="49" fillId="0" borderId="154" xfId="230" applyFont="1" applyFill="1" applyBorder="1" applyAlignment="1">
      <alignment horizontal="center" vertical="center"/>
    </xf>
    <xf numFmtId="0" fontId="49" fillId="0" borderId="152" xfId="230" applyFont="1" applyFill="1" applyBorder="1" applyAlignment="1">
      <alignment horizontal="center" vertical="center"/>
    </xf>
    <xf numFmtId="0" fontId="62" fillId="0" borderId="105" xfId="0" applyFont="1" applyFill="1" applyBorder="1" applyAlignment="1">
      <alignment horizontal="right" wrapText="1"/>
    </xf>
    <xf numFmtId="0" fontId="62" fillId="0" borderId="70" xfId="0" applyFont="1" applyFill="1" applyBorder="1" applyAlignment="1">
      <alignment horizontal="right" wrapText="1"/>
    </xf>
    <xf numFmtId="0" fontId="62" fillId="0" borderId="98" xfId="0" applyFont="1" applyFill="1" applyBorder="1" applyAlignment="1">
      <alignment horizontal="right" wrapText="1"/>
    </xf>
    <xf numFmtId="0" fontId="49" fillId="0" borderId="20" xfId="0" applyFont="1" applyFill="1" applyBorder="1" applyAlignment="1">
      <alignment horizontal="right"/>
    </xf>
    <xf numFmtId="169" fontId="25" fillId="0" borderId="115" xfId="0" applyNumberFormat="1" applyFont="1" applyFill="1" applyBorder="1" applyAlignment="1">
      <alignment horizontal="center" vertical="center"/>
    </xf>
    <xf numFmtId="169" fontId="25" fillId="0" borderId="115" xfId="0" applyNumberFormat="1" applyFont="1" applyFill="1" applyBorder="1" applyAlignment="1">
      <alignment horizontal="center" vertical="center" wrapText="1" shrinkToFit="1"/>
    </xf>
    <xf numFmtId="170" fontId="25" fillId="0" borderId="30" xfId="0" applyNumberFormat="1" applyFont="1" applyFill="1" applyBorder="1" applyAlignment="1">
      <alignment horizontal="center" vertical="center" textRotation="90" wrapText="1" shrinkToFit="1"/>
    </xf>
    <xf numFmtId="170" fontId="25" fillId="0" borderId="31" xfId="0" applyNumberFormat="1" applyFont="1" applyFill="1" applyBorder="1" applyAlignment="1">
      <alignment horizontal="center" vertical="center" textRotation="90" wrapText="1" shrinkToFit="1"/>
    </xf>
    <xf numFmtId="169" fontId="25" fillId="0" borderId="122" xfId="0" applyNumberFormat="1" applyFont="1" applyBorder="1" applyAlignment="1">
      <alignment horizontal="center" vertical="center"/>
    </xf>
    <xf numFmtId="169" fontId="25" fillId="0" borderId="122" xfId="0" applyNumberFormat="1" applyFont="1" applyBorder="1" applyAlignment="1">
      <alignment horizontal="center" vertical="center" wrapText="1" shrinkToFit="1"/>
    </xf>
    <xf numFmtId="169" fontId="25" fillId="0" borderId="124" xfId="0" applyNumberFormat="1" applyFont="1" applyBorder="1" applyAlignment="1">
      <alignment horizontal="center" vertical="center"/>
    </xf>
    <xf numFmtId="169" fontId="25" fillId="0" borderId="124" xfId="0" applyNumberFormat="1" applyFont="1" applyBorder="1" applyAlignment="1">
      <alignment horizontal="center" vertical="center" wrapText="1" shrinkToFit="1"/>
    </xf>
    <xf numFmtId="0" fontId="49" fillId="0" borderId="90" xfId="0" applyFont="1" applyBorder="1" applyAlignment="1">
      <alignment horizontal="right"/>
    </xf>
    <xf numFmtId="0" fontId="49" fillId="0" borderId="90" xfId="0" applyFont="1" applyFill="1" applyBorder="1" applyAlignment="1">
      <alignment horizontal="right"/>
    </xf>
    <xf numFmtId="169" fontId="25" fillId="0" borderId="14" xfId="0" applyNumberFormat="1" applyFont="1" applyFill="1" applyBorder="1" applyAlignment="1">
      <alignment horizontal="center" vertical="center"/>
    </xf>
    <xf numFmtId="169" fontId="25" fillId="0" borderId="15" xfId="0" applyNumberFormat="1" applyFont="1" applyFill="1" applyBorder="1" applyAlignment="1">
      <alignment horizontal="center" vertical="center" wrapText="1" shrinkToFit="1"/>
    </xf>
    <xf numFmtId="0" fontId="49" fillId="0" borderId="135" xfId="0" applyFont="1" applyFill="1" applyBorder="1" applyAlignment="1">
      <alignment horizontal="right"/>
    </xf>
    <xf numFmtId="0" fontId="49" fillId="0" borderId="20" xfId="0" applyFont="1" applyBorder="1" applyAlignment="1">
      <alignment horizontal="right"/>
    </xf>
    <xf numFmtId="0" fontId="25" fillId="0" borderId="0" xfId="0" applyFont="1" applyFill="1" applyBorder="1"/>
    <xf numFmtId="170" fontId="25" fillId="0" borderId="135" xfId="0" applyNumberFormat="1" applyFont="1" applyBorder="1" applyAlignment="1">
      <alignment horizontal="center" vertical="center" textRotation="90" wrapText="1" shrinkToFit="1"/>
    </xf>
    <xf numFmtId="169" fontId="25" fillId="0" borderId="135" xfId="0" applyNumberFormat="1" applyFont="1" applyBorder="1" applyAlignment="1">
      <alignment horizontal="center" vertical="center" wrapText="1" shrinkToFit="1"/>
    </xf>
    <xf numFmtId="169" fontId="25" fillId="0" borderId="135" xfId="0" applyNumberFormat="1" applyFont="1" applyBorder="1" applyAlignment="1">
      <alignment horizontal="center" vertical="center" textRotation="91" wrapText="1" shrinkToFit="1"/>
    </xf>
    <xf numFmtId="169" fontId="25" fillId="0" borderId="133" xfId="0" applyNumberFormat="1" applyFont="1" applyBorder="1" applyAlignment="1">
      <alignment horizontal="center" vertical="center"/>
    </xf>
    <xf numFmtId="169" fontId="25" fillId="0" borderId="133" xfId="0" applyNumberFormat="1" applyFont="1" applyBorder="1" applyAlignment="1">
      <alignment horizontal="center" vertical="center" wrapText="1" shrinkToFit="1"/>
    </xf>
    <xf numFmtId="169" fontId="25" fillId="0" borderId="126" xfId="0" applyNumberFormat="1" applyFont="1" applyBorder="1" applyAlignment="1">
      <alignment horizontal="center" vertical="center" wrapText="1" shrinkToFit="1"/>
    </xf>
    <xf numFmtId="0" fontId="49" fillId="0" borderId="138" xfId="0" applyFont="1" applyBorder="1" applyAlignment="1">
      <alignment horizontal="right"/>
    </xf>
    <xf numFmtId="0" fontId="25" fillId="0" borderId="41" xfId="0" applyFont="1" applyBorder="1" applyAlignment="1">
      <alignment horizontal="center"/>
    </xf>
    <xf numFmtId="0" fontId="146" fillId="27" borderId="0" xfId="0" applyFont="1" applyFill="1" applyAlignment="1">
      <alignment horizontal="center" wrapText="1"/>
    </xf>
    <xf numFmtId="0" fontId="146" fillId="27" borderId="65" xfId="0" applyFont="1" applyFill="1" applyBorder="1" applyAlignment="1">
      <alignment horizontal="center" vertical="center" wrapText="1"/>
    </xf>
    <xf numFmtId="0" fontId="146" fillId="27" borderId="0" xfId="0" applyFont="1" applyFill="1" applyBorder="1" applyAlignment="1">
      <alignment horizontal="center" vertical="center" wrapText="1"/>
    </xf>
    <xf numFmtId="0" fontId="25" fillId="27" borderId="0" xfId="0" applyFont="1" applyFill="1" applyAlignment="1">
      <alignment horizontal="center" wrapText="1"/>
    </xf>
    <xf numFmtId="0" fontId="146" fillId="27" borderId="65" xfId="0" applyFont="1" applyFill="1" applyBorder="1" applyAlignment="1">
      <alignment horizontal="center" wrapText="1"/>
    </xf>
    <xf numFmtId="0" fontId="146" fillId="27" borderId="0" xfId="0" applyFont="1" applyFill="1" applyAlignment="1">
      <alignment horizontal="center" vertical="center" wrapText="1"/>
    </xf>
    <xf numFmtId="0" fontId="49" fillId="0" borderId="130" xfId="0" applyFont="1" applyFill="1" applyBorder="1" applyAlignment="1">
      <alignment horizontal="right"/>
    </xf>
    <xf numFmtId="0" fontId="26" fillId="0" borderId="0" xfId="0" applyFont="1" applyFill="1" applyBorder="1" applyAlignment="1">
      <alignment wrapText="1"/>
    </xf>
    <xf numFmtId="0" fontId="25" fillId="0" borderId="41" xfId="0" applyFont="1" applyFill="1" applyBorder="1" applyAlignment="1">
      <alignment horizontal="center"/>
    </xf>
    <xf numFmtId="0" fontId="25" fillId="0" borderId="0" xfId="0" applyFont="1" applyFill="1" applyBorder="1" applyAlignment="1">
      <alignment wrapText="1"/>
    </xf>
    <xf numFmtId="169" fontId="25" fillId="0" borderId="77" xfId="0" applyNumberFormat="1" applyFont="1" applyBorder="1" applyAlignment="1">
      <alignment horizontal="center" vertical="center" wrapText="1" shrinkToFit="1"/>
    </xf>
    <xf numFmtId="0" fontId="49" fillId="0" borderId="114" xfId="0" applyFont="1" applyFill="1" applyBorder="1" applyAlignment="1">
      <alignment horizontal="right"/>
    </xf>
    <xf numFmtId="0" fontId="25" fillId="0" borderId="74" xfId="0" applyFont="1" applyFill="1" applyBorder="1" applyAlignment="1">
      <alignment horizontal="center"/>
    </xf>
    <xf numFmtId="169" fontId="25" fillId="0" borderId="81" xfId="0" applyNumberFormat="1" applyFont="1" applyFill="1" applyBorder="1" applyAlignment="1">
      <alignment horizontal="center" vertical="center" wrapText="1" shrinkToFit="1"/>
    </xf>
    <xf numFmtId="169" fontId="25" fillId="0" borderId="86" xfId="0" applyNumberFormat="1" applyFont="1" applyFill="1" applyBorder="1" applyAlignment="1">
      <alignment horizontal="center" vertical="center" wrapText="1" shrinkToFit="1"/>
    </xf>
    <xf numFmtId="169" fontId="25" fillId="0" borderId="81" xfId="0" applyNumberFormat="1" applyFont="1" applyFill="1" applyBorder="1" applyAlignment="1">
      <alignment horizontal="center" vertical="center" textRotation="91" wrapText="1" shrinkToFit="1"/>
    </xf>
    <xf numFmtId="169" fontId="25" fillId="0" borderId="86" xfId="0" applyNumberFormat="1" applyFont="1" applyFill="1" applyBorder="1" applyAlignment="1">
      <alignment horizontal="center" vertical="center" textRotation="91" wrapText="1" shrinkToFit="1"/>
    </xf>
    <xf numFmtId="0" fontId="49" fillId="0" borderId="38" xfId="0" applyFont="1" applyFill="1" applyBorder="1" applyAlignment="1">
      <alignment horizontal="right"/>
    </xf>
    <xf numFmtId="0" fontId="49" fillId="0" borderId="138" xfId="0" applyFont="1" applyFill="1" applyBorder="1" applyAlignment="1">
      <alignment horizontal="right"/>
    </xf>
  </cellXfs>
  <cellStyles count="329">
    <cellStyle name="_DARBU-DAUDZUMI" xfId="220" xr:uid="{00000000-0005-0000-0000-000000000000}"/>
    <cellStyle name="_UAS_VS" xfId="45" xr:uid="{00000000-0005-0000-0000-000001000000}"/>
    <cellStyle name="1. izcēlums" xfId="2" xr:uid="{00000000-0005-0000-0000-000002000000}"/>
    <cellStyle name="2. izcēlums" xfId="3" xr:uid="{00000000-0005-0000-0000-000003000000}"/>
    <cellStyle name="20% - Accent1 2" xfId="4" xr:uid="{00000000-0005-0000-0000-000004000000}"/>
    <cellStyle name="20% - Accent2 2" xfId="5" xr:uid="{00000000-0005-0000-0000-000005000000}"/>
    <cellStyle name="20% - Accent3 2" xfId="6" xr:uid="{00000000-0005-0000-0000-000006000000}"/>
    <cellStyle name="20% - Accent4 2" xfId="7" xr:uid="{00000000-0005-0000-0000-000007000000}"/>
    <cellStyle name="20% - Accent5 2" xfId="8" xr:uid="{00000000-0005-0000-0000-000008000000}"/>
    <cellStyle name="20% - Accent6 2" xfId="9" xr:uid="{00000000-0005-0000-0000-000009000000}"/>
    <cellStyle name="20% no 1. izcēluma" xfId="10" xr:uid="{00000000-0005-0000-0000-00000A000000}"/>
    <cellStyle name="20% no 2. izcēluma" xfId="11" xr:uid="{00000000-0005-0000-0000-00000B000000}"/>
    <cellStyle name="20% no 3. izcēluma" xfId="12" xr:uid="{00000000-0005-0000-0000-00000C000000}"/>
    <cellStyle name="20% no 4. izcēluma" xfId="13" xr:uid="{00000000-0005-0000-0000-00000D000000}"/>
    <cellStyle name="20% no 5. izcēluma" xfId="14" xr:uid="{00000000-0005-0000-0000-00000E000000}"/>
    <cellStyle name="20% no 6. izcēluma" xfId="15" xr:uid="{00000000-0005-0000-0000-00000F000000}"/>
    <cellStyle name="3. izcēlums " xfId="16" xr:uid="{00000000-0005-0000-0000-000010000000}"/>
    <cellStyle name="4. izcēlums" xfId="17" xr:uid="{00000000-0005-0000-0000-000011000000}"/>
    <cellStyle name="40% - Accent1 2" xfId="18" xr:uid="{00000000-0005-0000-0000-000012000000}"/>
    <cellStyle name="40% - Accent2 2" xfId="19" xr:uid="{00000000-0005-0000-0000-000013000000}"/>
    <cellStyle name="40% - Accent3 2" xfId="20" xr:uid="{00000000-0005-0000-0000-000014000000}"/>
    <cellStyle name="40% - Accent4 2" xfId="21" xr:uid="{00000000-0005-0000-0000-000015000000}"/>
    <cellStyle name="40% - Accent5 2" xfId="22" xr:uid="{00000000-0005-0000-0000-000016000000}"/>
    <cellStyle name="40% - Accent6 2" xfId="23" xr:uid="{00000000-0005-0000-0000-000017000000}"/>
    <cellStyle name="40% no 1. izcēluma" xfId="24" xr:uid="{00000000-0005-0000-0000-000018000000}"/>
    <cellStyle name="40% no 2. izcēluma" xfId="25" xr:uid="{00000000-0005-0000-0000-000019000000}"/>
    <cellStyle name="40% no 3. izcēluma" xfId="26" xr:uid="{00000000-0005-0000-0000-00001A000000}"/>
    <cellStyle name="40% no 4. izcēluma" xfId="27" xr:uid="{00000000-0005-0000-0000-00001B000000}"/>
    <cellStyle name="40% no 5. izcēluma" xfId="28" xr:uid="{00000000-0005-0000-0000-00001C000000}"/>
    <cellStyle name="40% no 6. izcēluma" xfId="29" xr:uid="{00000000-0005-0000-0000-00001D000000}"/>
    <cellStyle name="5. izcēlums" xfId="30" xr:uid="{00000000-0005-0000-0000-00001E000000}"/>
    <cellStyle name="6. izcēlums" xfId="31" xr:uid="{00000000-0005-0000-0000-00001F000000}"/>
    <cellStyle name="60% - Accent1 2" xfId="32" xr:uid="{00000000-0005-0000-0000-000020000000}"/>
    <cellStyle name="60% - Accent2 2" xfId="33" xr:uid="{00000000-0005-0000-0000-000021000000}"/>
    <cellStyle name="60% - Accent3 2" xfId="34" xr:uid="{00000000-0005-0000-0000-000022000000}"/>
    <cellStyle name="60% - Accent4 2" xfId="35" xr:uid="{00000000-0005-0000-0000-000023000000}"/>
    <cellStyle name="60% - Accent4 8" xfId="36" xr:uid="{00000000-0005-0000-0000-000024000000}"/>
    <cellStyle name="60% - Accent5 2" xfId="37" xr:uid="{00000000-0005-0000-0000-000025000000}"/>
    <cellStyle name="60% - Accent6 2" xfId="38" xr:uid="{00000000-0005-0000-0000-000026000000}"/>
    <cellStyle name="60% no 1. izcēluma" xfId="39" xr:uid="{00000000-0005-0000-0000-000027000000}"/>
    <cellStyle name="60% no 2. izcēluma" xfId="40" xr:uid="{00000000-0005-0000-0000-000028000000}"/>
    <cellStyle name="60% no 3. izcēluma" xfId="41" xr:uid="{00000000-0005-0000-0000-000029000000}"/>
    <cellStyle name="60% no 4. izcēluma" xfId="42" xr:uid="{00000000-0005-0000-0000-00002A000000}"/>
    <cellStyle name="60% no 5. izcēluma" xfId="43" xr:uid="{00000000-0005-0000-0000-00002B000000}"/>
    <cellStyle name="60% no 6. izcēluma" xfId="44" xr:uid="{00000000-0005-0000-0000-00002C000000}"/>
    <cellStyle name="Accent1 2" xfId="46" xr:uid="{00000000-0005-0000-0000-00002D000000}"/>
    <cellStyle name="Accent2 2" xfId="47" xr:uid="{00000000-0005-0000-0000-00002E000000}"/>
    <cellStyle name="Accent3 2" xfId="48" xr:uid="{00000000-0005-0000-0000-00002F000000}"/>
    <cellStyle name="Accent4 2" xfId="49" xr:uid="{00000000-0005-0000-0000-000030000000}"/>
    <cellStyle name="Accent4 9" xfId="204" xr:uid="{00000000-0005-0000-0000-000031000000}"/>
    <cellStyle name="Accent5 2" xfId="50" xr:uid="{00000000-0005-0000-0000-000032000000}"/>
    <cellStyle name="Accent6 2" xfId="51" xr:uid="{00000000-0005-0000-0000-000033000000}"/>
    <cellStyle name="Aprēķināšana" xfId="52" xr:uid="{00000000-0005-0000-0000-000034000000}"/>
    <cellStyle name="Aprēķināšana 2" xfId="53" xr:uid="{00000000-0005-0000-0000-000035000000}"/>
    <cellStyle name="Atdalītāji_862_Elizabetes_21A_rekonstrukcija" xfId="54" xr:uid="{00000000-0005-0000-0000-000036000000}"/>
    <cellStyle name="Bad 2" xfId="55" xr:uid="{00000000-0005-0000-0000-000037000000}"/>
    <cellStyle name="Brīdinājuma teksts" xfId="56" xr:uid="{00000000-0005-0000-0000-000038000000}"/>
    <cellStyle name="Calculation 2" xfId="57" xr:uid="{00000000-0005-0000-0000-000039000000}"/>
    <cellStyle name="Calculation 3" xfId="58" xr:uid="{00000000-0005-0000-0000-00003A000000}"/>
    <cellStyle name="Calculation 4" xfId="59" xr:uid="{00000000-0005-0000-0000-00003B000000}"/>
    <cellStyle name="Calculation 5" xfId="60" xr:uid="{00000000-0005-0000-0000-00003C000000}"/>
    <cellStyle name="Check Cell 2" xfId="61" xr:uid="{00000000-0005-0000-0000-00003D000000}"/>
    <cellStyle name="Comma" xfId="1" builtinId="3"/>
    <cellStyle name="Comma 17" xfId="304" xr:uid="{00000000-0005-0000-0000-00003F000000}"/>
    <cellStyle name="Comma 2" xfId="62" xr:uid="{00000000-0005-0000-0000-000040000000}"/>
    <cellStyle name="Comma 2 2" xfId="215" xr:uid="{00000000-0005-0000-0000-000041000000}"/>
    <cellStyle name="Comma 2 3" xfId="305" xr:uid="{00000000-0005-0000-0000-000042000000}"/>
    <cellStyle name="Comma 3" xfId="63" xr:uid="{00000000-0005-0000-0000-000043000000}"/>
    <cellStyle name="Comma 3 2" xfId="64" xr:uid="{00000000-0005-0000-0000-000044000000}"/>
    <cellStyle name="Comma 3 2 2" xfId="65" xr:uid="{00000000-0005-0000-0000-000045000000}"/>
    <cellStyle name="Comma 51" xfId="193" xr:uid="{00000000-0005-0000-0000-000046000000}"/>
    <cellStyle name="Comma 51 2" xfId="208" xr:uid="{00000000-0005-0000-0000-000047000000}"/>
    <cellStyle name="Excel Built-in Normal" xfId="199" xr:uid="{00000000-0005-0000-0000-000048000000}"/>
    <cellStyle name="Excel Built-in Normal 1" xfId="258" xr:uid="{00000000-0005-0000-0000-000049000000}"/>
    <cellStyle name="Excel Built-in Normal 1 2" xfId="307" xr:uid="{00000000-0005-0000-0000-00004A000000}"/>
    <cellStyle name="Excel Built-in Normal 2" xfId="192" xr:uid="{00000000-0005-0000-0000-00004B000000}"/>
    <cellStyle name="Excel Built-in Normal 3" xfId="306" xr:uid="{00000000-0005-0000-0000-00004C000000}"/>
    <cellStyle name="Excel Built-in Normal 3 2" xfId="188" xr:uid="{00000000-0005-0000-0000-00004D000000}"/>
    <cellStyle name="Explanatory Text 2" xfId="66" xr:uid="{00000000-0005-0000-0000-00004E000000}"/>
    <cellStyle name="formulas" xfId="328" xr:uid="{242D4C16-12B9-4AF6-A769-41B0AEA34389}"/>
    <cellStyle name="Good 2" xfId="67" xr:uid="{00000000-0005-0000-0000-00004F000000}"/>
    <cellStyle name="Heading 1 2" xfId="68" xr:uid="{00000000-0005-0000-0000-000050000000}"/>
    <cellStyle name="Heading 2 2" xfId="69" xr:uid="{00000000-0005-0000-0000-000051000000}"/>
    <cellStyle name="Heading 3 2" xfId="70" xr:uid="{00000000-0005-0000-0000-000052000000}"/>
    <cellStyle name="Heading 4 2" xfId="71" xr:uid="{00000000-0005-0000-0000-000053000000}"/>
    <cellStyle name="Ievade" xfId="72" xr:uid="{00000000-0005-0000-0000-000055000000}"/>
    <cellStyle name="Ievade 2" xfId="73" xr:uid="{00000000-0005-0000-0000-000056000000}"/>
    <cellStyle name="Input 2" xfId="74" xr:uid="{00000000-0005-0000-0000-000057000000}"/>
    <cellStyle name="Input 3" xfId="75" xr:uid="{00000000-0005-0000-0000-000058000000}"/>
    <cellStyle name="Input 4" xfId="76" xr:uid="{00000000-0005-0000-0000-000059000000}"/>
    <cellStyle name="Input 5" xfId="77" xr:uid="{00000000-0005-0000-0000-00005A000000}"/>
    <cellStyle name="Izvade" xfId="78" xr:uid="{00000000-0005-0000-0000-00005B000000}"/>
    <cellStyle name="Izvade 2" xfId="79" xr:uid="{00000000-0005-0000-0000-00005C000000}"/>
    <cellStyle name="Kopsumma" xfId="80" xr:uid="{00000000-0005-0000-0000-00005D000000}"/>
    <cellStyle name="Kopsumma 2" xfId="81" xr:uid="{00000000-0005-0000-0000-00005E000000}"/>
    <cellStyle name="Labs 2" xfId="82" xr:uid="{00000000-0005-0000-0000-00005F000000}"/>
    <cellStyle name="Linked Cell 2" xfId="83" xr:uid="{00000000-0005-0000-0000-000060000000}"/>
    <cellStyle name="Neitrāls" xfId="84" xr:uid="{00000000-0005-0000-0000-000061000000}"/>
    <cellStyle name="Neutral 2" xfId="85" xr:uid="{00000000-0005-0000-0000-000062000000}"/>
    <cellStyle name="Neutral 3" xfId="86" xr:uid="{00000000-0005-0000-0000-000063000000}"/>
    <cellStyle name="Neutral 4" xfId="87" xr:uid="{00000000-0005-0000-0000-000064000000}"/>
    <cellStyle name="Neutral 5" xfId="88" xr:uid="{00000000-0005-0000-0000-000065000000}"/>
    <cellStyle name="Normal" xfId="0" builtinId="0"/>
    <cellStyle name="Normal 10" xfId="89" xr:uid="{00000000-0005-0000-0000-000067000000}"/>
    <cellStyle name="Normal 10 10" xfId="191" xr:uid="{00000000-0005-0000-0000-000068000000}"/>
    <cellStyle name="Normal 10 14" xfId="90" xr:uid="{00000000-0005-0000-0000-000069000000}"/>
    <cellStyle name="Normal 10 2" xfId="91" xr:uid="{00000000-0005-0000-0000-00006A000000}"/>
    <cellStyle name="Normal 10 3 2" xfId="309" xr:uid="{00000000-0005-0000-0000-00006B000000}"/>
    <cellStyle name="Normal 11" xfId="92" xr:uid="{00000000-0005-0000-0000-00006C000000}"/>
    <cellStyle name="Normal 11 2" xfId="93" xr:uid="{00000000-0005-0000-0000-00006D000000}"/>
    <cellStyle name="Normal 11 3" xfId="221" xr:uid="{00000000-0005-0000-0000-00006E000000}"/>
    <cellStyle name="Normal 12" xfId="94" xr:uid="{00000000-0005-0000-0000-00006F000000}"/>
    <cellStyle name="Normal 13" xfId="95" xr:uid="{00000000-0005-0000-0000-000070000000}"/>
    <cellStyle name="Normal 138" xfId="96" xr:uid="{00000000-0005-0000-0000-000071000000}"/>
    <cellStyle name="Normal 14" xfId="97" xr:uid="{00000000-0005-0000-0000-000072000000}"/>
    <cellStyle name="Normal 14 18" xfId="98" xr:uid="{00000000-0005-0000-0000-000073000000}"/>
    <cellStyle name="Normal 15" xfId="99" xr:uid="{00000000-0005-0000-0000-000074000000}"/>
    <cellStyle name="Normal 16" xfId="196" xr:uid="{00000000-0005-0000-0000-000075000000}"/>
    <cellStyle name="Normal 17" xfId="100" xr:uid="{00000000-0005-0000-0000-000076000000}"/>
    <cellStyle name="Normal 173" xfId="101" xr:uid="{00000000-0005-0000-0000-000077000000}"/>
    <cellStyle name="Normal 174" xfId="102" xr:uid="{00000000-0005-0000-0000-000078000000}"/>
    <cellStyle name="Normal 176" xfId="103" xr:uid="{00000000-0005-0000-0000-000079000000}"/>
    <cellStyle name="Normal 179" xfId="104" xr:uid="{00000000-0005-0000-0000-00007A000000}"/>
    <cellStyle name="Normal 18" xfId="105" xr:uid="{00000000-0005-0000-0000-00007B000000}"/>
    <cellStyle name="Normal 181" xfId="106" xr:uid="{00000000-0005-0000-0000-00007C000000}"/>
    <cellStyle name="Normal 19" xfId="107" xr:uid="{00000000-0005-0000-0000-00007D000000}"/>
    <cellStyle name="Normal 197" xfId="108" xr:uid="{00000000-0005-0000-0000-00007E000000}"/>
    <cellStyle name="Normal 2" xfId="109" xr:uid="{00000000-0005-0000-0000-00007F000000}"/>
    <cellStyle name="Normal 2 10 2 2" xfId="110" xr:uid="{00000000-0005-0000-0000-000080000000}"/>
    <cellStyle name="Normal 2 18" xfId="111" xr:uid="{00000000-0005-0000-0000-000081000000}"/>
    <cellStyle name="Normal 2 2" xfId="112" xr:uid="{00000000-0005-0000-0000-000082000000}"/>
    <cellStyle name="Normal 2 2 2" xfId="311" xr:uid="{00000000-0005-0000-0000-000083000000}"/>
    <cellStyle name="Normal 2 2 3" xfId="113" xr:uid="{00000000-0005-0000-0000-000084000000}"/>
    <cellStyle name="Normal 2 2_KOPS1" xfId="114" xr:uid="{00000000-0005-0000-0000-000085000000}"/>
    <cellStyle name="Normal 2 3" xfId="115" xr:uid="{00000000-0005-0000-0000-000086000000}"/>
    <cellStyle name="Normal 2 3 4 2" xfId="116" xr:uid="{00000000-0005-0000-0000-000087000000}"/>
    <cellStyle name="Normal 2 4" xfId="225" xr:uid="{00000000-0005-0000-0000-000088000000}"/>
    <cellStyle name="Normal 2 4 2" xfId="250" xr:uid="{00000000-0005-0000-0000-000089000000}"/>
    <cellStyle name="Normal 2 4 2 2" xfId="302" xr:uid="{00000000-0005-0000-0000-00008A000000}"/>
    <cellStyle name="Normal 2 4 3" xfId="279" xr:uid="{00000000-0005-0000-0000-00008B000000}"/>
    <cellStyle name="Normal 2 5" xfId="229" xr:uid="{00000000-0005-0000-0000-00008C000000}"/>
    <cellStyle name="Normal 2 5 2" xfId="281" xr:uid="{00000000-0005-0000-0000-00008D000000}"/>
    <cellStyle name="Normal 2 6" xfId="310" xr:uid="{00000000-0005-0000-0000-00008E000000}"/>
    <cellStyle name="Normal 2 7" xfId="308" xr:uid="{00000000-0005-0000-0000-00008F000000}"/>
    <cellStyle name="Normal 2 8" xfId="117" xr:uid="{00000000-0005-0000-0000-000090000000}"/>
    <cellStyle name="Normal 2_1_2" xfId="120" xr:uid="{00000000-0005-0000-0000-000091000000}"/>
    <cellStyle name="Normal 20" xfId="197" xr:uid="{00000000-0005-0000-0000-000092000000}"/>
    <cellStyle name="Normal 21" xfId="200" xr:uid="{00000000-0005-0000-0000-000093000000}"/>
    <cellStyle name="Normal 21 2" xfId="210" xr:uid="{00000000-0005-0000-0000-000094000000}"/>
    <cellStyle name="Normal 21 2 2" xfId="239" xr:uid="{00000000-0005-0000-0000-000095000000}"/>
    <cellStyle name="Normal 21 2 2 2" xfId="291" xr:uid="{00000000-0005-0000-0000-000096000000}"/>
    <cellStyle name="Normal 21 2 3" xfId="268" xr:uid="{00000000-0005-0000-0000-000097000000}"/>
    <cellStyle name="Normal 21 3" xfId="233" xr:uid="{00000000-0005-0000-0000-000098000000}"/>
    <cellStyle name="Normal 21 3 2" xfId="285" xr:uid="{00000000-0005-0000-0000-000099000000}"/>
    <cellStyle name="Normal 21 4" xfId="262" xr:uid="{00000000-0005-0000-0000-00009A000000}"/>
    <cellStyle name="Normal 214" xfId="190" xr:uid="{00000000-0005-0000-0000-00009B000000}"/>
    <cellStyle name="Normal 214 2" xfId="207" xr:uid="{00000000-0005-0000-0000-00009C000000}"/>
    <cellStyle name="Normal 214 2 2" xfId="237" xr:uid="{00000000-0005-0000-0000-00009D000000}"/>
    <cellStyle name="Normal 214 2 2 2" xfId="289" xr:uid="{00000000-0005-0000-0000-00009E000000}"/>
    <cellStyle name="Normal 214 2 3" xfId="266" xr:uid="{00000000-0005-0000-0000-00009F000000}"/>
    <cellStyle name="Normal 214 3" xfId="231" xr:uid="{00000000-0005-0000-0000-0000A0000000}"/>
    <cellStyle name="Normal 214 3 2" xfId="283" xr:uid="{00000000-0005-0000-0000-0000A1000000}"/>
    <cellStyle name="Normal 214 4" xfId="260" xr:uid="{00000000-0005-0000-0000-0000A2000000}"/>
    <cellStyle name="Normal 22" xfId="201" xr:uid="{00000000-0005-0000-0000-0000A3000000}"/>
    <cellStyle name="Normal 22 2" xfId="211" xr:uid="{00000000-0005-0000-0000-0000A4000000}"/>
    <cellStyle name="Normal 22 2 2" xfId="240" xr:uid="{00000000-0005-0000-0000-0000A5000000}"/>
    <cellStyle name="Normal 22 2 2 2" xfId="292" xr:uid="{00000000-0005-0000-0000-0000A6000000}"/>
    <cellStyle name="Normal 22 2 3" xfId="269" xr:uid="{00000000-0005-0000-0000-0000A7000000}"/>
    <cellStyle name="Normal 22 3" xfId="234" xr:uid="{00000000-0005-0000-0000-0000A8000000}"/>
    <cellStyle name="Normal 22 3 2" xfId="286" xr:uid="{00000000-0005-0000-0000-0000A9000000}"/>
    <cellStyle name="Normal 22 4" xfId="263" xr:uid="{00000000-0005-0000-0000-0000AA000000}"/>
    <cellStyle name="Normal 23" xfId="202" xr:uid="{00000000-0005-0000-0000-0000AB000000}"/>
    <cellStyle name="Normal 23 2" xfId="212" xr:uid="{00000000-0005-0000-0000-0000AC000000}"/>
    <cellStyle name="Normal 23 2 2" xfId="241" xr:uid="{00000000-0005-0000-0000-0000AD000000}"/>
    <cellStyle name="Normal 23 2 2 2" xfId="293" xr:uid="{00000000-0005-0000-0000-0000AE000000}"/>
    <cellStyle name="Normal 23 2 3" xfId="270" xr:uid="{00000000-0005-0000-0000-0000AF000000}"/>
    <cellStyle name="Normal 23 3" xfId="235" xr:uid="{00000000-0005-0000-0000-0000B0000000}"/>
    <cellStyle name="Normal 23 3 2" xfId="287" xr:uid="{00000000-0005-0000-0000-0000B1000000}"/>
    <cellStyle name="Normal 23 4" xfId="264" xr:uid="{00000000-0005-0000-0000-0000B2000000}"/>
    <cellStyle name="Normal 24" xfId="118" xr:uid="{00000000-0005-0000-0000-0000B3000000}"/>
    <cellStyle name="Normal 25" xfId="203" xr:uid="{00000000-0005-0000-0000-0000B4000000}"/>
    <cellStyle name="Normal 25 2" xfId="213" xr:uid="{00000000-0005-0000-0000-0000B5000000}"/>
    <cellStyle name="Normal 25 2 2" xfId="242" xr:uid="{00000000-0005-0000-0000-0000B6000000}"/>
    <cellStyle name="Normal 25 2 2 2" xfId="294" xr:uid="{00000000-0005-0000-0000-0000B7000000}"/>
    <cellStyle name="Normal 25 2 3" xfId="271" xr:uid="{00000000-0005-0000-0000-0000B8000000}"/>
    <cellStyle name="Normal 25 3" xfId="236" xr:uid="{00000000-0005-0000-0000-0000B9000000}"/>
    <cellStyle name="Normal 25 3 2" xfId="288" xr:uid="{00000000-0005-0000-0000-0000BA000000}"/>
    <cellStyle name="Normal 25 4" xfId="265" xr:uid="{00000000-0005-0000-0000-0000BB000000}"/>
    <cellStyle name="Normal 26" xfId="205" xr:uid="{00000000-0005-0000-0000-0000BC000000}"/>
    <cellStyle name="Normal 27" xfId="206" xr:uid="{00000000-0005-0000-0000-0000BD000000}"/>
    <cellStyle name="Normal 28" xfId="119" xr:uid="{00000000-0005-0000-0000-0000BE000000}"/>
    <cellStyle name="Normal 29" xfId="214" xr:uid="{00000000-0005-0000-0000-0000BF000000}"/>
    <cellStyle name="Normal 29 2" xfId="243" xr:uid="{00000000-0005-0000-0000-0000C0000000}"/>
    <cellStyle name="Normal 29 2 2" xfId="295" xr:uid="{00000000-0005-0000-0000-0000C1000000}"/>
    <cellStyle name="Normal 29 3" xfId="272" xr:uid="{00000000-0005-0000-0000-0000C2000000}"/>
    <cellStyle name="Normal 3" xfId="121" xr:uid="{00000000-0005-0000-0000-0000C3000000}"/>
    <cellStyle name="Normal 3 10 2 2" xfId="189" xr:uid="{00000000-0005-0000-0000-0000C4000000}"/>
    <cellStyle name="Normal 3 2" xfId="122" xr:uid="{00000000-0005-0000-0000-0000C5000000}"/>
    <cellStyle name="Normal 3 2 3 3" xfId="123" xr:uid="{00000000-0005-0000-0000-0000C6000000}"/>
    <cellStyle name="Normal 3 29" xfId="124" xr:uid="{00000000-0005-0000-0000-0000C7000000}"/>
    <cellStyle name="Normal 3 29 2" xfId="125" xr:uid="{00000000-0005-0000-0000-0000C8000000}"/>
    <cellStyle name="Normal 3 3" xfId="126" xr:uid="{00000000-0005-0000-0000-0000C9000000}"/>
    <cellStyle name="Normal 3 4" xfId="198" xr:uid="{00000000-0005-0000-0000-0000CA000000}"/>
    <cellStyle name="Normal 3 4 2" xfId="209" xr:uid="{00000000-0005-0000-0000-0000CB000000}"/>
    <cellStyle name="Normal 3 4 2 2" xfId="238" xr:uid="{00000000-0005-0000-0000-0000CC000000}"/>
    <cellStyle name="Normal 3 4 2 2 2" xfId="290" xr:uid="{00000000-0005-0000-0000-0000CD000000}"/>
    <cellStyle name="Normal 3 4 2 3" xfId="267" xr:uid="{00000000-0005-0000-0000-0000CE000000}"/>
    <cellStyle name="Normal 3 4 3" xfId="232" xr:uid="{00000000-0005-0000-0000-0000CF000000}"/>
    <cellStyle name="Normal 3 4 3 2" xfId="284" xr:uid="{00000000-0005-0000-0000-0000D0000000}"/>
    <cellStyle name="Normal 3 4 4" xfId="261" xr:uid="{00000000-0005-0000-0000-0000D1000000}"/>
    <cellStyle name="Normal 3 5" xfId="216" xr:uid="{00000000-0005-0000-0000-0000D2000000}"/>
    <cellStyle name="Normal 3 5 2" xfId="244" xr:uid="{00000000-0005-0000-0000-0000D3000000}"/>
    <cellStyle name="Normal 3 5 2 2" xfId="296" xr:uid="{00000000-0005-0000-0000-0000D4000000}"/>
    <cellStyle name="Normal 3 5 3" xfId="273" xr:uid="{00000000-0005-0000-0000-0000D5000000}"/>
    <cellStyle name="Normal 3 6" xfId="227" xr:uid="{00000000-0005-0000-0000-0000D6000000}"/>
    <cellStyle name="Normal 3 69" xfId="127" xr:uid="{00000000-0005-0000-0000-0000D7000000}"/>
    <cellStyle name="Normal 3 7" xfId="253" xr:uid="{00000000-0005-0000-0000-0000D8000000}"/>
    <cellStyle name="Normal 30" xfId="217" xr:uid="{00000000-0005-0000-0000-0000D9000000}"/>
    <cellStyle name="Normal 30 2" xfId="245" xr:uid="{00000000-0005-0000-0000-0000DA000000}"/>
    <cellStyle name="Normal 30 2 2" xfId="297" xr:uid="{00000000-0005-0000-0000-0000DB000000}"/>
    <cellStyle name="Normal 30 3" xfId="274" xr:uid="{00000000-0005-0000-0000-0000DC000000}"/>
    <cellStyle name="Normal 31" xfId="218" xr:uid="{00000000-0005-0000-0000-0000DD000000}"/>
    <cellStyle name="Normal 31 2" xfId="246" xr:uid="{00000000-0005-0000-0000-0000DE000000}"/>
    <cellStyle name="Normal 31 2 2" xfId="298" xr:uid="{00000000-0005-0000-0000-0000DF000000}"/>
    <cellStyle name="Normal 31 3" xfId="275" xr:uid="{00000000-0005-0000-0000-0000E0000000}"/>
    <cellStyle name="Normal 32" xfId="219" xr:uid="{00000000-0005-0000-0000-0000E1000000}"/>
    <cellStyle name="Normal 32 2" xfId="247" xr:uid="{00000000-0005-0000-0000-0000E2000000}"/>
    <cellStyle name="Normal 32 2 2" xfId="299" xr:uid="{00000000-0005-0000-0000-0000E3000000}"/>
    <cellStyle name="Normal 32 3" xfId="276" xr:uid="{00000000-0005-0000-0000-0000E4000000}"/>
    <cellStyle name="Normal 33" xfId="224" xr:uid="{00000000-0005-0000-0000-0000E5000000}"/>
    <cellStyle name="Normal 33 2" xfId="249" xr:uid="{00000000-0005-0000-0000-0000E6000000}"/>
    <cellStyle name="Normal 33 2 2" xfId="301" xr:uid="{00000000-0005-0000-0000-0000E7000000}"/>
    <cellStyle name="Normal 33 3" xfId="278" xr:uid="{00000000-0005-0000-0000-0000E8000000}"/>
    <cellStyle name="Normal 34" xfId="128" xr:uid="{00000000-0005-0000-0000-0000E9000000}"/>
    <cellStyle name="Normal 35" xfId="129" xr:uid="{00000000-0005-0000-0000-0000EA000000}"/>
    <cellStyle name="Normal 36" xfId="226" xr:uid="{00000000-0005-0000-0000-0000EB000000}"/>
    <cellStyle name="Normal 36 2" xfId="251" xr:uid="{00000000-0005-0000-0000-0000EC000000}"/>
    <cellStyle name="Normal 36 2 2" xfId="303" xr:uid="{00000000-0005-0000-0000-0000ED000000}"/>
    <cellStyle name="Normal 36 3" xfId="280" xr:uid="{00000000-0005-0000-0000-0000EE000000}"/>
    <cellStyle name="Normal 37" xfId="130" xr:uid="{00000000-0005-0000-0000-0000EF000000}"/>
    <cellStyle name="Normal 38" xfId="230" xr:uid="{00000000-0005-0000-0000-0000F0000000}"/>
    <cellStyle name="Normal 38 2" xfId="282" xr:uid="{00000000-0005-0000-0000-0000F1000000}"/>
    <cellStyle name="Normal 39" xfId="254" xr:uid="{00000000-0005-0000-0000-0000F2000000}"/>
    <cellStyle name="Normal 4" xfId="131" xr:uid="{00000000-0005-0000-0000-0000F3000000}"/>
    <cellStyle name="Normal 4 2" xfId="132" xr:uid="{00000000-0005-0000-0000-0000F4000000}"/>
    <cellStyle name="Normal 4 2 2" xfId="133" xr:uid="{00000000-0005-0000-0000-0000F5000000}"/>
    <cellStyle name="Normal 4 2 3" xfId="312" xr:uid="{00000000-0005-0000-0000-0000F6000000}"/>
    <cellStyle name="Normal 4 3" xfId="134" xr:uid="{00000000-0005-0000-0000-0000F7000000}"/>
    <cellStyle name="Normal 4 4" xfId="252" xr:uid="{00000000-0005-0000-0000-0000F8000000}"/>
    <cellStyle name="Normal 4_KOPS1" xfId="137" xr:uid="{00000000-0005-0000-0000-0000F9000000}"/>
    <cellStyle name="Normal 40" xfId="326" xr:uid="{BB1153D0-F316-4FB8-B9FE-8883E0F5D788}"/>
    <cellStyle name="Normal 40 2" xfId="135" xr:uid="{00000000-0005-0000-0000-0000FA000000}"/>
    <cellStyle name="Normal 41" xfId="136" xr:uid="{00000000-0005-0000-0000-0000FB000000}"/>
    <cellStyle name="Normal 5" xfId="138" xr:uid="{00000000-0005-0000-0000-0000FC000000}"/>
    <cellStyle name="Normal 5 2" xfId="139" xr:uid="{00000000-0005-0000-0000-0000FD000000}"/>
    <cellStyle name="Normal 5 2 3" xfId="223" xr:uid="{00000000-0005-0000-0000-0000FE000000}"/>
    <cellStyle name="Normal 5 2 3 2" xfId="248" xr:uid="{00000000-0005-0000-0000-0000FF000000}"/>
    <cellStyle name="Normal 5 2 3 2 2" xfId="300" xr:uid="{00000000-0005-0000-0000-000000010000}"/>
    <cellStyle name="Normal 5 2 3 3" xfId="277" xr:uid="{00000000-0005-0000-0000-000001010000}"/>
    <cellStyle name="Normal 5 2 3 4" xfId="325" xr:uid="{E01E3A5B-0A0E-402F-B619-7E2F5D65AE34}"/>
    <cellStyle name="Normal 5 2 3 5" xfId="327" xr:uid="{457B7E3D-D27E-45D3-AFD9-A0A13C866A60}"/>
    <cellStyle name="Normal 5 2_KOPT" xfId="255" xr:uid="{00000000-0005-0000-0000-000002010000}"/>
    <cellStyle name="Normal 5 3" xfId="313" xr:uid="{00000000-0005-0000-0000-000003010000}"/>
    <cellStyle name="Normal 6" xfId="140" xr:uid="{00000000-0005-0000-0000-000004010000}"/>
    <cellStyle name="Normal 6 2" xfId="141" xr:uid="{00000000-0005-0000-0000-000005010000}"/>
    <cellStyle name="Normal 6 2 2" xfId="315" xr:uid="{00000000-0005-0000-0000-000006010000}"/>
    <cellStyle name="Normal 6 3" xfId="314" xr:uid="{00000000-0005-0000-0000-000007010000}"/>
    <cellStyle name="Normal 66 2" xfId="142" xr:uid="{00000000-0005-0000-0000-000008010000}"/>
    <cellStyle name="Normal 7" xfId="143" xr:uid="{00000000-0005-0000-0000-000009010000}"/>
    <cellStyle name="Normal 7 2" xfId="316" xr:uid="{00000000-0005-0000-0000-00000A010000}"/>
    <cellStyle name="Normal 7 3" xfId="322" xr:uid="{00000000-0005-0000-0000-00000B010000}"/>
    <cellStyle name="Normal 8" xfId="144" xr:uid="{00000000-0005-0000-0000-00000C010000}"/>
    <cellStyle name="Normal 9" xfId="145" xr:uid="{00000000-0005-0000-0000-00000D010000}"/>
    <cellStyle name="Normal 9 2" xfId="317" xr:uid="{00000000-0005-0000-0000-00000E010000}"/>
    <cellStyle name="Normal_5" xfId="195" xr:uid="{00000000-0005-0000-0000-00000F010000}"/>
    <cellStyle name="Normal_demontāža 2" xfId="256" xr:uid="{00000000-0005-0000-0000-000010010000}"/>
    <cellStyle name="Normal_gundari1" xfId="257" xr:uid="{00000000-0005-0000-0000-000011010000}"/>
    <cellStyle name="Normal_Kopsavilkuma tāme Nr. T-0809-25-I" xfId="146" xr:uid="{00000000-0005-0000-0000-000012010000}"/>
    <cellStyle name="Normal_lokalas tames forma2" xfId="194" xr:uid="{00000000-0005-0000-0000-000013010000}"/>
    <cellStyle name="Normal_RS_spec_vent_17.05" xfId="228" xr:uid="{00000000-0005-0000-0000-000014010000}"/>
    <cellStyle name="Normal_TS" xfId="147" xr:uid="{00000000-0005-0000-0000-000016010000}"/>
    <cellStyle name="Nosaukums" xfId="148" xr:uid="{00000000-0005-0000-0000-000017010000}"/>
    <cellStyle name="Note 2" xfId="149" xr:uid="{00000000-0005-0000-0000-000018010000}"/>
    <cellStyle name="Output 2" xfId="150" xr:uid="{00000000-0005-0000-0000-000019010000}"/>
    <cellStyle name="Output 3" xfId="151" xr:uid="{00000000-0005-0000-0000-00001A010000}"/>
    <cellStyle name="Output 4" xfId="152" xr:uid="{00000000-0005-0000-0000-00001B010000}"/>
    <cellStyle name="Output 5" xfId="153" xr:uid="{00000000-0005-0000-0000-00001C010000}"/>
    <cellStyle name="Parastais 10" xfId="318" xr:uid="{00000000-0005-0000-0000-00001D010000}"/>
    <cellStyle name="Parastais 3" xfId="154" xr:uid="{00000000-0005-0000-0000-00001E010000}"/>
    <cellStyle name="Parastais 3 2" xfId="155" xr:uid="{00000000-0005-0000-0000-00001F010000}"/>
    <cellStyle name="Parastais_Kopija no LNB MEP 17_07_2007_LV 3" xfId="156" xr:uid="{00000000-0005-0000-0000-000020010000}"/>
    <cellStyle name="Parasts 2" xfId="157" xr:uid="{00000000-0005-0000-0000-000021010000}"/>
    <cellStyle name="Parasts 2 2" xfId="158" xr:uid="{00000000-0005-0000-0000-000022010000}"/>
    <cellStyle name="Parasts 2 2 2" xfId="159" xr:uid="{00000000-0005-0000-0000-000023010000}"/>
    <cellStyle name="Parasts 2 3" xfId="160" xr:uid="{00000000-0005-0000-0000-000024010000}"/>
    <cellStyle name="Parasts 3" xfId="161" xr:uid="{00000000-0005-0000-0000-000025010000}"/>
    <cellStyle name="Parasts 4" xfId="162" xr:uid="{00000000-0005-0000-0000-000026010000}"/>
    <cellStyle name="Parasts 4 2" xfId="163" xr:uid="{00000000-0005-0000-0000-000027010000}"/>
    <cellStyle name="Parasts 5" xfId="259" xr:uid="{00000000-0005-0000-0000-000028010000}"/>
    <cellStyle name="Parasts 5 2" xfId="320" xr:uid="{00000000-0005-0000-0000-000029010000}"/>
    <cellStyle name="Paskaidrojošs teksts 2" xfId="164" xr:uid="{00000000-0005-0000-0000-00002A010000}"/>
    <cellStyle name="Pārbaudes šūna 2" xfId="166" xr:uid="{00000000-0005-0000-0000-00002B010000}"/>
    <cellStyle name="Percent" xfId="323" builtinId="5"/>
    <cellStyle name="Percent 2" xfId="319" xr:uid="{00000000-0005-0000-0000-00002C010000}"/>
    <cellStyle name="Percent 3" xfId="324" xr:uid="{0C8C2878-489F-45C3-A4F1-7E2E6429F349}"/>
    <cellStyle name="Piezīme 2" xfId="165" xr:uid="{00000000-0005-0000-0000-00002D010000}"/>
    <cellStyle name="Saistītā šūna" xfId="167" xr:uid="{00000000-0005-0000-0000-00002E010000}"/>
    <cellStyle name="Sisestus" xfId="168" xr:uid="{00000000-0005-0000-0000-00002F010000}"/>
    <cellStyle name="Sisestus 2" xfId="169" xr:uid="{00000000-0005-0000-0000-000030010000}"/>
    <cellStyle name="Slikts 2" xfId="170" xr:uid="{00000000-0005-0000-0000-000031010000}"/>
    <cellStyle name="Stils 1" xfId="171" xr:uid="{00000000-0005-0000-0000-000032010000}"/>
    <cellStyle name="Style 1" xfId="172" xr:uid="{00000000-0005-0000-0000-000033010000}"/>
    <cellStyle name="Style 1 2" xfId="173" xr:uid="{00000000-0005-0000-0000-000034010000}"/>
    <cellStyle name="Style 1 2 2" xfId="174" xr:uid="{00000000-0005-0000-0000-000035010000}"/>
    <cellStyle name="Style 1 2 2 2" xfId="222" xr:uid="{00000000-0005-0000-0000-000036010000}"/>
    <cellStyle name="Style 1 3" xfId="175" xr:uid="{00000000-0005-0000-0000-000037010000}"/>
    <cellStyle name="Title 2" xfId="176" xr:uid="{00000000-0005-0000-0000-000038010000}"/>
    <cellStyle name="Title 3" xfId="177" xr:uid="{00000000-0005-0000-0000-000039010000}"/>
    <cellStyle name="Total 2" xfId="178" xr:uid="{00000000-0005-0000-0000-00003A010000}"/>
    <cellStyle name="Total 3" xfId="179" xr:uid="{00000000-0005-0000-0000-00003B010000}"/>
    <cellStyle name="Virsraksts 1 2" xfId="180" xr:uid="{00000000-0005-0000-0000-00003C010000}"/>
    <cellStyle name="Virsraksts 2 2" xfId="181" xr:uid="{00000000-0005-0000-0000-00003D010000}"/>
    <cellStyle name="Virsraksts 3 2" xfId="182" xr:uid="{00000000-0005-0000-0000-00003E010000}"/>
    <cellStyle name="Virsraksts 4 2" xfId="183" xr:uid="{00000000-0005-0000-0000-00003F010000}"/>
    <cellStyle name="Warning Text 2" xfId="184" xr:uid="{00000000-0005-0000-0000-000040010000}"/>
    <cellStyle name="Warning Text 3" xfId="185" xr:uid="{00000000-0005-0000-0000-000041010000}"/>
    <cellStyle name="Обычный_2009-04-27_PED IESN" xfId="186" xr:uid="{00000000-0005-0000-0000-000042010000}"/>
    <cellStyle name="Стиль 1" xfId="187" xr:uid="{00000000-0005-0000-0000-000043010000}"/>
    <cellStyle name="표준 2" xfId="321" xr:uid="{00000000-0005-0000-0000-000044010000}"/>
  </cellStyles>
  <dxfs count="144">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s>
  <tableStyles count="0" defaultTableStyle="TableStyleMedium2" defaultPivotStyle="PivotStyleLight16"/>
  <colors>
    <indexedColors>
      <rgbColor rgb="FF000000"/>
      <rgbColor rgb="FFFFFFFF"/>
      <rgbColor rgb="FFFF0000"/>
      <rgbColor rgb="FF00FF00"/>
      <rgbColor rgb="FF0000FF"/>
      <rgbColor rgb="FFFFFF00"/>
      <rgbColor rgb="FFCC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9900CC"/>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00FF99"/>
      <color rgb="FF00FF00"/>
      <color rgb="FFFF9900"/>
      <color rgb="FFFFCCFF"/>
      <color rgb="FF00FFFF"/>
      <color rgb="FF0000FF"/>
      <color rgb="FFCCCCFF"/>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jpe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jpe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22</xdr:row>
      <xdr:rowOff>216808</xdr:rowOff>
    </xdr:from>
    <xdr:to>
      <xdr:col>3</xdr:col>
      <xdr:colOff>183859</xdr:colOff>
      <xdr:row>22</xdr:row>
      <xdr:rowOff>217715</xdr:rowOff>
    </xdr:to>
    <xdr:pic>
      <xdr:nvPicPr>
        <xdr:cNvPr id="2" name="Picture 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1"/>
        <a:stretch>
          <a:fillRect/>
        </a:stretch>
      </xdr:blipFill>
      <xdr:spPr>
        <a:xfrm>
          <a:off x="4610100" y="31134958"/>
          <a:ext cx="183859" cy="907"/>
        </a:xfrm>
        <a:prstGeom prst="rect">
          <a:avLst/>
        </a:prstGeom>
      </xdr:spPr>
    </xdr:pic>
    <xdr:clientData/>
  </xdr:twoCellAnchor>
  <xdr:twoCellAnchor editAs="oneCell">
    <xdr:from>
      <xdr:col>3</xdr:col>
      <xdr:colOff>0</xdr:colOff>
      <xdr:row>24</xdr:row>
      <xdr:rowOff>216310</xdr:rowOff>
    </xdr:from>
    <xdr:to>
      <xdr:col>3</xdr:col>
      <xdr:colOff>3629</xdr:colOff>
      <xdr:row>24</xdr:row>
      <xdr:rowOff>222593</xdr:rowOff>
    </xdr:to>
    <xdr:pic>
      <xdr:nvPicPr>
        <xdr:cNvPr id="3" name="Picture 2">
          <a:extLst>
            <a:ext uri="{FF2B5EF4-FFF2-40B4-BE49-F238E27FC236}">
              <a16:creationId xmlns:a16="http://schemas.microsoft.com/office/drawing/2014/main" id="{00000000-0008-0000-1E00-000003000000}"/>
            </a:ext>
          </a:extLst>
        </xdr:cNvPr>
        <xdr:cNvPicPr>
          <a:picLocks noChangeAspect="1"/>
        </xdr:cNvPicPr>
      </xdr:nvPicPr>
      <xdr:blipFill>
        <a:blip xmlns:r="http://schemas.openxmlformats.org/officeDocument/2006/relationships" r:embed="rId2"/>
        <a:stretch>
          <a:fillRect/>
        </a:stretch>
      </xdr:blipFill>
      <xdr:spPr>
        <a:xfrm>
          <a:off x="4610100" y="34817460"/>
          <a:ext cx="3629" cy="6283"/>
        </a:xfrm>
        <a:prstGeom prst="rect">
          <a:avLst/>
        </a:prstGeom>
      </xdr:spPr>
    </xdr:pic>
    <xdr:clientData/>
  </xdr:twoCellAnchor>
  <xdr:twoCellAnchor editAs="oneCell">
    <xdr:from>
      <xdr:col>3</xdr:col>
      <xdr:colOff>0</xdr:colOff>
      <xdr:row>38</xdr:row>
      <xdr:rowOff>359944</xdr:rowOff>
    </xdr:from>
    <xdr:to>
      <xdr:col>3</xdr:col>
      <xdr:colOff>2994</xdr:colOff>
      <xdr:row>38</xdr:row>
      <xdr:rowOff>361951</xdr:rowOff>
    </xdr:to>
    <xdr:pic>
      <xdr:nvPicPr>
        <xdr:cNvPr id="4" name="Picture 3">
          <a:extLst>
            <a:ext uri="{FF2B5EF4-FFF2-40B4-BE49-F238E27FC236}">
              <a16:creationId xmlns:a16="http://schemas.microsoft.com/office/drawing/2014/main" id="{00000000-0008-0000-1E00-000004000000}"/>
            </a:ext>
          </a:extLst>
        </xdr:cNvPr>
        <xdr:cNvPicPr>
          <a:picLocks noChangeAspect="1"/>
        </xdr:cNvPicPr>
      </xdr:nvPicPr>
      <xdr:blipFill>
        <a:blip xmlns:r="http://schemas.openxmlformats.org/officeDocument/2006/relationships" r:embed="rId3"/>
        <a:stretch>
          <a:fillRect/>
        </a:stretch>
      </xdr:blipFill>
      <xdr:spPr>
        <a:xfrm>
          <a:off x="4610100" y="102899744"/>
          <a:ext cx="2994" cy="2007"/>
        </a:xfrm>
        <a:prstGeom prst="rect">
          <a:avLst/>
        </a:prstGeom>
      </xdr:spPr>
    </xdr:pic>
    <xdr:clientData/>
  </xdr:twoCellAnchor>
  <xdr:twoCellAnchor editAs="oneCell">
    <xdr:from>
      <xdr:col>3</xdr:col>
      <xdr:colOff>0</xdr:colOff>
      <xdr:row>19</xdr:row>
      <xdr:rowOff>266097</xdr:rowOff>
    </xdr:from>
    <xdr:to>
      <xdr:col>3</xdr:col>
      <xdr:colOff>526899</xdr:colOff>
      <xdr:row>19</xdr:row>
      <xdr:rowOff>268972</xdr:rowOff>
    </xdr:to>
    <xdr:pic>
      <xdr:nvPicPr>
        <xdr:cNvPr id="5" name="Picture 4">
          <a:extLst>
            <a:ext uri="{FF2B5EF4-FFF2-40B4-BE49-F238E27FC236}">
              <a16:creationId xmlns:a16="http://schemas.microsoft.com/office/drawing/2014/main" id="{00000000-0008-0000-1E00-000005000000}"/>
            </a:ext>
          </a:extLst>
        </xdr:cNvPr>
        <xdr:cNvPicPr>
          <a:picLocks noChangeAspect="1"/>
        </xdr:cNvPicPr>
      </xdr:nvPicPr>
      <xdr:blipFill>
        <a:blip xmlns:r="http://schemas.openxmlformats.org/officeDocument/2006/relationships" r:embed="rId4"/>
        <a:stretch>
          <a:fillRect/>
        </a:stretch>
      </xdr:blipFill>
      <xdr:spPr>
        <a:xfrm>
          <a:off x="4610100" y="19582797"/>
          <a:ext cx="526899" cy="2875"/>
        </a:xfrm>
        <a:prstGeom prst="rect">
          <a:avLst/>
        </a:prstGeom>
      </xdr:spPr>
    </xdr:pic>
    <xdr:clientData/>
  </xdr:twoCellAnchor>
  <xdr:twoCellAnchor editAs="oneCell">
    <xdr:from>
      <xdr:col>3</xdr:col>
      <xdr:colOff>0</xdr:colOff>
      <xdr:row>21</xdr:row>
      <xdr:rowOff>653143</xdr:rowOff>
    </xdr:from>
    <xdr:to>
      <xdr:col>3</xdr:col>
      <xdr:colOff>5236</xdr:colOff>
      <xdr:row>21</xdr:row>
      <xdr:rowOff>660400</xdr:rowOff>
    </xdr:to>
    <xdr:pic>
      <xdr:nvPicPr>
        <xdr:cNvPr id="6" name="Picture 5">
          <a:extLst>
            <a:ext uri="{FF2B5EF4-FFF2-40B4-BE49-F238E27FC236}">
              <a16:creationId xmlns:a16="http://schemas.microsoft.com/office/drawing/2014/main" id="{00000000-0008-0000-1E00-000006000000}"/>
            </a:ext>
          </a:extLst>
        </xdr:cNvPr>
        <xdr:cNvPicPr>
          <a:picLocks noChangeAspect="1"/>
        </xdr:cNvPicPr>
      </xdr:nvPicPr>
      <xdr:blipFill>
        <a:blip xmlns:r="http://schemas.openxmlformats.org/officeDocument/2006/relationships" r:embed="rId5"/>
        <a:stretch>
          <a:fillRect/>
        </a:stretch>
      </xdr:blipFill>
      <xdr:spPr>
        <a:xfrm>
          <a:off x="4610100" y="26599243"/>
          <a:ext cx="5236" cy="7257"/>
        </a:xfrm>
        <a:prstGeom prst="rect">
          <a:avLst/>
        </a:prstGeom>
      </xdr:spPr>
    </xdr:pic>
    <xdr:clientData/>
  </xdr:twoCellAnchor>
  <xdr:twoCellAnchor editAs="oneCell">
    <xdr:from>
      <xdr:col>3</xdr:col>
      <xdr:colOff>0</xdr:colOff>
      <xdr:row>29</xdr:row>
      <xdr:rowOff>0</xdr:rowOff>
    </xdr:from>
    <xdr:to>
      <xdr:col>3</xdr:col>
      <xdr:colOff>2513</xdr:colOff>
      <xdr:row>29</xdr:row>
      <xdr:rowOff>152</xdr:rowOff>
    </xdr:to>
    <xdr:pic>
      <xdr:nvPicPr>
        <xdr:cNvPr id="7" name="Picture 6">
          <a:extLst>
            <a:ext uri="{FF2B5EF4-FFF2-40B4-BE49-F238E27FC236}">
              <a16:creationId xmlns:a16="http://schemas.microsoft.com/office/drawing/2014/main" id="{00000000-0008-0000-1E00-000007000000}"/>
            </a:ext>
          </a:extLst>
        </xdr:cNvPr>
        <xdr:cNvPicPr>
          <a:picLocks noChangeAspect="1"/>
        </xdr:cNvPicPr>
      </xdr:nvPicPr>
      <xdr:blipFill>
        <a:blip xmlns:r="http://schemas.openxmlformats.org/officeDocument/2006/relationships" r:embed="rId6"/>
        <a:stretch>
          <a:fillRect/>
        </a:stretch>
      </xdr:blipFill>
      <xdr:spPr>
        <a:xfrm>
          <a:off x="4610100" y="46355906"/>
          <a:ext cx="2513" cy="152"/>
        </a:xfrm>
        <a:prstGeom prst="rect">
          <a:avLst/>
        </a:prstGeom>
      </xdr:spPr>
    </xdr:pic>
    <xdr:clientData/>
  </xdr:twoCellAnchor>
  <xdr:twoCellAnchor editAs="oneCell">
    <xdr:from>
      <xdr:col>3</xdr:col>
      <xdr:colOff>0</xdr:colOff>
      <xdr:row>31</xdr:row>
      <xdr:rowOff>0</xdr:rowOff>
    </xdr:from>
    <xdr:to>
      <xdr:col>3</xdr:col>
      <xdr:colOff>400557</xdr:colOff>
      <xdr:row>31</xdr:row>
      <xdr:rowOff>5070</xdr:rowOff>
    </xdr:to>
    <xdr:pic>
      <xdr:nvPicPr>
        <xdr:cNvPr id="8" name="Picture 7">
          <a:extLst>
            <a:ext uri="{FF2B5EF4-FFF2-40B4-BE49-F238E27FC236}">
              <a16:creationId xmlns:a16="http://schemas.microsoft.com/office/drawing/2014/main" id="{00000000-0008-0000-1E00-000008000000}"/>
            </a:ext>
          </a:extLst>
        </xdr:cNvPr>
        <xdr:cNvPicPr>
          <a:picLocks noChangeAspect="1"/>
        </xdr:cNvPicPr>
      </xdr:nvPicPr>
      <xdr:blipFill>
        <a:blip xmlns:r="http://schemas.openxmlformats.org/officeDocument/2006/relationships" r:embed="rId7"/>
        <a:stretch>
          <a:fillRect/>
        </a:stretch>
      </xdr:blipFill>
      <xdr:spPr>
        <a:xfrm>
          <a:off x="4610100" y="61566879"/>
          <a:ext cx="400557" cy="5070"/>
        </a:xfrm>
        <a:prstGeom prst="rect">
          <a:avLst/>
        </a:prstGeom>
      </xdr:spPr>
    </xdr:pic>
    <xdr:clientData/>
  </xdr:twoCellAnchor>
  <xdr:twoCellAnchor editAs="oneCell">
    <xdr:from>
      <xdr:col>3</xdr:col>
      <xdr:colOff>0</xdr:colOff>
      <xdr:row>31</xdr:row>
      <xdr:rowOff>190064</xdr:rowOff>
    </xdr:from>
    <xdr:to>
      <xdr:col>3</xdr:col>
      <xdr:colOff>1733</xdr:colOff>
      <xdr:row>31</xdr:row>
      <xdr:rowOff>193647</xdr:rowOff>
    </xdr:to>
    <xdr:pic>
      <xdr:nvPicPr>
        <xdr:cNvPr id="9" name="Picture 8" descr="https://noliktavupasaule.lv/wp-content/uploads/2019/01/Apkopejas-skapis-600-x-500-x-1800-p-dz-a.jpg">
          <a:extLst>
            <a:ext uri="{FF2B5EF4-FFF2-40B4-BE49-F238E27FC236}">
              <a16:creationId xmlns:a16="http://schemas.microsoft.com/office/drawing/2014/main" id="{00000000-0008-0000-1E00-000009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610100" y="66185614"/>
          <a:ext cx="1733" cy="3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15</xdr:row>
      <xdr:rowOff>1306287</xdr:rowOff>
    </xdr:from>
    <xdr:to>
      <xdr:col>3</xdr:col>
      <xdr:colOff>5692</xdr:colOff>
      <xdr:row>15</xdr:row>
      <xdr:rowOff>1311729</xdr:rowOff>
    </xdr:to>
    <xdr:pic>
      <xdr:nvPicPr>
        <xdr:cNvPr id="10" name="Picture 9">
          <a:extLst>
            <a:ext uri="{FF2B5EF4-FFF2-40B4-BE49-F238E27FC236}">
              <a16:creationId xmlns:a16="http://schemas.microsoft.com/office/drawing/2014/main" id="{00000000-0008-0000-1E00-00000A000000}"/>
            </a:ext>
          </a:extLst>
        </xdr:cNvPr>
        <xdr:cNvPicPr>
          <a:picLocks noChangeAspect="1"/>
        </xdr:cNvPicPr>
      </xdr:nvPicPr>
      <xdr:blipFill>
        <a:blip xmlns:r="http://schemas.openxmlformats.org/officeDocument/2006/relationships" r:embed="rId9"/>
        <a:stretch>
          <a:fillRect/>
        </a:stretch>
      </xdr:blipFill>
      <xdr:spPr>
        <a:xfrm>
          <a:off x="4610100" y="3878037"/>
          <a:ext cx="5692" cy="5442"/>
        </a:xfrm>
        <a:prstGeom prst="rect">
          <a:avLst/>
        </a:prstGeom>
      </xdr:spPr>
    </xdr:pic>
    <xdr:clientData/>
  </xdr:twoCellAnchor>
  <xdr:twoCellAnchor editAs="oneCell">
    <xdr:from>
      <xdr:col>3</xdr:col>
      <xdr:colOff>0</xdr:colOff>
      <xdr:row>15</xdr:row>
      <xdr:rowOff>217714</xdr:rowOff>
    </xdr:from>
    <xdr:to>
      <xdr:col>3</xdr:col>
      <xdr:colOff>5470</xdr:colOff>
      <xdr:row>15</xdr:row>
      <xdr:rowOff>220435</xdr:rowOff>
    </xdr:to>
    <xdr:pic>
      <xdr:nvPicPr>
        <xdr:cNvPr id="11" name="Picture 10">
          <a:extLst>
            <a:ext uri="{FF2B5EF4-FFF2-40B4-BE49-F238E27FC236}">
              <a16:creationId xmlns:a16="http://schemas.microsoft.com/office/drawing/2014/main" id="{00000000-0008-0000-1E00-00000B000000}"/>
            </a:ext>
          </a:extLst>
        </xdr:cNvPr>
        <xdr:cNvPicPr>
          <a:picLocks noChangeAspect="1"/>
        </xdr:cNvPicPr>
      </xdr:nvPicPr>
      <xdr:blipFill>
        <a:blip xmlns:r="http://schemas.openxmlformats.org/officeDocument/2006/relationships" r:embed="rId10"/>
        <a:stretch>
          <a:fillRect/>
        </a:stretch>
      </xdr:blipFill>
      <xdr:spPr>
        <a:xfrm>
          <a:off x="4610100" y="2789464"/>
          <a:ext cx="5470" cy="2721"/>
        </a:xfrm>
        <a:prstGeom prst="rect">
          <a:avLst/>
        </a:prstGeom>
      </xdr:spPr>
    </xdr:pic>
    <xdr:clientData/>
  </xdr:twoCellAnchor>
  <xdr:twoCellAnchor editAs="oneCell">
    <xdr:from>
      <xdr:col>3</xdr:col>
      <xdr:colOff>0</xdr:colOff>
      <xdr:row>17</xdr:row>
      <xdr:rowOff>1196037</xdr:rowOff>
    </xdr:from>
    <xdr:to>
      <xdr:col>3</xdr:col>
      <xdr:colOff>3013</xdr:colOff>
      <xdr:row>17</xdr:row>
      <xdr:rowOff>1206501</xdr:rowOff>
    </xdr:to>
    <xdr:pic>
      <xdr:nvPicPr>
        <xdr:cNvPr id="12" name="Picture 11">
          <a:extLst>
            <a:ext uri="{FF2B5EF4-FFF2-40B4-BE49-F238E27FC236}">
              <a16:creationId xmlns:a16="http://schemas.microsoft.com/office/drawing/2014/main" id="{00000000-0008-0000-1E00-00000C000000}"/>
            </a:ext>
          </a:extLst>
        </xdr:cNvPr>
        <xdr:cNvPicPr>
          <a:picLocks noChangeAspect="1"/>
        </xdr:cNvPicPr>
      </xdr:nvPicPr>
      <xdr:blipFill>
        <a:blip xmlns:r="http://schemas.openxmlformats.org/officeDocument/2006/relationships" r:embed="rId9"/>
        <a:stretch>
          <a:fillRect/>
        </a:stretch>
      </xdr:blipFill>
      <xdr:spPr>
        <a:xfrm>
          <a:off x="4610100" y="11857687"/>
          <a:ext cx="3013" cy="4114"/>
        </a:xfrm>
        <a:prstGeom prst="rect">
          <a:avLst/>
        </a:prstGeom>
      </xdr:spPr>
    </xdr:pic>
    <xdr:clientData/>
  </xdr:twoCellAnchor>
  <xdr:twoCellAnchor editAs="oneCell">
    <xdr:from>
      <xdr:col>3</xdr:col>
      <xdr:colOff>0</xdr:colOff>
      <xdr:row>17</xdr:row>
      <xdr:rowOff>250371</xdr:rowOff>
    </xdr:from>
    <xdr:to>
      <xdr:col>3</xdr:col>
      <xdr:colOff>7573</xdr:colOff>
      <xdr:row>17</xdr:row>
      <xdr:rowOff>253093</xdr:rowOff>
    </xdr:to>
    <xdr:pic>
      <xdr:nvPicPr>
        <xdr:cNvPr id="13" name="Picture 12">
          <a:extLst>
            <a:ext uri="{FF2B5EF4-FFF2-40B4-BE49-F238E27FC236}">
              <a16:creationId xmlns:a16="http://schemas.microsoft.com/office/drawing/2014/main" id="{00000000-0008-0000-1E00-00000D000000}"/>
            </a:ext>
          </a:extLst>
        </xdr:cNvPr>
        <xdr:cNvPicPr>
          <a:picLocks noChangeAspect="1"/>
        </xdr:cNvPicPr>
      </xdr:nvPicPr>
      <xdr:blipFill>
        <a:blip xmlns:r="http://schemas.openxmlformats.org/officeDocument/2006/relationships" r:embed="rId10"/>
        <a:stretch>
          <a:fillRect/>
        </a:stretch>
      </xdr:blipFill>
      <xdr:spPr>
        <a:xfrm>
          <a:off x="4610100" y="10912021"/>
          <a:ext cx="7573" cy="2722"/>
        </a:xfrm>
        <a:prstGeom prst="rect">
          <a:avLst/>
        </a:prstGeom>
      </xdr:spPr>
    </xdr:pic>
    <xdr:clientData/>
  </xdr:twoCellAnchor>
  <xdr:twoCellAnchor editAs="oneCell">
    <xdr:from>
      <xdr:col>3</xdr:col>
      <xdr:colOff>0</xdr:colOff>
      <xdr:row>16</xdr:row>
      <xdr:rowOff>772885</xdr:rowOff>
    </xdr:from>
    <xdr:to>
      <xdr:col>3</xdr:col>
      <xdr:colOff>1952</xdr:colOff>
      <xdr:row>16</xdr:row>
      <xdr:rowOff>775607</xdr:rowOff>
    </xdr:to>
    <xdr:pic>
      <xdr:nvPicPr>
        <xdr:cNvPr id="14" name="Picture 13">
          <a:extLst>
            <a:ext uri="{FF2B5EF4-FFF2-40B4-BE49-F238E27FC236}">
              <a16:creationId xmlns:a16="http://schemas.microsoft.com/office/drawing/2014/main" id="{00000000-0008-0000-1E00-00000E000000}"/>
            </a:ext>
          </a:extLst>
        </xdr:cNvPr>
        <xdr:cNvPicPr>
          <a:picLocks noChangeAspect="1"/>
        </xdr:cNvPicPr>
      </xdr:nvPicPr>
      <xdr:blipFill>
        <a:blip xmlns:r="http://schemas.openxmlformats.org/officeDocument/2006/relationships" r:embed="rId10"/>
        <a:stretch>
          <a:fillRect/>
        </a:stretch>
      </xdr:blipFill>
      <xdr:spPr>
        <a:xfrm>
          <a:off x="4610100" y="6576785"/>
          <a:ext cx="1952" cy="2722"/>
        </a:xfrm>
        <a:prstGeom prst="rect">
          <a:avLst/>
        </a:prstGeom>
      </xdr:spPr>
    </xdr:pic>
    <xdr:clientData/>
  </xdr:twoCellAnchor>
  <xdr:twoCellAnchor editAs="oneCell">
    <xdr:from>
      <xdr:col>3</xdr:col>
      <xdr:colOff>0</xdr:colOff>
      <xdr:row>19</xdr:row>
      <xdr:rowOff>391885</xdr:rowOff>
    </xdr:from>
    <xdr:to>
      <xdr:col>3</xdr:col>
      <xdr:colOff>1952</xdr:colOff>
      <xdr:row>19</xdr:row>
      <xdr:rowOff>394607</xdr:rowOff>
    </xdr:to>
    <xdr:pic>
      <xdr:nvPicPr>
        <xdr:cNvPr id="15" name="Picture 14">
          <a:extLst>
            <a:ext uri="{FF2B5EF4-FFF2-40B4-BE49-F238E27FC236}">
              <a16:creationId xmlns:a16="http://schemas.microsoft.com/office/drawing/2014/main" id="{00000000-0008-0000-1E00-00000F000000}"/>
            </a:ext>
          </a:extLst>
        </xdr:cNvPr>
        <xdr:cNvPicPr>
          <a:picLocks noChangeAspect="1"/>
        </xdr:cNvPicPr>
      </xdr:nvPicPr>
      <xdr:blipFill>
        <a:blip xmlns:r="http://schemas.openxmlformats.org/officeDocument/2006/relationships" r:embed="rId10"/>
        <a:stretch>
          <a:fillRect/>
        </a:stretch>
      </xdr:blipFill>
      <xdr:spPr>
        <a:xfrm>
          <a:off x="4610100" y="19708585"/>
          <a:ext cx="1952" cy="2722"/>
        </a:xfrm>
        <a:prstGeom prst="rect">
          <a:avLst/>
        </a:prstGeom>
      </xdr:spPr>
    </xdr:pic>
    <xdr:clientData/>
  </xdr:twoCellAnchor>
  <xdr:twoCellAnchor editAs="oneCell">
    <xdr:from>
      <xdr:col>3</xdr:col>
      <xdr:colOff>0</xdr:colOff>
      <xdr:row>20</xdr:row>
      <xdr:rowOff>163285</xdr:rowOff>
    </xdr:from>
    <xdr:to>
      <xdr:col>3</xdr:col>
      <xdr:colOff>523875</xdr:colOff>
      <xdr:row>20</xdr:row>
      <xdr:rowOff>167862</xdr:rowOff>
    </xdr:to>
    <xdr:pic>
      <xdr:nvPicPr>
        <xdr:cNvPr id="16" name="Picture 15">
          <a:extLst>
            <a:ext uri="{FF2B5EF4-FFF2-40B4-BE49-F238E27FC236}">
              <a16:creationId xmlns:a16="http://schemas.microsoft.com/office/drawing/2014/main" id="{00000000-0008-0000-1E00-000010000000}"/>
            </a:ext>
          </a:extLst>
        </xdr:cNvPr>
        <xdr:cNvPicPr>
          <a:picLocks noChangeAspect="1"/>
        </xdr:cNvPicPr>
      </xdr:nvPicPr>
      <xdr:blipFill>
        <a:blip xmlns:r="http://schemas.openxmlformats.org/officeDocument/2006/relationships" r:embed="rId11"/>
        <a:stretch>
          <a:fillRect/>
        </a:stretch>
      </xdr:blipFill>
      <xdr:spPr>
        <a:xfrm>
          <a:off x="4610100" y="22794685"/>
          <a:ext cx="523875" cy="4577"/>
        </a:xfrm>
        <a:prstGeom prst="rect">
          <a:avLst/>
        </a:prstGeom>
      </xdr:spPr>
    </xdr:pic>
    <xdr:clientData/>
  </xdr:twoCellAnchor>
  <xdr:twoCellAnchor editAs="oneCell">
    <xdr:from>
      <xdr:col>3</xdr:col>
      <xdr:colOff>0</xdr:colOff>
      <xdr:row>20</xdr:row>
      <xdr:rowOff>817141</xdr:rowOff>
    </xdr:from>
    <xdr:to>
      <xdr:col>3</xdr:col>
      <xdr:colOff>3833</xdr:colOff>
      <xdr:row>20</xdr:row>
      <xdr:rowOff>822583</xdr:rowOff>
    </xdr:to>
    <xdr:pic>
      <xdr:nvPicPr>
        <xdr:cNvPr id="17" name="Picture 16">
          <a:extLst>
            <a:ext uri="{FF2B5EF4-FFF2-40B4-BE49-F238E27FC236}">
              <a16:creationId xmlns:a16="http://schemas.microsoft.com/office/drawing/2014/main" id="{00000000-0008-0000-1E00-000011000000}"/>
            </a:ext>
          </a:extLst>
        </xdr:cNvPr>
        <xdr:cNvPicPr>
          <a:picLocks noChangeAspect="1"/>
        </xdr:cNvPicPr>
      </xdr:nvPicPr>
      <xdr:blipFill>
        <a:blip xmlns:r="http://schemas.openxmlformats.org/officeDocument/2006/relationships" r:embed="rId9"/>
        <a:stretch>
          <a:fillRect/>
        </a:stretch>
      </xdr:blipFill>
      <xdr:spPr>
        <a:xfrm>
          <a:off x="4610100" y="23448541"/>
          <a:ext cx="3833" cy="5442"/>
        </a:xfrm>
        <a:prstGeom prst="rect">
          <a:avLst/>
        </a:prstGeom>
      </xdr:spPr>
    </xdr:pic>
    <xdr:clientData/>
  </xdr:twoCellAnchor>
  <xdr:twoCellAnchor editAs="oneCell">
    <xdr:from>
      <xdr:col>3</xdr:col>
      <xdr:colOff>0</xdr:colOff>
      <xdr:row>31</xdr:row>
      <xdr:rowOff>0</xdr:rowOff>
    </xdr:from>
    <xdr:to>
      <xdr:col>3</xdr:col>
      <xdr:colOff>108955</xdr:colOff>
      <xdr:row>31</xdr:row>
      <xdr:rowOff>7195</xdr:rowOff>
    </xdr:to>
    <xdr:pic>
      <xdr:nvPicPr>
        <xdr:cNvPr id="18" name="Picture 17">
          <a:extLst>
            <a:ext uri="{FF2B5EF4-FFF2-40B4-BE49-F238E27FC236}">
              <a16:creationId xmlns:a16="http://schemas.microsoft.com/office/drawing/2014/main" id="{00000000-0008-0000-1E00-000012000000}"/>
            </a:ext>
          </a:extLst>
        </xdr:cNvPr>
        <xdr:cNvPicPr>
          <a:picLocks noChangeAspect="1"/>
        </xdr:cNvPicPr>
      </xdr:nvPicPr>
      <xdr:blipFill>
        <a:blip xmlns:r="http://schemas.openxmlformats.org/officeDocument/2006/relationships" r:embed="rId12"/>
        <a:stretch>
          <a:fillRect/>
        </a:stretch>
      </xdr:blipFill>
      <xdr:spPr>
        <a:xfrm>
          <a:off x="4610100" y="58869552"/>
          <a:ext cx="108955" cy="7195"/>
        </a:xfrm>
        <a:prstGeom prst="rect">
          <a:avLst/>
        </a:prstGeom>
      </xdr:spPr>
    </xdr:pic>
    <xdr:clientData/>
  </xdr:twoCellAnchor>
  <xdr:twoCellAnchor editAs="oneCell">
    <xdr:from>
      <xdr:col>3</xdr:col>
      <xdr:colOff>0</xdr:colOff>
      <xdr:row>33</xdr:row>
      <xdr:rowOff>0</xdr:rowOff>
    </xdr:from>
    <xdr:to>
      <xdr:col>3</xdr:col>
      <xdr:colOff>21473</xdr:colOff>
      <xdr:row>33</xdr:row>
      <xdr:rowOff>0</xdr:rowOff>
    </xdr:to>
    <xdr:pic>
      <xdr:nvPicPr>
        <xdr:cNvPr id="19" name="Picture 18">
          <a:extLst>
            <a:ext uri="{FF2B5EF4-FFF2-40B4-BE49-F238E27FC236}">
              <a16:creationId xmlns:a16="http://schemas.microsoft.com/office/drawing/2014/main" id="{00000000-0008-0000-1E00-000013000000}"/>
            </a:ext>
          </a:extLst>
        </xdr:cNvPr>
        <xdr:cNvPicPr>
          <a:picLocks noChangeAspect="1"/>
        </xdr:cNvPicPr>
      </xdr:nvPicPr>
      <xdr:blipFill rotWithShape="1">
        <a:blip xmlns:r="http://schemas.openxmlformats.org/officeDocument/2006/relationships" r:embed="rId13"/>
        <a:srcRect t="4319" r="18433" b="30010"/>
        <a:stretch/>
      </xdr:blipFill>
      <xdr:spPr>
        <a:xfrm>
          <a:off x="4610100" y="73711708"/>
          <a:ext cx="21473" cy="0"/>
        </a:xfrm>
        <a:prstGeom prst="rect">
          <a:avLst/>
        </a:prstGeom>
      </xdr:spPr>
    </xdr:pic>
    <xdr:clientData/>
  </xdr:twoCellAnchor>
  <xdr:twoCellAnchor editAs="oneCell">
    <xdr:from>
      <xdr:col>3</xdr:col>
      <xdr:colOff>0</xdr:colOff>
      <xdr:row>32</xdr:row>
      <xdr:rowOff>446313</xdr:rowOff>
    </xdr:from>
    <xdr:to>
      <xdr:col>3</xdr:col>
      <xdr:colOff>2721</xdr:colOff>
      <xdr:row>32</xdr:row>
      <xdr:rowOff>448209</xdr:rowOff>
    </xdr:to>
    <xdr:pic>
      <xdr:nvPicPr>
        <xdr:cNvPr id="20" name="Picture 19">
          <a:extLst>
            <a:ext uri="{FF2B5EF4-FFF2-40B4-BE49-F238E27FC236}">
              <a16:creationId xmlns:a16="http://schemas.microsoft.com/office/drawing/2014/main" id="{00000000-0008-0000-1E00-000014000000}"/>
            </a:ext>
          </a:extLst>
        </xdr:cNvPr>
        <xdr:cNvPicPr>
          <a:picLocks noChangeAspect="1"/>
        </xdr:cNvPicPr>
      </xdr:nvPicPr>
      <xdr:blipFill rotWithShape="1">
        <a:blip xmlns:r="http://schemas.openxmlformats.org/officeDocument/2006/relationships" r:embed="rId14"/>
        <a:srcRect t="6509" r="17600"/>
        <a:stretch/>
      </xdr:blipFill>
      <xdr:spPr>
        <a:xfrm>
          <a:off x="4610100" y="68467513"/>
          <a:ext cx="2721" cy="1896"/>
        </a:xfrm>
        <a:prstGeom prst="rect">
          <a:avLst/>
        </a:prstGeom>
      </xdr:spPr>
    </xdr:pic>
    <xdr:clientData/>
  </xdr:twoCellAnchor>
  <xdr:twoCellAnchor editAs="oneCell">
    <xdr:from>
      <xdr:col>3</xdr:col>
      <xdr:colOff>0</xdr:colOff>
      <xdr:row>30</xdr:row>
      <xdr:rowOff>600199</xdr:rowOff>
    </xdr:from>
    <xdr:to>
      <xdr:col>3</xdr:col>
      <xdr:colOff>910</xdr:colOff>
      <xdr:row>30</xdr:row>
      <xdr:rowOff>604405</xdr:rowOff>
    </xdr:to>
    <xdr:pic>
      <xdr:nvPicPr>
        <xdr:cNvPr id="21" name="Picture 20">
          <a:extLst>
            <a:ext uri="{FF2B5EF4-FFF2-40B4-BE49-F238E27FC236}">
              <a16:creationId xmlns:a16="http://schemas.microsoft.com/office/drawing/2014/main" id="{00000000-0008-0000-1E00-000015000000}"/>
            </a:ext>
          </a:extLst>
        </xdr:cNvPr>
        <xdr:cNvPicPr>
          <a:picLocks noChangeAspect="1"/>
        </xdr:cNvPicPr>
      </xdr:nvPicPr>
      <xdr:blipFill>
        <a:blip xmlns:r="http://schemas.openxmlformats.org/officeDocument/2006/relationships" r:embed="rId15"/>
        <a:stretch>
          <a:fillRect/>
        </a:stretch>
      </xdr:blipFill>
      <xdr:spPr>
        <a:xfrm>
          <a:off x="4610100" y="55686449"/>
          <a:ext cx="910" cy="4206"/>
        </a:xfrm>
        <a:prstGeom prst="rect">
          <a:avLst/>
        </a:prstGeom>
      </xdr:spPr>
    </xdr:pic>
    <xdr:clientData/>
  </xdr:twoCellAnchor>
  <xdr:twoCellAnchor editAs="oneCell">
    <xdr:from>
      <xdr:col>3</xdr:col>
      <xdr:colOff>0</xdr:colOff>
      <xdr:row>31</xdr:row>
      <xdr:rowOff>0</xdr:rowOff>
    </xdr:from>
    <xdr:to>
      <xdr:col>3</xdr:col>
      <xdr:colOff>5590</xdr:colOff>
      <xdr:row>31</xdr:row>
      <xdr:rowOff>1</xdr:rowOff>
    </xdr:to>
    <xdr:pic>
      <xdr:nvPicPr>
        <xdr:cNvPr id="22" name="Picture 21">
          <a:extLst>
            <a:ext uri="{FF2B5EF4-FFF2-40B4-BE49-F238E27FC236}">
              <a16:creationId xmlns:a16="http://schemas.microsoft.com/office/drawing/2014/main" id="{00000000-0008-0000-1E00-000016000000}"/>
            </a:ext>
          </a:extLst>
        </xdr:cNvPr>
        <xdr:cNvPicPr>
          <a:picLocks noChangeAspect="1"/>
        </xdr:cNvPicPr>
      </xdr:nvPicPr>
      <xdr:blipFill rotWithShape="1">
        <a:blip xmlns:r="http://schemas.openxmlformats.org/officeDocument/2006/relationships" r:embed="rId16"/>
        <a:srcRect t="6212" r="19220"/>
        <a:stretch/>
      </xdr:blipFill>
      <xdr:spPr>
        <a:xfrm>
          <a:off x="4610100" y="61751934"/>
          <a:ext cx="5590" cy="1"/>
        </a:xfrm>
        <a:prstGeom prst="rect">
          <a:avLst/>
        </a:prstGeom>
      </xdr:spPr>
    </xdr:pic>
    <xdr:clientData/>
  </xdr:twoCellAnchor>
  <xdr:twoCellAnchor editAs="oneCell">
    <xdr:from>
      <xdr:col>3</xdr:col>
      <xdr:colOff>0</xdr:colOff>
      <xdr:row>34</xdr:row>
      <xdr:rowOff>283029</xdr:rowOff>
    </xdr:from>
    <xdr:to>
      <xdr:col>3</xdr:col>
      <xdr:colOff>22436</xdr:colOff>
      <xdr:row>34</xdr:row>
      <xdr:rowOff>288573</xdr:rowOff>
    </xdr:to>
    <xdr:pic>
      <xdr:nvPicPr>
        <xdr:cNvPr id="23" name="Picture 22">
          <a:extLst>
            <a:ext uri="{FF2B5EF4-FFF2-40B4-BE49-F238E27FC236}">
              <a16:creationId xmlns:a16="http://schemas.microsoft.com/office/drawing/2014/main" id="{00000000-0008-0000-1E00-000017000000}"/>
            </a:ext>
          </a:extLst>
        </xdr:cNvPr>
        <xdr:cNvPicPr>
          <a:picLocks noChangeAspect="1"/>
        </xdr:cNvPicPr>
      </xdr:nvPicPr>
      <xdr:blipFill>
        <a:blip xmlns:r="http://schemas.openxmlformats.org/officeDocument/2006/relationships" r:embed="rId17"/>
        <a:stretch>
          <a:fillRect/>
        </a:stretch>
      </xdr:blipFill>
      <xdr:spPr>
        <a:xfrm>
          <a:off x="4610100" y="83906179"/>
          <a:ext cx="22436" cy="5544"/>
        </a:xfrm>
        <a:prstGeom prst="rect">
          <a:avLst/>
        </a:prstGeom>
      </xdr:spPr>
    </xdr:pic>
    <xdr:clientData/>
  </xdr:twoCellAnchor>
  <xdr:twoCellAnchor editAs="oneCell">
    <xdr:from>
      <xdr:col>3</xdr:col>
      <xdr:colOff>0</xdr:colOff>
      <xdr:row>34</xdr:row>
      <xdr:rowOff>2144096</xdr:rowOff>
    </xdr:from>
    <xdr:to>
      <xdr:col>3</xdr:col>
      <xdr:colOff>61330</xdr:colOff>
      <xdr:row>34</xdr:row>
      <xdr:rowOff>2146426</xdr:rowOff>
    </xdr:to>
    <xdr:pic>
      <xdr:nvPicPr>
        <xdr:cNvPr id="24" name="Picture 23">
          <a:extLst>
            <a:ext uri="{FF2B5EF4-FFF2-40B4-BE49-F238E27FC236}">
              <a16:creationId xmlns:a16="http://schemas.microsoft.com/office/drawing/2014/main" id="{00000000-0008-0000-1E00-000018000000}"/>
            </a:ext>
          </a:extLst>
        </xdr:cNvPr>
        <xdr:cNvPicPr>
          <a:picLocks noChangeAspect="1"/>
        </xdr:cNvPicPr>
      </xdr:nvPicPr>
      <xdr:blipFill>
        <a:blip xmlns:r="http://schemas.openxmlformats.org/officeDocument/2006/relationships" r:embed="rId12"/>
        <a:stretch>
          <a:fillRect/>
        </a:stretch>
      </xdr:blipFill>
      <xdr:spPr>
        <a:xfrm>
          <a:off x="4610100" y="85767246"/>
          <a:ext cx="61330" cy="2330"/>
        </a:xfrm>
        <a:prstGeom prst="rect">
          <a:avLst/>
        </a:prstGeom>
      </xdr:spPr>
    </xdr:pic>
    <xdr:clientData/>
  </xdr:twoCellAnchor>
  <xdr:twoCellAnchor editAs="oneCell">
    <xdr:from>
      <xdr:col>3</xdr:col>
      <xdr:colOff>0</xdr:colOff>
      <xdr:row>33</xdr:row>
      <xdr:rowOff>2318658</xdr:rowOff>
    </xdr:from>
    <xdr:to>
      <xdr:col>3</xdr:col>
      <xdr:colOff>5443</xdr:colOff>
      <xdr:row>33</xdr:row>
      <xdr:rowOff>2323031</xdr:rowOff>
    </xdr:to>
    <xdr:pic>
      <xdr:nvPicPr>
        <xdr:cNvPr id="25" name="Picture 24">
          <a:extLst>
            <a:ext uri="{FF2B5EF4-FFF2-40B4-BE49-F238E27FC236}">
              <a16:creationId xmlns:a16="http://schemas.microsoft.com/office/drawing/2014/main" id="{00000000-0008-0000-1E00-000019000000}"/>
            </a:ext>
          </a:extLst>
        </xdr:cNvPr>
        <xdr:cNvPicPr>
          <a:picLocks noChangeAspect="1"/>
        </xdr:cNvPicPr>
      </xdr:nvPicPr>
      <xdr:blipFill>
        <a:blip xmlns:r="http://schemas.openxmlformats.org/officeDocument/2006/relationships" r:embed="rId17"/>
        <a:stretch>
          <a:fillRect/>
        </a:stretch>
      </xdr:blipFill>
      <xdr:spPr>
        <a:xfrm>
          <a:off x="4610100" y="80741158"/>
          <a:ext cx="5443" cy="4373"/>
        </a:xfrm>
        <a:prstGeom prst="rect">
          <a:avLst/>
        </a:prstGeom>
      </xdr:spPr>
    </xdr:pic>
    <xdr:clientData/>
  </xdr:twoCellAnchor>
  <xdr:twoCellAnchor editAs="oneCell">
    <xdr:from>
      <xdr:col>3</xdr:col>
      <xdr:colOff>0</xdr:colOff>
      <xdr:row>35</xdr:row>
      <xdr:rowOff>685800</xdr:rowOff>
    </xdr:from>
    <xdr:to>
      <xdr:col>3</xdr:col>
      <xdr:colOff>70757</xdr:colOff>
      <xdr:row>35</xdr:row>
      <xdr:rowOff>686873</xdr:rowOff>
    </xdr:to>
    <xdr:pic>
      <xdr:nvPicPr>
        <xdr:cNvPr id="26" name="Picture 25">
          <a:extLst>
            <a:ext uri="{FF2B5EF4-FFF2-40B4-BE49-F238E27FC236}">
              <a16:creationId xmlns:a16="http://schemas.microsoft.com/office/drawing/2014/main" id="{00000000-0008-0000-1E00-00001A000000}"/>
            </a:ext>
          </a:extLst>
        </xdr:cNvPr>
        <xdr:cNvPicPr>
          <a:picLocks noChangeAspect="1"/>
        </xdr:cNvPicPr>
      </xdr:nvPicPr>
      <xdr:blipFill>
        <a:blip xmlns:r="http://schemas.openxmlformats.org/officeDocument/2006/relationships" r:embed="rId18"/>
        <a:stretch>
          <a:fillRect/>
        </a:stretch>
      </xdr:blipFill>
      <xdr:spPr>
        <a:xfrm>
          <a:off x="4610100" y="89509600"/>
          <a:ext cx="70757" cy="1073"/>
        </a:xfrm>
        <a:prstGeom prst="rect">
          <a:avLst/>
        </a:prstGeom>
      </xdr:spPr>
    </xdr:pic>
    <xdr:clientData/>
  </xdr:twoCellAnchor>
  <xdr:twoCellAnchor editAs="oneCell">
    <xdr:from>
      <xdr:col>3</xdr:col>
      <xdr:colOff>0</xdr:colOff>
      <xdr:row>36</xdr:row>
      <xdr:rowOff>1273990</xdr:rowOff>
    </xdr:from>
    <xdr:to>
      <xdr:col>3</xdr:col>
      <xdr:colOff>140603</xdr:colOff>
      <xdr:row>36</xdr:row>
      <xdr:rowOff>1279071</xdr:rowOff>
    </xdr:to>
    <xdr:pic>
      <xdr:nvPicPr>
        <xdr:cNvPr id="27" name="Picture 26">
          <a:extLst>
            <a:ext uri="{FF2B5EF4-FFF2-40B4-BE49-F238E27FC236}">
              <a16:creationId xmlns:a16="http://schemas.microsoft.com/office/drawing/2014/main" id="{00000000-0008-0000-1E00-00001B000000}"/>
            </a:ext>
          </a:extLst>
        </xdr:cNvPr>
        <xdr:cNvPicPr>
          <a:picLocks noChangeAspect="1"/>
        </xdr:cNvPicPr>
      </xdr:nvPicPr>
      <xdr:blipFill>
        <a:blip xmlns:r="http://schemas.openxmlformats.org/officeDocument/2006/relationships" r:embed="rId19"/>
        <a:stretch>
          <a:fillRect/>
        </a:stretch>
      </xdr:blipFill>
      <xdr:spPr>
        <a:xfrm>
          <a:off x="4610100" y="93412490"/>
          <a:ext cx="140603" cy="5081"/>
        </a:xfrm>
        <a:prstGeom prst="rect">
          <a:avLst/>
        </a:prstGeom>
      </xdr:spPr>
    </xdr:pic>
    <xdr:clientData/>
  </xdr:twoCellAnchor>
  <xdr:twoCellAnchor editAs="oneCell">
    <xdr:from>
      <xdr:col>3</xdr:col>
      <xdr:colOff>0</xdr:colOff>
      <xdr:row>40</xdr:row>
      <xdr:rowOff>544285</xdr:rowOff>
    </xdr:from>
    <xdr:to>
      <xdr:col>3</xdr:col>
      <xdr:colOff>2721</xdr:colOff>
      <xdr:row>40</xdr:row>
      <xdr:rowOff>548624</xdr:rowOff>
    </xdr:to>
    <xdr:pic>
      <xdr:nvPicPr>
        <xdr:cNvPr id="29" name="Picture 28">
          <a:extLst>
            <a:ext uri="{FF2B5EF4-FFF2-40B4-BE49-F238E27FC236}">
              <a16:creationId xmlns:a16="http://schemas.microsoft.com/office/drawing/2014/main" id="{00000000-0008-0000-1E00-00001D000000}"/>
            </a:ext>
          </a:extLst>
        </xdr:cNvPr>
        <xdr:cNvPicPr>
          <a:picLocks noChangeAspect="1"/>
        </xdr:cNvPicPr>
      </xdr:nvPicPr>
      <xdr:blipFill>
        <a:blip xmlns:r="http://schemas.openxmlformats.org/officeDocument/2006/relationships" r:embed="rId20"/>
        <a:stretch>
          <a:fillRect/>
        </a:stretch>
      </xdr:blipFill>
      <xdr:spPr>
        <a:xfrm>
          <a:off x="4610100" y="111783585"/>
          <a:ext cx="2721" cy="4339"/>
        </a:xfrm>
        <a:prstGeom prst="rect">
          <a:avLst/>
        </a:prstGeom>
      </xdr:spPr>
    </xdr:pic>
    <xdr:clientData/>
  </xdr:twoCellAnchor>
  <xdr:twoCellAnchor editAs="oneCell">
    <xdr:from>
      <xdr:col>3</xdr:col>
      <xdr:colOff>0</xdr:colOff>
      <xdr:row>41</xdr:row>
      <xdr:rowOff>337458</xdr:rowOff>
    </xdr:from>
    <xdr:to>
      <xdr:col>3</xdr:col>
      <xdr:colOff>2721</xdr:colOff>
      <xdr:row>41</xdr:row>
      <xdr:rowOff>344727</xdr:rowOff>
    </xdr:to>
    <xdr:pic>
      <xdr:nvPicPr>
        <xdr:cNvPr id="30" name="Picture 29">
          <a:extLst>
            <a:ext uri="{FF2B5EF4-FFF2-40B4-BE49-F238E27FC236}">
              <a16:creationId xmlns:a16="http://schemas.microsoft.com/office/drawing/2014/main" id="{00000000-0008-0000-1E00-00001E000000}"/>
            </a:ext>
          </a:extLst>
        </xdr:cNvPr>
        <xdr:cNvPicPr>
          <a:picLocks noChangeAspect="1"/>
        </xdr:cNvPicPr>
      </xdr:nvPicPr>
      <xdr:blipFill>
        <a:blip xmlns:r="http://schemas.openxmlformats.org/officeDocument/2006/relationships" r:embed="rId21"/>
        <a:stretch>
          <a:fillRect/>
        </a:stretch>
      </xdr:blipFill>
      <xdr:spPr>
        <a:xfrm>
          <a:off x="4610100" y="114891458"/>
          <a:ext cx="2721" cy="7269"/>
        </a:xfrm>
        <a:prstGeom prst="rect">
          <a:avLst/>
        </a:prstGeom>
      </xdr:spPr>
    </xdr:pic>
    <xdr:clientData/>
  </xdr:twoCellAnchor>
  <xdr:twoCellAnchor editAs="oneCell">
    <xdr:from>
      <xdr:col>3</xdr:col>
      <xdr:colOff>0</xdr:colOff>
      <xdr:row>42</xdr:row>
      <xdr:rowOff>466272</xdr:rowOff>
    </xdr:from>
    <xdr:to>
      <xdr:col>3</xdr:col>
      <xdr:colOff>6804</xdr:colOff>
      <xdr:row>42</xdr:row>
      <xdr:rowOff>468528</xdr:rowOff>
    </xdr:to>
    <xdr:pic>
      <xdr:nvPicPr>
        <xdr:cNvPr id="31" name="Picture 30">
          <a:extLst>
            <a:ext uri="{FF2B5EF4-FFF2-40B4-BE49-F238E27FC236}">
              <a16:creationId xmlns:a16="http://schemas.microsoft.com/office/drawing/2014/main" id="{00000000-0008-0000-1E00-00001F000000}"/>
            </a:ext>
          </a:extLst>
        </xdr:cNvPr>
        <xdr:cNvPicPr>
          <a:picLocks noChangeAspect="1"/>
        </xdr:cNvPicPr>
      </xdr:nvPicPr>
      <xdr:blipFill>
        <a:blip xmlns:r="http://schemas.openxmlformats.org/officeDocument/2006/relationships" r:embed="rId21"/>
        <a:stretch>
          <a:fillRect/>
        </a:stretch>
      </xdr:blipFill>
      <xdr:spPr>
        <a:xfrm>
          <a:off x="4610100" y="119992322"/>
          <a:ext cx="6804" cy="2256"/>
        </a:xfrm>
        <a:prstGeom prst="rect">
          <a:avLst/>
        </a:prstGeom>
      </xdr:spPr>
    </xdr:pic>
    <xdr:clientData/>
  </xdr:twoCellAnchor>
  <xdr:twoCellAnchor editAs="oneCell">
    <xdr:from>
      <xdr:col>3</xdr:col>
      <xdr:colOff>0</xdr:colOff>
      <xdr:row>45</xdr:row>
      <xdr:rowOff>391886</xdr:rowOff>
    </xdr:from>
    <xdr:to>
      <xdr:col>3</xdr:col>
      <xdr:colOff>405673</xdr:colOff>
      <xdr:row>45</xdr:row>
      <xdr:rowOff>392707</xdr:rowOff>
    </xdr:to>
    <xdr:pic>
      <xdr:nvPicPr>
        <xdr:cNvPr id="32" name="Picture 31">
          <a:extLst>
            <a:ext uri="{FF2B5EF4-FFF2-40B4-BE49-F238E27FC236}">
              <a16:creationId xmlns:a16="http://schemas.microsoft.com/office/drawing/2014/main" id="{00000000-0008-0000-1E00-000020000000}"/>
            </a:ext>
          </a:extLst>
        </xdr:cNvPr>
        <xdr:cNvPicPr>
          <a:picLocks noChangeAspect="1"/>
        </xdr:cNvPicPr>
      </xdr:nvPicPr>
      <xdr:blipFill>
        <a:blip xmlns:r="http://schemas.openxmlformats.org/officeDocument/2006/relationships" r:embed="rId22"/>
        <a:stretch>
          <a:fillRect/>
        </a:stretch>
      </xdr:blipFill>
      <xdr:spPr>
        <a:xfrm>
          <a:off x="4610100" y="133360886"/>
          <a:ext cx="405673" cy="821"/>
        </a:xfrm>
        <a:prstGeom prst="rect">
          <a:avLst/>
        </a:prstGeom>
      </xdr:spPr>
    </xdr:pic>
    <xdr:clientData/>
  </xdr:twoCellAnchor>
  <xdr:twoCellAnchor editAs="oneCell">
    <xdr:from>
      <xdr:col>3</xdr:col>
      <xdr:colOff>0</xdr:colOff>
      <xdr:row>43</xdr:row>
      <xdr:rowOff>983344</xdr:rowOff>
    </xdr:from>
    <xdr:to>
      <xdr:col>3</xdr:col>
      <xdr:colOff>4083</xdr:colOff>
      <xdr:row>43</xdr:row>
      <xdr:rowOff>987760</xdr:rowOff>
    </xdr:to>
    <xdr:pic>
      <xdr:nvPicPr>
        <xdr:cNvPr id="33" name="Picture 32">
          <a:extLst>
            <a:ext uri="{FF2B5EF4-FFF2-40B4-BE49-F238E27FC236}">
              <a16:creationId xmlns:a16="http://schemas.microsoft.com/office/drawing/2014/main" id="{00000000-0008-0000-1E00-000021000000}"/>
            </a:ext>
          </a:extLst>
        </xdr:cNvPr>
        <xdr:cNvPicPr>
          <a:picLocks noChangeAspect="1"/>
        </xdr:cNvPicPr>
      </xdr:nvPicPr>
      <xdr:blipFill>
        <a:blip xmlns:r="http://schemas.openxmlformats.org/officeDocument/2006/relationships" r:embed="rId23"/>
        <a:stretch>
          <a:fillRect/>
        </a:stretch>
      </xdr:blipFill>
      <xdr:spPr>
        <a:xfrm>
          <a:off x="4610100" y="125481444"/>
          <a:ext cx="4083" cy="4416"/>
        </a:xfrm>
        <a:prstGeom prst="rect">
          <a:avLst/>
        </a:prstGeom>
      </xdr:spPr>
    </xdr:pic>
    <xdr:clientData/>
  </xdr:twoCellAnchor>
  <xdr:twoCellAnchor editAs="oneCell">
    <xdr:from>
      <xdr:col>3</xdr:col>
      <xdr:colOff>0</xdr:colOff>
      <xdr:row>19</xdr:row>
      <xdr:rowOff>1402865</xdr:rowOff>
    </xdr:from>
    <xdr:to>
      <xdr:col>3</xdr:col>
      <xdr:colOff>3013</xdr:colOff>
      <xdr:row>19</xdr:row>
      <xdr:rowOff>1406979</xdr:rowOff>
    </xdr:to>
    <xdr:pic>
      <xdr:nvPicPr>
        <xdr:cNvPr id="34" name="Picture 33">
          <a:extLst>
            <a:ext uri="{FF2B5EF4-FFF2-40B4-BE49-F238E27FC236}">
              <a16:creationId xmlns:a16="http://schemas.microsoft.com/office/drawing/2014/main" id="{00000000-0008-0000-1E00-000022000000}"/>
            </a:ext>
          </a:extLst>
        </xdr:cNvPr>
        <xdr:cNvPicPr>
          <a:picLocks noChangeAspect="1"/>
        </xdr:cNvPicPr>
      </xdr:nvPicPr>
      <xdr:blipFill>
        <a:blip xmlns:r="http://schemas.openxmlformats.org/officeDocument/2006/relationships" r:embed="rId9"/>
        <a:stretch>
          <a:fillRect/>
        </a:stretch>
      </xdr:blipFill>
      <xdr:spPr>
        <a:xfrm>
          <a:off x="4610100" y="20719565"/>
          <a:ext cx="3013" cy="4114"/>
        </a:xfrm>
        <a:prstGeom prst="rect">
          <a:avLst/>
        </a:prstGeom>
      </xdr:spPr>
    </xdr:pic>
    <xdr:clientData/>
  </xdr:twoCellAnchor>
  <xdr:twoCellAnchor editAs="oneCell">
    <xdr:from>
      <xdr:col>1</xdr:col>
      <xdr:colOff>0</xdr:colOff>
      <xdr:row>24</xdr:row>
      <xdr:rowOff>0</xdr:rowOff>
    </xdr:from>
    <xdr:to>
      <xdr:col>1</xdr:col>
      <xdr:colOff>304800</xdr:colOff>
      <xdr:row>24</xdr:row>
      <xdr:rowOff>161925</xdr:rowOff>
    </xdr:to>
    <xdr:sp macro="" textlink="">
      <xdr:nvSpPr>
        <xdr:cNvPr id="35" name="AutoShape 13" descr="Lapalma Smart - Grade C">
          <a:extLst>
            <a:ext uri="{FF2B5EF4-FFF2-40B4-BE49-F238E27FC236}">
              <a16:creationId xmlns:a16="http://schemas.microsoft.com/office/drawing/2014/main" id="{00000000-0008-0000-1E00-000023000000}"/>
            </a:ext>
          </a:extLst>
        </xdr:cNvPr>
        <xdr:cNvSpPr>
          <a:spLocks noChangeAspect="1" noChangeArrowheads="1"/>
        </xdr:cNvSpPr>
      </xdr:nvSpPr>
      <xdr:spPr bwMode="auto">
        <a:xfrm>
          <a:off x="647700" y="34601150"/>
          <a:ext cx="304800" cy="1619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18</xdr:row>
      <xdr:rowOff>489856</xdr:rowOff>
    </xdr:from>
    <xdr:to>
      <xdr:col>3</xdr:col>
      <xdr:colOff>1952</xdr:colOff>
      <xdr:row>18</xdr:row>
      <xdr:rowOff>492578</xdr:rowOff>
    </xdr:to>
    <xdr:pic>
      <xdr:nvPicPr>
        <xdr:cNvPr id="36" name="Picture 35">
          <a:extLst>
            <a:ext uri="{FF2B5EF4-FFF2-40B4-BE49-F238E27FC236}">
              <a16:creationId xmlns:a16="http://schemas.microsoft.com/office/drawing/2014/main" id="{00000000-0008-0000-1E00-000024000000}"/>
            </a:ext>
          </a:extLst>
        </xdr:cNvPr>
        <xdr:cNvPicPr>
          <a:picLocks noChangeAspect="1"/>
        </xdr:cNvPicPr>
      </xdr:nvPicPr>
      <xdr:blipFill>
        <a:blip xmlns:r="http://schemas.openxmlformats.org/officeDocument/2006/relationships" r:embed="rId10"/>
        <a:stretch>
          <a:fillRect/>
        </a:stretch>
      </xdr:blipFill>
      <xdr:spPr>
        <a:xfrm>
          <a:off x="4610100" y="15571106"/>
          <a:ext cx="1952" cy="2722"/>
        </a:xfrm>
        <a:prstGeom prst="rect">
          <a:avLst/>
        </a:prstGeom>
      </xdr:spPr>
    </xdr:pic>
    <xdr:clientData/>
  </xdr:twoCellAnchor>
  <xdr:twoCellAnchor editAs="oneCell">
    <xdr:from>
      <xdr:col>3</xdr:col>
      <xdr:colOff>0</xdr:colOff>
      <xdr:row>29</xdr:row>
      <xdr:rowOff>1924223</xdr:rowOff>
    </xdr:from>
    <xdr:to>
      <xdr:col>3</xdr:col>
      <xdr:colOff>5443</xdr:colOff>
      <xdr:row>29</xdr:row>
      <xdr:rowOff>1925408</xdr:rowOff>
    </xdr:to>
    <xdr:pic>
      <xdr:nvPicPr>
        <xdr:cNvPr id="37" name="Picture 36">
          <a:extLst>
            <a:ext uri="{FF2B5EF4-FFF2-40B4-BE49-F238E27FC236}">
              <a16:creationId xmlns:a16="http://schemas.microsoft.com/office/drawing/2014/main" id="{00000000-0008-0000-1E00-000025000000}"/>
            </a:ext>
          </a:extLst>
        </xdr:cNvPr>
        <xdr:cNvPicPr>
          <a:picLocks noChangeAspect="1"/>
        </xdr:cNvPicPr>
      </xdr:nvPicPr>
      <xdr:blipFill rotWithShape="1">
        <a:blip xmlns:r="http://schemas.openxmlformats.org/officeDocument/2006/relationships" r:embed="rId24"/>
        <a:srcRect l="29229" t="33078" r="29120" b="7959"/>
        <a:stretch/>
      </xdr:blipFill>
      <xdr:spPr>
        <a:xfrm>
          <a:off x="4610100" y="53143323"/>
          <a:ext cx="5443" cy="1185"/>
        </a:xfrm>
        <a:prstGeom prst="rect">
          <a:avLst/>
        </a:prstGeom>
      </xdr:spPr>
    </xdr:pic>
    <xdr:clientData/>
  </xdr:twoCellAnchor>
  <xdr:twoCellAnchor editAs="oneCell">
    <xdr:from>
      <xdr:col>3</xdr:col>
      <xdr:colOff>0</xdr:colOff>
      <xdr:row>46</xdr:row>
      <xdr:rowOff>185059</xdr:rowOff>
    </xdr:from>
    <xdr:to>
      <xdr:col>3</xdr:col>
      <xdr:colOff>352324</xdr:colOff>
      <xdr:row>46</xdr:row>
      <xdr:rowOff>186061</xdr:rowOff>
    </xdr:to>
    <xdr:pic>
      <xdr:nvPicPr>
        <xdr:cNvPr id="38" name="Picture 37" descr="Produkta attēls">
          <a:extLst>
            <a:ext uri="{FF2B5EF4-FFF2-40B4-BE49-F238E27FC236}">
              <a16:creationId xmlns:a16="http://schemas.microsoft.com/office/drawing/2014/main" id="{00000000-0008-0000-1E00-000026000000}"/>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4610100" y="134811409"/>
          <a:ext cx="352324" cy="10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30</xdr:row>
      <xdr:rowOff>152401</xdr:rowOff>
    </xdr:from>
    <xdr:to>
      <xdr:col>3</xdr:col>
      <xdr:colOff>376918</xdr:colOff>
      <xdr:row>30</xdr:row>
      <xdr:rowOff>158933</xdr:rowOff>
    </xdr:to>
    <xdr:pic>
      <xdr:nvPicPr>
        <xdr:cNvPr id="39" name="Picture 38">
          <a:extLst>
            <a:ext uri="{FF2B5EF4-FFF2-40B4-BE49-F238E27FC236}">
              <a16:creationId xmlns:a16="http://schemas.microsoft.com/office/drawing/2014/main" id="{00000000-0008-0000-1E00-000027000000}"/>
            </a:ext>
          </a:extLst>
        </xdr:cNvPr>
        <xdr:cNvPicPr>
          <a:picLocks noChangeAspect="1"/>
        </xdr:cNvPicPr>
      </xdr:nvPicPr>
      <xdr:blipFill rotWithShape="1">
        <a:blip xmlns:r="http://schemas.openxmlformats.org/officeDocument/2006/relationships" r:embed="rId26"/>
        <a:srcRect r="43333"/>
        <a:stretch/>
      </xdr:blipFill>
      <xdr:spPr>
        <a:xfrm>
          <a:off x="4610100" y="55238651"/>
          <a:ext cx="376918" cy="6532"/>
        </a:xfrm>
        <a:prstGeom prst="rect">
          <a:avLst/>
        </a:prstGeom>
      </xdr:spPr>
    </xdr:pic>
    <xdr:clientData/>
  </xdr:twoCellAnchor>
  <xdr:twoCellAnchor editAs="oneCell">
    <xdr:from>
      <xdr:col>3</xdr:col>
      <xdr:colOff>0</xdr:colOff>
      <xdr:row>30</xdr:row>
      <xdr:rowOff>1676402</xdr:rowOff>
    </xdr:from>
    <xdr:to>
      <xdr:col>3</xdr:col>
      <xdr:colOff>322490</xdr:colOff>
      <xdr:row>30</xdr:row>
      <xdr:rowOff>1679395</xdr:rowOff>
    </xdr:to>
    <xdr:pic>
      <xdr:nvPicPr>
        <xdr:cNvPr id="40" name="Picture 39">
          <a:extLst>
            <a:ext uri="{FF2B5EF4-FFF2-40B4-BE49-F238E27FC236}">
              <a16:creationId xmlns:a16="http://schemas.microsoft.com/office/drawing/2014/main" id="{00000000-0008-0000-1E00-000028000000}"/>
            </a:ext>
          </a:extLst>
        </xdr:cNvPr>
        <xdr:cNvPicPr>
          <a:picLocks noChangeAspect="1"/>
        </xdr:cNvPicPr>
      </xdr:nvPicPr>
      <xdr:blipFill rotWithShape="1">
        <a:blip xmlns:r="http://schemas.openxmlformats.org/officeDocument/2006/relationships" r:embed="rId26"/>
        <a:srcRect l="57778"/>
        <a:stretch/>
      </xdr:blipFill>
      <xdr:spPr>
        <a:xfrm>
          <a:off x="4610100" y="56007002"/>
          <a:ext cx="322490" cy="2993"/>
        </a:xfrm>
        <a:prstGeom prst="rect">
          <a:avLst/>
        </a:prstGeom>
      </xdr:spPr>
    </xdr:pic>
    <xdr:clientData/>
  </xdr:twoCellAnchor>
  <xdr:twoCellAnchor editAs="oneCell">
    <xdr:from>
      <xdr:col>3</xdr:col>
      <xdr:colOff>0</xdr:colOff>
      <xdr:row>45</xdr:row>
      <xdr:rowOff>1533193</xdr:rowOff>
    </xdr:from>
    <xdr:to>
      <xdr:col>3</xdr:col>
      <xdr:colOff>4654</xdr:colOff>
      <xdr:row>45</xdr:row>
      <xdr:rowOff>1536247</xdr:rowOff>
    </xdr:to>
    <xdr:pic>
      <xdr:nvPicPr>
        <xdr:cNvPr id="41" name="Picture 40">
          <a:extLst>
            <a:ext uri="{FF2B5EF4-FFF2-40B4-BE49-F238E27FC236}">
              <a16:creationId xmlns:a16="http://schemas.microsoft.com/office/drawing/2014/main" id="{00000000-0008-0000-1E00-000029000000}"/>
            </a:ext>
          </a:extLst>
        </xdr:cNvPr>
        <xdr:cNvPicPr>
          <a:picLocks noChangeAspect="1"/>
        </xdr:cNvPicPr>
      </xdr:nvPicPr>
      <xdr:blipFill>
        <a:blip xmlns:r="http://schemas.openxmlformats.org/officeDocument/2006/relationships" r:embed="rId27"/>
        <a:stretch>
          <a:fillRect/>
        </a:stretch>
      </xdr:blipFill>
      <xdr:spPr>
        <a:xfrm flipH="1">
          <a:off x="4610100" y="134502193"/>
          <a:ext cx="4654" cy="3054"/>
        </a:xfrm>
        <a:prstGeom prst="rect">
          <a:avLst/>
        </a:prstGeom>
      </xdr:spPr>
    </xdr:pic>
    <xdr:clientData/>
  </xdr:twoCellAnchor>
  <xdr:twoCellAnchor editAs="oneCell">
    <xdr:from>
      <xdr:col>3</xdr:col>
      <xdr:colOff>0</xdr:colOff>
      <xdr:row>44</xdr:row>
      <xdr:rowOff>2316965</xdr:rowOff>
    </xdr:from>
    <xdr:to>
      <xdr:col>3</xdr:col>
      <xdr:colOff>4654</xdr:colOff>
      <xdr:row>44</xdr:row>
      <xdr:rowOff>2320019</xdr:rowOff>
    </xdr:to>
    <xdr:pic>
      <xdr:nvPicPr>
        <xdr:cNvPr id="42" name="Picture 41">
          <a:extLst>
            <a:ext uri="{FF2B5EF4-FFF2-40B4-BE49-F238E27FC236}">
              <a16:creationId xmlns:a16="http://schemas.microsoft.com/office/drawing/2014/main" id="{00000000-0008-0000-1E00-00002A000000}"/>
            </a:ext>
          </a:extLst>
        </xdr:cNvPr>
        <xdr:cNvPicPr>
          <a:picLocks noChangeAspect="1"/>
        </xdr:cNvPicPr>
      </xdr:nvPicPr>
      <xdr:blipFill>
        <a:blip xmlns:r="http://schemas.openxmlformats.org/officeDocument/2006/relationships" r:embed="rId27"/>
        <a:stretch>
          <a:fillRect/>
        </a:stretch>
      </xdr:blipFill>
      <xdr:spPr>
        <a:xfrm flipH="1">
          <a:off x="4610100" y="131787115"/>
          <a:ext cx="4654" cy="3054"/>
        </a:xfrm>
        <a:prstGeom prst="rect">
          <a:avLst/>
        </a:prstGeom>
      </xdr:spPr>
    </xdr:pic>
    <xdr:clientData/>
  </xdr:twoCellAnchor>
  <xdr:twoCellAnchor editAs="oneCell">
    <xdr:from>
      <xdr:col>3</xdr:col>
      <xdr:colOff>0</xdr:colOff>
      <xdr:row>25</xdr:row>
      <xdr:rowOff>152400</xdr:rowOff>
    </xdr:from>
    <xdr:to>
      <xdr:col>3</xdr:col>
      <xdr:colOff>65314</xdr:colOff>
      <xdr:row>25</xdr:row>
      <xdr:rowOff>159126</xdr:rowOff>
    </xdr:to>
    <xdr:pic>
      <xdr:nvPicPr>
        <xdr:cNvPr id="43" name="Picture 42" descr="Kafijas galdiņš Interieurs86 Edith, melns цена и информация | Žurnālgaldiņi | 220.lv">
          <a:extLst>
            <a:ext uri="{FF2B5EF4-FFF2-40B4-BE49-F238E27FC236}">
              <a16:creationId xmlns:a16="http://schemas.microsoft.com/office/drawing/2014/main" id="{00000000-0008-0000-1E00-00002B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4610100" y="36595050"/>
          <a:ext cx="65314" cy="6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47</xdr:row>
      <xdr:rowOff>283028</xdr:rowOff>
    </xdr:from>
    <xdr:to>
      <xdr:col>3</xdr:col>
      <xdr:colOff>2721</xdr:colOff>
      <xdr:row>47</xdr:row>
      <xdr:rowOff>286624</xdr:rowOff>
    </xdr:to>
    <xdr:pic>
      <xdr:nvPicPr>
        <xdr:cNvPr id="44" name="Picture 43">
          <a:extLst>
            <a:ext uri="{FF2B5EF4-FFF2-40B4-BE49-F238E27FC236}">
              <a16:creationId xmlns:a16="http://schemas.microsoft.com/office/drawing/2014/main" id="{00000000-0008-0000-1E00-00002C000000}"/>
            </a:ext>
          </a:extLst>
        </xdr:cNvPr>
        <xdr:cNvPicPr>
          <a:picLocks noChangeAspect="1"/>
        </xdr:cNvPicPr>
      </xdr:nvPicPr>
      <xdr:blipFill>
        <a:blip xmlns:r="http://schemas.openxmlformats.org/officeDocument/2006/relationships" r:embed="rId29"/>
        <a:stretch>
          <a:fillRect/>
        </a:stretch>
      </xdr:blipFill>
      <xdr:spPr>
        <a:xfrm>
          <a:off x="4610100" y="136566728"/>
          <a:ext cx="2721" cy="3596"/>
        </a:xfrm>
        <a:prstGeom prst="rect">
          <a:avLst/>
        </a:prstGeom>
      </xdr:spPr>
    </xdr:pic>
    <xdr:clientData/>
  </xdr:twoCellAnchor>
  <xdr:twoCellAnchor editAs="oneCell">
    <xdr:from>
      <xdr:col>3</xdr:col>
      <xdr:colOff>0</xdr:colOff>
      <xdr:row>50</xdr:row>
      <xdr:rowOff>0</xdr:rowOff>
    </xdr:from>
    <xdr:to>
      <xdr:col>3</xdr:col>
      <xdr:colOff>103415</xdr:colOff>
      <xdr:row>50</xdr:row>
      <xdr:rowOff>1335</xdr:rowOff>
    </xdr:to>
    <xdr:pic>
      <xdr:nvPicPr>
        <xdr:cNvPr id="45" name="Picture 44">
          <a:extLst>
            <a:ext uri="{FF2B5EF4-FFF2-40B4-BE49-F238E27FC236}">
              <a16:creationId xmlns:a16="http://schemas.microsoft.com/office/drawing/2014/main" id="{00000000-0008-0000-1E00-00002D000000}"/>
            </a:ext>
          </a:extLst>
        </xdr:cNvPr>
        <xdr:cNvPicPr>
          <a:picLocks noChangeAspect="1"/>
        </xdr:cNvPicPr>
      </xdr:nvPicPr>
      <xdr:blipFill rotWithShape="1">
        <a:blip xmlns:r="http://schemas.openxmlformats.org/officeDocument/2006/relationships" r:embed="rId30"/>
        <a:srcRect l="13024" t="15958" r="13953" b="15336"/>
        <a:stretch/>
      </xdr:blipFill>
      <xdr:spPr>
        <a:xfrm>
          <a:off x="4610100" y="139598400"/>
          <a:ext cx="103415" cy="1335"/>
        </a:xfrm>
        <a:prstGeom prst="rect">
          <a:avLst/>
        </a:prstGeom>
      </xdr:spPr>
    </xdr:pic>
    <xdr:clientData/>
  </xdr:twoCellAnchor>
  <xdr:twoCellAnchor editAs="oneCell">
    <xdr:from>
      <xdr:col>3</xdr:col>
      <xdr:colOff>0</xdr:colOff>
      <xdr:row>37</xdr:row>
      <xdr:rowOff>217714</xdr:rowOff>
    </xdr:from>
    <xdr:to>
      <xdr:col>3</xdr:col>
      <xdr:colOff>220436</xdr:colOff>
      <xdr:row>37</xdr:row>
      <xdr:rowOff>220949</xdr:rowOff>
    </xdr:to>
    <xdr:pic>
      <xdr:nvPicPr>
        <xdr:cNvPr id="46" name="Picture 45">
          <a:extLst>
            <a:ext uri="{FF2B5EF4-FFF2-40B4-BE49-F238E27FC236}">
              <a16:creationId xmlns:a16="http://schemas.microsoft.com/office/drawing/2014/main" id="{00000000-0008-0000-1E00-00002E000000}"/>
            </a:ext>
          </a:extLst>
        </xdr:cNvPr>
        <xdr:cNvPicPr>
          <a:picLocks noChangeAspect="1"/>
        </xdr:cNvPicPr>
      </xdr:nvPicPr>
      <xdr:blipFill rotWithShape="1">
        <a:blip xmlns:r="http://schemas.openxmlformats.org/officeDocument/2006/relationships" r:embed="rId31"/>
        <a:srcRect t="13717"/>
        <a:stretch/>
      </xdr:blipFill>
      <xdr:spPr>
        <a:xfrm>
          <a:off x="4610100" y="97556864"/>
          <a:ext cx="220436" cy="3235"/>
        </a:xfrm>
        <a:prstGeom prst="rect">
          <a:avLst/>
        </a:prstGeom>
      </xdr:spPr>
    </xdr:pic>
    <xdr:clientData/>
  </xdr:twoCellAnchor>
  <xdr:twoCellAnchor editAs="oneCell">
    <xdr:from>
      <xdr:col>1</xdr:col>
      <xdr:colOff>0</xdr:colOff>
      <xdr:row>24</xdr:row>
      <xdr:rowOff>0</xdr:rowOff>
    </xdr:from>
    <xdr:to>
      <xdr:col>1</xdr:col>
      <xdr:colOff>304800</xdr:colOff>
      <xdr:row>25</xdr:row>
      <xdr:rowOff>269875</xdr:rowOff>
    </xdr:to>
    <xdr:sp macro="" textlink="">
      <xdr:nvSpPr>
        <xdr:cNvPr id="47" name="AutoShape 13" descr="Lapalma Smart - Grade C">
          <a:extLst>
            <a:ext uri="{FF2B5EF4-FFF2-40B4-BE49-F238E27FC236}">
              <a16:creationId xmlns:a16="http://schemas.microsoft.com/office/drawing/2014/main" id="{00000000-0008-0000-1E00-00002F000000}"/>
            </a:ext>
          </a:extLst>
        </xdr:cNvPr>
        <xdr:cNvSpPr>
          <a:spLocks noChangeAspect="1" noChangeArrowheads="1"/>
        </xdr:cNvSpPr>
      </xdr:nvSpPr>
      <xdr:spPr bwMode="auto">
        <a:xfrm>
          <a:off x="647700" y="34601150"/>
          <a:ext cx="304800" cy="26987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16</xdr:row>
      <xdr:rowOff>1306287</xdr:rowOff>
    </xdr:from>
    <xdr:ext cx="5692" cy="5442"/>
    <xdr:pic>
      <xdr:nvPicPr>
        <xdr:cNvPr id="48" name="Picture 47">
          <a:extLst>
            <a:ext uri="{FF2B5EF4-FFF2-40B4-BE49-F238E27FC236}">
              <a16:creationId xmlns:a16="http://schemas.microsoft.com/office/drawing/2014/main" id="{00000000-0008-0000-1E00-000030000000}"/>
            </a:ext>
          </a:extLst>
        </xdr:cNvPr>
        <xdr:cNvPicPr>
          <a:picLocks noChangeAspect="1"/>
        </xdr:cNvPicPr>
      </xdr:nvPicPr>
      <xdr:blipFill>
        <a:blip xmlns:r="http://schemas.openxmlformats.org/officeDocument/2006/relationships" r:embed="rId9"/>
        <a:stretch>
          <a:fillRect/>
        </a:stretch>
      </xdr:blipFill>
      <xdr:spPr>
        <a:xfrm>
          <a:off x="4610100" y="7110187"/>
          <a:ext cx="5692" cy="5442"/>
        </a:xfrm>
        <a:prstGeom prst="rect">
          <a:avLst/>
        </a:prstGeom>
      </xdr:spPr>
    </xdr:pic>
    <xdr:clientData/>
  </xdr:oneCellAnchor>
  <xdr:oneCellAnchor>
    <xdr:from>
      <xdr:col>3</xdr:col>
      <xdr:colOff>0</xdr:colOff>
      <xdr:row>16</xdr:row>
      <xdr:rowOff>217714</xdr:rowOff>
    </xdr:from>
    <xdr:ext cx="5470" cy="2721"/>
    <xdr:pic>
      <xdr:nvPicPr>
        <xdr:cNvPr id="49" name="Picture 48">
          <a:extLst>
            <a:ext uri="{FF2B5EF4-FFF2-40B4-BE49-F238E27FC236}">
              <a16:creationId xmlns:a16="http://schemas.microsoft.com/office/drawing/2014/main" id="{00000000-0008-0000-1E00-000031000000}"/>
            </a:ext>
          </a:extLst>
        </xdr:cNvPr>
        <xdr:cNvPicPr>
          <a:picLocks noChangeAspect="1"/>
        </xdr:cNvPicPr>
      </xdr:nvPicPr>
      <xdr:blipFill>
        <a:blip xmlns:r="http://schemas.openxmlformats.org/officeDocument/2006/relationships" r:embed="rId10"/>
        <a:stretch>
          <a:fillRect/>
        </a:stretch>
      </xdr:blipFill>
      <xdr:spPr>
        <a:xfrm>
          <a:off x="4610100" y="6021614"/>
          <a:ext cx="5470" cy="2721"/>
        </a:xfrm>
        <a:prstGeom prst="rect">
          <a:avLst/>
        </a:prstGeom>
      </xdr:spPr>
    </xdr:pic>
    <xdr:clientData/>
  </xdr:oneCellAnchor>
  <xdr:twoCellAnchor editAs="oneCell">
    <xdr:from>
      <xdr:col>4</xdr:col>
      <xdr:colOff>0</xdr:colOff>
      <xdr:row>22</xdr:row>
      <xdr:rowOff>0</xdr:rowOff>
    </xdr:from>
    <xdr:to>
      <xdr:col>4</xdr:col>
      <xdr:colOff>304800</xdr:colOff>
      <xdr:row>23</xdr:row>
      <xdr:rowOff>215900</xdr:rowOff>
    </xdr:to>
    <xdr:sp macro="" textlink="">
      <xdr:nvSpPr>
        <xdr:cNvPr id="50" name="AutoShape 1" descr="Wall mounted folding shower seat">
          <a:extLst>
            <a:ext uri="{FF2B5EF4-FFF2-40B4-BE49-F238E27FC236}">
              <a16:creationId xmlns:a16="http://schemas.microsoft.com/office/drawing/2014/main" id="{00000000-0008-0000-1E00-000032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22</xdr:row>
      <xdr:rowOff>0</xdr:rowOff>
    </xdr:from>
    <xdr:to>
      <xdr:col>4</xdr:col>
      <xdr:colOff>304800</xdr:colOff>
      <xdr:row>23</xdr:row>
      <xdr:rowOff>215900</xdr:rowOff>
    </xdr:to>
    <xdr:sp macro="" textlink="">
      <xdr:nvSpPr>
        <xdr:cNvPr id="51" name="AutoShape 4" descr="Wall mounted folding shower seat">
          <a:extLst>
            <a:ext uri="{FF2B5EF4-FFF2-40B4-BE49-F238E27FC236}">
              <a16:creationId xmlns:a16="http://schemas.microsoft.com/office/drawing/2014/main" id="{00000000-0008-0000-1E00-000033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22</xdr:row>
      <xdr:rowOff>0</xdr:rowOff>
    </xdr:from>
    <xdr:to>
      <xdr:col>4</xdr:col>
      <xdr:colOff>304800</xdr:colOff>
      <xdr:row>23</xdr:row>
      <xdr:rowOff>215900</xdr:rowOff>
    </xdr:to>
    <xdr:sp macro="" textlink="">
      <xdr:nvSpPr>
        <xdr:cNvPr id="52" name="AutoShape 9" descr="Kerria Plus, Shower wall / walk-in 70 cm">
          <a:extLst>
            <a:ext uri="{FF2B5EF4-FFF2-40B4-BE49-F238E27FC236}">
              <a16:creationId xmlns:a16="http://schemas.microsoft.com/office/drawing/2014/main" id="{00000000-0008-0000-1E00-000034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32</xdr:row>
      <xdr:rowOff>0</xdr:rowOff>
    </xdr:from>
    <xdr:to>
      <xdr:col>4</xdr:col>
      <xdr:colOff>304800</xdr:colOff>
      <xdr:row>33</xdr:row>
      <xdr:rowOff>539750</xdr:rowOff>
    </xdr:to>
    <xdr:sp macro="" textlink="">
      <xdr:nvSpPr>
        <xdr:cNvPr id="53" name="AutoShape 10" descr="Tork Elevation® Mini Jumbo Bath Tissue Roll Dispenser with Reserve, black">
          <a:extLst>
            <a:ext uri="{FF2B5EF4-FFF2-40B4-BE49-F238E27FC236}">
              <a16:creationId xmlns:a16="http://schemas.microsoft.com/office/drawing/2014/main" id="{00000000-0008-0000-1E00-000035000000}"/>
            </a:ext>
          </a:extLst>
        </xdr:cNvPr>
        <xdr:cNvSpPr>
          <a:spLocks noChangeAspect="1" noChangeArrowheads="1"/>
        </xdr:cNvSpPr>
      </xdr:nvSpPr>
      <xdr:spPr bwMode="auto">
        <a:xfrm>
          <a:off x="6388100" y="7447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33</xdr:row>
      <xdr:rowOff>0</xdr:rowOff>
    </xdr:from>
    <xdr:ext cx="304800" cy="304800"/>
    <xdr:sp macro="" textlink="">
      <xdr:nvSpPr>
        <xdr:cNvPr id="54" name="AutoShape 10" descr="Tork Elevation® Mini Jumbo Bath Tissue Roll Dispenser with Reserve, black">
          <a:extLst>
            <a:ext uri="{FF2B5EF4-FFF2-40B4-BE49-F238E27FC236}">
              <a16:creationId xmlns:a16="http://schemas.microsoft.com/office/drawing/2014/main" id="{00000000-0008-0000-1E00-000036000000}"/>
            </a:ext>
          </a:extLst>
        </xdr:cNvPr>
        <xdr:cNvSpPr>
          <a:spLocks noChangeAspect="1" noChangeArrowheads="1"/>
        </xdr:cNvSpPr>
      </xdr:nvSpPr>
      <xdr:spPr bwMode="auto">
        <a:xfrm>
          <a:off x="6388100" y="7738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33</xdr:row>
      <xdr:rowOff>0</xdr:rowOff>
    </xdr:from>
    <xdr:ext cx="304800" cy="304800"/>
    <xdr:sp macro="" textlink="">
      <xdr:nvSpPr>
        <xdr:cNvPr id="55" name="AutoShape 10" descr="Tork Elevation® Mini Jumbo Bath Tissue Roll Dispenser with Reserve, black">
          <a:extLst>
            <a:ext uri="{FF2B5EF4-FFF2-40B4-BE49-F238E27FC236}">
              <a16:creationId xmlns:a16="http://schemas.microsoft.com/office/drawing/2014/main" id="{00000000-0008-0000-1E00-000037000000}"/>
            </a:ext>
          </a:extLst>
        </xdr:cNvPr>
        <xdr:cNvSpPr>
          <a:spLocks noChangeAspect="1" noChangeArrowheads="1"/>
        </xdr:cNvSpPr>
      </xdr:nvSpPr>
      <xdr:spPr bwMode="auto">
        <a:xfrm>
          <a:off x="6388100" y="79902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33</xdr:row>
      <xdr:rowOff>0</xdr:rowOff>
    </xdr:from>
    <xdr:ext cx="304800" cy="304800"/>
    <xdr:sp macro="" textlink="">
      <xdr:nvSpPr>
        <xdr:cNvPr id="56" name="AutoShape 10" descr="Tork Elevation® Mini Jumbo Bath Tissue Roll Dispenser with Reserve, black">
          <a:extLst>
            <a:ext uri="{FF2B5EF4-FFF2-40B4-BE49-F238E27FC236}">
              <a16:creationId xmlns:a16="http://schemas.microsoft.com/office/drawing/2014/main" id="{00000000-0008-0000-1E00-000038000000}"/>
            </a:ext>
          </a:extLst>
        </xdr:cNvPr>
        <xdr:cNvSpPr>
          <a:spLocks noChangeAspect="1" noChangeArrowheads="1"/>
        </xdr:cNvSpPr>
      </xdr:nvSpPr>
      <xdr:spPr bwMode="auto">
        <a:xfrm>
          <a:off x="6388100" y="79902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34</xdr:row>
      <xdr:rowOff>0</xdr:rowOff>
    </xdr:from>
    <xdr:ext cx="304800" cy="304800"/>
    <xdr:sp macro="" textlink="">
      <xdr:nvSpPr>
        <xdr:cNvPr id="57" name="AutoShape 10" descr="Tork Elevation® Mini Jumbo Bath Tissue Roll Dispenser with Reserve, black">
          <a:extLst>
            <a:ext uri="{FF2B5EF4-FFF2-40B4-BE49-F238E27FC236}">
              <a16:creationId xmlns:a16="http://schemas.microsoft.com/office/drawing/2014/main" id="{00000000-0008-0000-1E00-000039000000}"/>
            </a:ext>
          </a:extLst>
        </xdr:cNvPr>
        <xdr:cNvSpPr>
          <a:spLocks noChangeAspect="1" noChangeArrowheads="1"/>
        </xdr:cNvSpPr>
      </xdr:nvSpPr>
      <xdr:spPr bwMode="auto">
        <a:xfrm>
          <a:off x="6388100" y="85096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35</xdr:row>
      <xdr:rowOff>0</xdr:rowOff>
    </xdr:from>
    <xdr:ext cx="304800" cy="304800"/>
    <xdr:sp macro="" textlink="">
      <xdr:nvSpPr>
        <xdr:cNvPr id="58" name="AutoShape 10" descr="Tork Elevation® Mini Jumbo Bath Tissue Roll Dispenser with Reserve, black">
          <a:extLst>
            <a:ext uri="{FF2B5EF4-FFF2-40B4-BE49-F238E27FC236}">
              <a16:creationId xmlns:a16="http://schemas.microsoft.com/office/drawing/2014/main" id="{00000000-0008-0000-1E00-00003A000000}"/>
            </a:ext>
          </a:extLst>
        </xdr:cNvPr>
        <xdr:cNvSpPr>
          <a:spLocks noChangeAspect="1" noChangeArrowheads="1"/>
        </xdr:cNvSpPr>
      </xdr:nvSpPr>
      <xdr:spPr bwMode="auto">
        <a:xfrm>
          <a:off x="6388100" y="8804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40</xdr:row>
      <xdr:rowOff>0</xdr:rowOff>
    </xdr:from>
    <xdr:ext cx="304800" cy="304800"/>
    <xdr:sp macro="" textlink="">
      <xdr:nvSpPr>
        <xdr:cNvPr id="59" name="AutoShape 10" descr="Tork Elevation® Mini Jumbo Bath Tissue Roll Dispenser with Reserve, black">
          <a:extLst>
            <a:ext uri="{FF2B5EF4-FFF2-40B4-BE49-F238E27FC236}">
              <a16:creationId xmlns:a16="http://schemas.microsoft.com/office/drawing/2014/main" id="{00000000-0008-0000-1E00-00003B000000}"/>
            </a:ext>
          </a:extLst>
        </xdr:cNvPr>
        <xdr:cNvSpPr>
          <a:spLocks noChangeAspect="1" noChangeArrowheads="1"/>
        </xdr:cNvSpPr>
      </xdr:nvSpPr>
      <xdr:spPr bwMode="auto">
        <a:xfrm>
          <a:off x="6388100" y="101879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0" name="AutoShape 10" descr="Tork Elevation® Mini Jumbo Bath Tissue Roll Dispenser with Reserve, black">
          <a:extLst>
            <a:ext uri="{FF2B5EF4-FFF2-40B4-BE49-F238E27FC236}">
              <a16:creationId xmlns:a16="http://schemas.microsoft.com/office/drawing/2014/main" id="{00000000-0008-0000-1E00-00003C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1" name="AutoShape 10" descr="Tork Elevation® Mini Jumbo Bath Tissue Roll Dispenser with Reserve, black">
          <a:extLst>
            <a:ext uri="{FF2B5EF4-FFF2-40B4-BE49-F238E27FC236}">
              <a16:creationId xmlns:a16="http://schemas.microsoft.com/office/drawing/2014/main" id="{00000000-0008-0000-1E00-00003D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2" name="AutoShape 10" descr="Tork Elevation® Mini Jumbo Bath Tissue Roll Dispenser with Reserve, black">
          <a:extLst>
            <a:ext uri="{FF2B5EF4-FFF2-40B4-BE49-F238E27FC236}">
              <a16:creationId xmlns:a16="http://schemas.microsoft.com/office/drawing/2014/main" id="{00000000-0008-0000-1E00-00003E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42</xdr:row>
      <xdr:rowOff>0</xdr:rowOff>
    </xdr:from>
    <xdr:ext cx="304800" cy="304800"/>
    <xdr:sp macro="" textlink="">
      <xdr:nvSpPr>
        <xdr:cNvPr id="63" name="AutoShape 10" descr="Tork Elevation® Mini Jumbo Bath Tissue Roll Dispenser with Reserve, black">
          <a:extLst>
            <a:ext uri="{FF2B5EF4-FFF2-40B4-BE49-F238E27FC236}">
              <a16:creationId xmlns:a16="http://schemas.microsoft.com/office/drawing/2014/main" id="{00000000-0008-0000-1E00-00003F000000}"/>
            </a:ext>
          </a:extLst>
        </xdr:cNvPr>
        <xdr:cNvSpPr>
          <a:spLocks noChangeAspect="1" noChangeArrowheads="1"/>
        </xdr:cNvSpPr>
      </xdr:nvSpPr>
      <xdr:spPr bwMode="auto">
        <a:xfrm>
          <a:off x="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42</xdr:row>
      <xdr:rowOff>0</xdr:rowOff>
    </xdr:from>
    <xdr:ext cx="304800" cy="304800"/>
    <xdr:sp macro="" textlink="">
      <xdr:nvSpPr>
        <xdr:cNvPr id="64" name="AutoShape 10" descr="Tork Elevation® Mini Jumbo Bath Tissue Roll Dispenser with Reserve, black">
          <a:extLst>
            <a:ext uri="{FF2B5EF4-FFF2-40B4-BE49-F238E27FC236}">
              <a16:creationId xmlns:a16="http://schemas.microsoft.com/office/drawing/2014/main" id="{00000000-0008-0000-1E00-000040000000}"/>
            </a:ext>
          </a:extLst>
        </xdr:cNvPr>
        <xdr:cNvSpPr>
          <a:spLocks noChangeAspect="1" noChangeArrowheads="1"/>
        </xdr:cNvSpPr>
      </xdr:nvSpPr>
      <xdr:spPr bwMode="auto">
        <a:xfrm>
          <a:off x="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5" name="AutoShape 10" descr="Tork Elevation® Mini Jumbo Bath Tissue Roll Dispenser with Reserve, black">
          <a:extLst>
            <a:ext uri="{FF2B5EF4-FFF2-40B4-BE49-F238E27FC236}">
              <a16:creationId xmlns:a16="http://schemas.microsoft.com/office/drawing/2014/main" id="{00000000-0008-0000-1E00-000041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6" name="AutoShape 10" descr="Tork Elevation® Mini Jumbo Bath Tissue Roll Dispenser with Reserve, black">
          <a:extLst>
            <a:ext uri="{FF2B5EF4-FFF2-40B4-BE49-F238E27FC236}">
              <a16:creationId xmlns:a16="http://schemas.microsoft.com/office/drawing/2014/main" id="{00000000-0008-0000-1E00-000042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7" name="AutoShape 10" descr="Tork Elevation® Mini Jumbo Bath Tissue Roll Dispenser with Reserve, black">
          <a:extLst>
            <a:ext uri="{FF2B5EF4-FFF2-40B4-BE49-F238E27FC236}">
              <a16:creationId xmlns:a16="http://schemas.microsoft.com/office/drawing/2014/main" id="{00000000-0008-0000-1E00-000043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8" name="AutoShape 10" descr="Tork Elevation® Mini Jumbo Bath Tissue Roll Dispenser with Reserve, black">
          <a:extLst>
            <a:ext uri="{FF2B5EF4-FFF2-40B4-BE49-F238E27FC236}">
              <a16:creationId xmlns:a16="http://schemas.microsoft.com/office/drawing/2014/main" id="{00000000-0008-0000-1E00-000044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9" name="AutoShape 10" descr="Tork Elevation® Mini Jumbo Bath Tissue Roll Dispenser with Reserve, black">
          <a:extLst>
            <a:ext uri="{FF2B5EF4-FFF2-40B4-BE49-F238E27FC236}">
              <a16:creationId xmlns:a16="http://schemas.microsoft.com/office/drawing/2014/main" id="{00000000-0008-0000-1E00-000045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0" name="AutoShape 10" descr="Tork Elevation® Mini Jumbo Bath Tissue Roll Dispenser with Reserve, black">
          <a:extLst>
            <a:ext uri="{FF2B5EF4-FFF2-40B4-BE49-F238E27FC236}">
              <a16:creationId xmlns:a16="http://schemas.microsoft.com/office/drawing/2014/main" id="{00000000-0008-0000-1E00-000046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1" name="AutoShape 10" descr="Tork Elevation® Mini Jumbo Bath Tissue Roll Dispenser with Reserve, black">
          <a:extLst>
            <a:ext uri="{FF2B5EF4-FFF2-40B4-BE49-F238E27FC236}">
              <a16:creationId xmlns:a16="http://schemas.microsoft.com/office/drawing/2014/main" id="{00000000-0008-0000-1E00-000047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2" name="AutoShape 10" descr="Tork Elevation® Mini Jumbo Bath Tissue Roll Dispenser with Reserve, black">
          <a:extLst>
            <a:ext uri="{FF2B5EF4-FFF2-40B4-BE49-F238E27FC236}">
              <a16:creationId xmlns:a16="http://schemas.microsoft.com/office/drawing/2014/main" id="{00000000-0008-0000-1E00-000048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3" name="AutoShape 10" descr="Tork Elevation® Mini Jumbo Bath Tissue Roll Dispenser with Reserve, black">
          <a:extLst>
            <a:ext uri="{FF2B5EF4-FFF2-40B4-BE49-F238E27FC236}">
              <a16:creationId xmlns:a16="http://schemas.microsoft.com/office/drawing/2014/main" id="{00000000-0008-0000-1E00-000049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4" name="AutoShape 10" descr="Tork Elevation® Mini Jumbo Bath Tissue Roll Dispenser with Reserve, black">
          <a:extLst>
            <a:ext uri="{FF2B5EF4-FFF2-40B4-BE49-F238E27FC236}">
              <a16:creationId xmlns:a16="http://schemas.microsoft.com/office/drawing/2014/main" id="{00000000-0008-0000-1E00-00004A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23</xdr:row>
      <xdr:rowOff>216310</xdr:rowOff>
    </xdr:from>
    <xdr:to>
      <xdr:col>2</xdr:col>
      <xdr:colOff>3629</xdr:colOff>
      <xdr:row>24</xdr:row>
      <xdr:rowOff>597243</xdr:rowOff>
    </xdr:to>
    <xdr:pic>
      <xdr:nvPicPr>
        <xdr:cNvPr id="76" name="Picture 75">
          <a:extLst>
            <a:ext uri="{FF2B5EF4-FFF2-40B4-BE49-F238E27FC236}">
              <a16:creationId xmlns:a16="http://schemas.microsoft.com/office/drawing/2014/main" id="{00000000-0008-0000-1E00-00004C000000}"/>
            </a:ext>
          </a:extLst>
        </xdr:cNvPr>
        <xdr:cNvPicPr>
          <a:picLocks noChangeAspect="1"/>
        </xdr:cNvPicPr>
      </xdr:nvPicPr>
      <xdr:blipFill>
        <a:blip xmlns:r="http://schemas.openxmlformats.org/officeDocument/2006/relationships" r:embed="rId2"/>
        <a:stretch>
          <a:fillRect/>
        </a:stretch>
      </xdr:blipFill>
      <xdr:spPr>
        <a:xfrm>
          <a:off x="4883150" y="38735410"/>
          <a:ext cx="3629" cy="6283"/>
        </a:xfrm>
        <a:prstGeom prst="rect">
          <a:avLst/>
        </a:prstGeom>
      </xdr:spPr>
    </xdr:pic>
    <xdr:clientData/>
  </xdr:twoCellAnchor>
  <xdr:twoCellAnchor editAs="oneCell">
    <xdr:from>
      <xdr:col>2</xdr:col>
      <xdr:colOff>0</xdr:colOff>
      <xdr:row>37</xdr:row>
      <xdr:rowOff>359944</xdr:rowOff>
    </xdr:from>
    <xdr:to>
      <xdr:col>2</xdr:col>
      <xdr:colOff>2994</xdr:colOff>
      <xdr:row>38</xdr:row>
      <xdr:rowOff>1190626</xdr:rowOff>
    </xdr:to>
    <xdr:pic>
      <xdr:nvPicPr>
        <xdr:cNvPr id="77" name="Picture 76">
          <a:extLst>
            <a:ext uri="{FF2B5EF4-FFF2-40B4-BE49-F238E27FC236}">
              <a16:creationId xmlns:a16="http://schemas.microsoft.com/office/drawing/2014/main" id="{00000000-0008-0000-1E00-00004D000000}"/>
            </a:ext>
          </a:extLst>
        </xdr:cNvPr>
        <xdr:cNvPicPr>
          <a:picLocks noChangeAspect="1"/>
        </xdr:cNvPicPr>
      </xdr:nvPicPr>
      <xdr:blipFill>
        <a:blip xmlns:r="http://schemas.openxmlformats.org/officeDocument/2006/relationships" r:embed="rId3"/>
        <a:stretch>
          <a:fillRect/>
        </a:stretch>
      </xdr:blipFill>
      <xdr:spPr>
        <a:xfrm>
          <a:off x="4883150" y="93743044"/>
          <a:ext cx="2994" cy="2007"/>
        </a:xfrm>
        <a:prstGeom prst="rect">
          <a:avLst/>
        </a:prstGeom>
      </xdr:spPr>
    </xdr:pic>
    <xdr:clientData/>
  </xdr:twoCellAnchor>
  <xdr:twoCellAnchor editAs="oneCell">
    <xdr:from>
      <xdr:col>2</xdr:col>
      <xdr:colOff>0</xdr:colOff>
      <xdr:row>20</xdr:row>
      <xdr:rowOff>653143</xdr:rowOff>
    </xdr:from>
    <xdr:to>
      <xdr:col>2</xdr:col>
      <xdr:colOff>5236</xdr:colOff>
      <xdr:row>21</xdr:row>
      <xdr:rowOff>292100</xdr:rowOff>
    </xdr:to>
    <xdr:pic>
      <xdr:nvPicPr>
        <xdr:cNvPr id="79" name="Picture 78">
          <a:extLst>
            <a:ext uri="{FF2B5EF4-FFF2-40B4-BE49-F238E27FC236}">
              <a16:creationId xmlns:a16="http://schemas.microsoft.com/office/drawing/2014/main" id="{00000000-0008-0000-1E00-00004F000000}"/>
            </a:ext>
          </a:extLst>
        </xdr:cNvPr>
        <xdr:cNvPicPr>
          <a:picLocks noChangeAspect="1"/>
        </xdr:cNvPicPr>
      </xdr:nvPicPr>
      <xdr:blipFill>
        <a:blip xmlns:r="http://schemas.openxmlformats.org/officeDocument/2006/relationships" r:embed="rId5"/>
        <a:stretch>
          <a:fillRect/>
        </a:stretch>
      </xdr:blipFill>
      <xdr:spPr>
        <a:xfrm>
          <a:off x="4883150" y="26357943"/>
          <a:ext cx="5236" cy="7257"/>
        </a:xfrm>
        <a:prstGeom prst="rect">
          <a:avLst/>
        </a:prstGeom>
      </xdr:spPr>
    </xdr:pic>
    <xdr:clientData/>
  </xdr:twoCellAnchor>
  <xdr:twoCellAnchor editAs="oneCell">
    <xdr:from>
      <xdr:col>2</xdr:col>
      <xdr:colOff>0</xdr:colOff>
      <xdr:row>31</xdr:row>
      <xdr:rowOff>0</xdr:rowOff>
    </xdr:from>
    <xdr:to>
      <xdr:col>2</xdr:col>
      <xdr:colOff>1733</xdr:colOff>
      <xdr:row>31</xdr:row>
      <xdr:rowOff>2398803</xdr:rowOff>
    </xdr:to>
    <xdr:pic>
      <xdr:nvPicPr>
        <xdr:cNvPr id="82" name="Picture 81" descr="https://noliktavupasaule.lv/wp-content/uploads/2019/01/Apkopejas-skapis-600-x-500-x-1800-p-dz-a.jpg">
          <a:extLst>
            <a:ext uri="{FF2B5EF4-FFF2-40B4-BE49-F238E27FC236}">
              <a16:creationId xmlns:a16="http://schemas.microsoft.com/office/drawing/2014/main" id="{00000000-0008-0000-1E00-000052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883150" y="69005014"/>
          <a:ext cx="1733" cy="3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16</xdr:row>
      <xdr:rowOff>1196037</xdr:rowOff>
    </xdr:from>
    <xdr:to>
      <xdr:col>2</xdr:col>
      <xdr:colOff>3013</xdr:colOff>
      <xdr:row>16</xdr:row>
      <xdr:rowOff>1200151</xdr:rowOff>
    </xdr:to>
    <xdr:pic>
      <xdr:nvPicPr>
        <xdr:cNvPr id="85" name="Picture 84">
          <a:extLst>
            <a:ext uri="{FF2B5EF4-FFF2-40B4-BE49-F238E27FC236}">
              <a16:creationId xmlns:a16="http://schemas.microsoft.com/office/drawing/2014/main" id="{00000000-0008-0000-1E00-000055000000}"/>
            </a:ext>
          </a:extLst>
        </xdr:cNvPr>
        <xdr:cNvPicPr>
          <a:picLocks noChangeAspect="1"/>
        </xdr:cNvPicPr>
      </xdr:nvPicPr>
      <xdr:blipFill>
        <a:blip xmlns:r="http://schemas.openxmlformats.org/officeDocument/2006/relationships" r:embed="rId9"/>
        <a:stretch>
          <a:fillRect/>
        </a:stretch>
      </xdr:blipFill>
      <xdr:spPr>
        <a:xfrm>
          <a:off x="4883150" y="11286187"/>
          <a:ext cx="3013" cy="4114"/>
        </a:xfrm>
        <a:prstGeom prst="rect">
          <a:avLst/>
        </a:prstGeom>
      </xdr:spPr>
    </xdr:pic>
    <xdr:clientData/>
  </xdr:twoCellAnchor>
  <xdr:twoCellAnchor editAs="oneCell">
    <xdr:from>
      <xdr:col>2</xdr:col>
      <xdr:colOff>0</xdr:colOff>
      <xdr:row>16</xdr:row>
      <xdr:rowOff>250371</xdr:rowOff>
    </xdr:from>
    <xdr:to>
      <xdr:col>2</xdr:col>
      <xdr:colOff>7573</xdr:colOff>
      <xdr:row>16</xdr:row>
      <xdr:rowOff>253093</xdr:rowOff>
    </xdr:to>
    <xdr:pic>
      <xdr:nvPicPr>
        <xdr:cNvPr id="86" name="Picture 85">
          <a:extLst>
            <a:ext uri="{FF2B5EF4-FFF2-40B4-BE49-F238E27FC236}">
              <a16:creationId xmlns:a16="http://schemas.microsoft.com/office/drawing/2014/main" id="{00000000-0008-0000-1E00-000056000000}"/>
            </a:ext>
          </a:extLst>
        </xdr:cNvPr>
        <xdr:cNvPicPr>
          <a:picLocks noChangeAspect="1"/>
        </xdr:cNvPicPr>
      </xdr:nvPicPr>
      <xdr:blipFill>
        <a:blip xmlns:r="http://schemas.openxmlformats.org/officeDocument/2006/relationships" r:embed="rId10"/>
        <a:stretch>
          <a:fillRect/>
        </a:stretch>
      </xdr:blipFill>
      <xdr:spPr>
        <a:xfrm>
          <a:off x="4883150" y="10340521"/>
          <a:ext cx="7573" cy="2722"/>
        </a:xfrm>
        <a:prstGeom prst="rect">
          <a:avLst/>
        </a:prstGeom>
      </xdr:spPr>
    </xdr:pic>
    <xdr:clientData/>
  </xdr:twoCellAnchor>
  <xdr:twoCellAnchor editAs="oneCell">
    <xdr:from>
      <xdr:col>2</xdr:col>
      <xdr:colOff>0</xdr:colOff>
      <xdr:row>15</xdr:row>
      <xdr:rowOff>772885</xdr:rowOff>
    </xdr:from>
    <xdr:to>
      <xdr:col>2</xdr:col>
      <xdr:colOff>1952</xdr:colOff>
      <xdr:row>15</xdr:row>
      <xdr:rowOff>775607</xdr:rowOff>
    </xdr:to>
    <xdr:pic>
      <xdr:nvPicPr>
        <xdr:cNvPr id="87" name="Picture 86">
          <a:extLst>
            <a:ext uri="{FF2B5EF4-FFF2-40B4-BE49-F238E27FC236}">
              <a16:creationId xmlns:a16="http://schemas.microsoft.com/office/drawing/2014/main" id="{00000000-0008-0000-1E00-000057000000}"/>
            </a:ext>
          </a:extLst>
        </xdr:cNvPr>
        <xdr:cNvPicPr>
          <a:picLocks noChangeAspect="1"/>
        </xdr:cNvPicPr>
      </xdr:nvPicPr>
      <xdr:blipFill>
        <a:blip xmlns:r="http://schemas.openxmlformats.org/officeDocument/2006/relationships" r:embed="rId10"/>
        <a:stretch>
          <a:fillRect/>
        </a:stretch>
      </xdr:blipFill>
      <xdr:spPr>
        <a:xfrm>
          <a:off x="4883150" y="6183085"/>
          <a:ext cx="1952" cy="2722"/>
        </a:xfrm>
        <a:prstGeom prst="rect">
          <a:avLst/>
        </a:prstGeom>
      </xdr:spPr>
    </xdr:pic>
    <xdr:clientData/>
  </xdr:twoCellAnchor>
  <xdr:twoCellAnchor editAs="oneCell">
    <xdr:from>
      <xdr:col>2</xdr:col>
      <xdr:colOff>0</xdr:colOff>
      <xdr:row>18</xdr:row>
      <xdr:rowOff>391885</xdr:rowOff>
    </xdr:from>
    <xdr:to>
      <xdr:col>2</xdr:col>
      <xdr:colOff>1952</xdr:colOff>
      <xdr:row>19</xdr:row>
      <xdr:rowOff>400957</xdr:rowOff>
    </xdr:to>
    <xdr:pic>
      <xdr:nvPicPr>
        <xdr:cNvPr id="88" name="Picture 87">
          <a:extLst>
            <a:ext uri="{FF2B5EF4-FFF2-40B4-BE49-F238E27FC236}">
              <a16:creationId xmlns:a16="http://schemas.microsoft.com/office/drawing/2014/main" id="{00000000-0008-0000-1E00-000058000000}"/>
            </a:ext>
          </a:extLst>
        </xdr:cNvPr>
        <xdr:cNvPicPr>
          <a:picLocks noChangeAspect="1"/>
        </xdr:cNvPicPr>
      </xdr:nvPicPr>
      <xdr:blipFill>
        <a:blip xmlns:r="http://schemas.openxmlformats.org/officeDocument/2006/relationships" r:embed="rId10"/>
        <a:stretch>
          <a:fillRect/>
        </a:stretch>
      </xdr:blipFill>
      <xdr:spPr>
        <a:xfrm>
          <a:off x="4883150" y="16641535"/>
          <a:ext cx="1952" cy="2722"/>
        </a:xfrm>
        <a:prstGeom prst="rect">
          <a:avLst/>
        </a:prstGeom>
      </xdr:spPr>
    </xdr:pic>
    <xdr:clientData/>
  </xdr:twoCellAnchor>
  <xdr:twoCellAnchor editAs="oneCell">
    <xdr:from>
      <xdr:col>2</xdr:col>
      <xdr:colOff>0</xdr:colOff>
      <xdr:row>19</xdr:row>
      <xdr:rowOff>163285</xdr:rowOff>
    </xdr:from>
    <xdr:to>
      <xdr:col>2</xdr:col>
      <xdr:colOff>523875</xdr:colOff>
      <xdr:row>19</xdr:row>
      <xdr:rowOff>167862</xdr:rowOff>
    </xdr:to>
    <xdr:pic>
      <xdr:nvPicPr>
        <xdr:cNvPr id="89" name="Picture 88">
          <a:extLst>
            <a:ext uri="{FF2B5EF4-FFF2-40B4-BE49-F238E27FC236}">
              <a16:creationId xmlns:a16="http://schemas.microsoft.com/office/drawing/2014/main" id="{00000000-0008-0000-1E00-000059000000}"/>
            </a:ext>
          </a:extLst>
        </xdr:cNvPr>
        <xdr:cNvPicPr>
          <a:picLocks noChangeAspect="1"/>
        </xdr:cNvPicPr>
      </xdr:nvPicPr>
      <xdr:blipFill>
        <a:blip xmlns:r="http://schemas.openxmlformats.org/officeDocument/2006/relationships" r:embed="rId11"/>
        <a:stretch>
          <a:fillRect/>
        </a:stretch>
      </xdr:blipFill>
      <xdr:spPr>
        <a:xfrm>
          <a:off x="4883150" y="21264335"/>
          <a:ext cx="523875" cy="4577"/>
        </a:xfrm>
        <a:prstGeom prst="rect">
          <a:avLst/>
        </a:prstGeom>
      </xdr:spPr>
    </xdr:pic>
    <xdr:clientData/>
  </xdr:twoCellAnchor>
  <xdr:twoCellAnchor editAs="oneCell">
    <xdr:from>
      <xdr:col>2</xdr:col>
      <xdr:colOff>0</xdr:colOff>
      <xdr:row>30</xdr:row>
      <xdr:rowOff>2862552</xdr:rowOff>
    </xdr:from>
    <xdr:to>
      <xdr:col>2</xdr:col>
      <xdr:colOff>108955</xdr:colOff>
      <xdr:row>31</xdr:row>
      <xdr:rowOff>186872</xdr:rowOff>
    </xdr:to>
    <xdr:pic>
      <xdr:nvPicPr>
        <xdr:cNvPr id="91" name="Picture 90">
          <a:extLst>
            <a:ext uri="{FF2B5EF4-FFF2-40B4-BE49-F238E27FC236}">
              <a16:creationId xmlns:a16="http://schemas.microsoft.com/office/drawing/2014/main" id="{00000000-0008-0000-1E00-00005B000000}"/>
            </a:ext>
          </a:extLst>
        </xdr:cNvPr>
        <xdr:cNvPicPr>
          <a:picLocks noChangeAspect="1"/>
        </xdr:cNvPicPr>
      </xdr:nvPicPr>
      <xdr:blipFill>
        <a:blip xmlns:r="http://schemas.openxmlformats.org/officeDocument/2006/relationships" r:embed="rId12"/>
        <a:stretch>
          <a:fillRect/>
        </a:stretch>
      </xdr:blipFill>
      <xdr:spPr>
        <a:xfrm>
          <a:off x="4883150" y="64540102"/>
          <a:ext cx="108955" cy="7195"/>
        </a:xfrm>
        <a:prstGeom prst="rect">
          <a:avLst/>
        </a:prstGeom>
      </xdr:spPr>
    </xdr:pic>
    <xdr:clientData/>
  </xdr:twoCellAnchor>
  <xdr:twoCellAnchor editAs="oneCell">
    <xdr:from>
      <xdr:col>2</xdr:col>
      <xdr:colOff>0</xdr:colOff>
      <xdr:row>31</xdr:row>
      <xdr:rowOff>446313</xdr:rowOff>
    </xdr:from>
    <xdr:to>
      <xdr:col>2</xdr:col>
      <xdr:colOff>2721</xdr:colOff>
      <xdr:row>33</xdr:row>
      <xdr:rowOff>232309</xdr:rowOff>
    </xdr:to>
    <xdr:pic>
      <xdr:nvPicPr>
        <xdr:cNvPr id="93" name="Picture 92">
          <a:extLst>
            <a:ext uri="{FF2B5EF4-FFF2-40B4-BE49-F238E27FC236}">
              <a16:creationId xmlns:a16="http://schemas.microsoft.com/office/drawing/2014/main" id="{00000000-0008-0000-1E00-00005D000000}"/>
            </a:ext>
          </a:extLst>
        </xdr:cNvPr>
        <xdr:cNvPicPr>
          <a:picLocks noChangeAspect="1"/>
        </xdr:cNvPicPr>
      </xdr:nvPicPr>
      <xdr:blipFill rotWithShape="1">
        <a:blip xmlns:r="http://schemas.openxmlformats.org/officeDocument/2006/relationships" r:embed="rId14"/>
        <a:srcRect t="6509" r="17600"/>
        <a:stretch/>
      </xdr:blipFill>
      <xdr:spPr>
        <a:xfrm>
          <a:off x="4883150" y="71426613"/>
          <a:ext cx="2721" cy="1896"/>
        </a:xfrm>
        <a:prstGeom prst="rect">
          <a:avLst/>
        </a:prstGeom>
      </xdr:spPr>
    </xdr:pic>
    <xdr:clientData/>
  </xdr:twoCellAnchor>
  <xdr:twoCellAnchor editAs="oneCell">
    <xdr:from>
      <xdr:col>2</xdr:col>
      <xdr:colOff>0</xdr:colOff>
      <xdr:row>31</xdr:row>
      <xdr:rowOff>0</xdr:rowOff>
    </xdr:from>
    <xdr:to>
      <xdr:col>2</xdr:col>
      <xdr:colOff>5590</xdr:colOff>
      <xdr:row>31</xdr:row>
      <xdr:rowOff>361949</xdr:rowOff>
    </xdr:to>
    <xdr:pic>
      <xdr:nvPicPr>
        <xdr:cNvPr id="95" name="Picture 94">
          <a:extLst>
            <a:ext uri="{FF2B5EF4-FFF2-40B4-BE49-F238E27FC236}">
              <a16:creationId xmlns:a16="http://schemas.microsoft.com/office/drawing/2014/main" id="{00000000-0008-0000-1E00-00005F000000}"/>
            </a:ext>
          </a:extLst>
        </xdr:cNvPr>
        <xdr:cNvPicPr>
          <a:picLocks noChangeAspect="1"/>
        </xdr:cNvPicPr>
      </xdr:nvPicPr>
      <xdr:blipFill rotWithShape="1">
        <a:blip xmlns:r="http://schemas.openxmlformats.org/officeDocument/2006/relationships" r:embed="rId16"/>
        <a:srcRect t="6212" r="19220"/>
        <a:stretch/>
      </xdr:blipFill>
      <xdr:spPr>
        <a:xfrm>
          <a:off x="4883150" y="65085684"/>
          <a:ext cx="5590" cy="1"/>
        </a:xfrm>
        <a:prstGeom prst="rect">
          <a:avLst/>
        </a:prstGeom>
      </xdr:spPr>
    </xdr:pic>
    <xdr:clientData/>
  </xdr:twoCellAnchor>
  <xdr:twoCellAnchor editAs="oneCell">
    <xdr:from>
      <xdr:col>2</xdr:col>
      <xdr:colOff>0</xdr:colOff>
      <xdr:row>39</xdr:row>
      <xdr:rowOff>544285</xdr:rowOff>
    </xdr:from>
    <xdr:to>
      <xdr:col>2</xdr:col>
      <xdr:colOff>2721</xdr:colOff>
      <xdr:row>40</xdr:row>
      <xdr:rowOff>650224</xdr:rowOff>
    </xdr:to>
    <xdr:pic>
      <xdr:nvPicPr>
        <xdr:cNvPr id="102" name="Picture 101">
          <a:extLst>
            <a:ext uri="{FF2B5EF4-FFF2-40B4-BE49-F238E27FC236}">
              <a16:creationId xmlns:a16="http://schemas.microsoft.com/office/drawing/2014/main" id="{00000000-0008-0000-1E00-000066000000}"/>
            </a:ext>
          </a:extLst>
        </xdr:cNvPr>
        <xdr:cNvPicPr>
          <a:picLocks noChangeAspect="1"/>
        </xdr:cNvPicPr>
      </xdr:nvPicPr>
      <xdr:blipFill>
        <a:blip xmlns:r="http://schemas.openxmlformats.org/officeDocument/2006/relationships" r:embed="rId20"/>
        <a:stretch>
          <a:fillRect/>
        </a:stretch>
      </xdr:blipFill>
      <xdr:spPr>
        <a:xfrm>
          <a:off x="4883150" y="99553485"/>
          <a:ext cx="2721" cy="4339"/>
        </a:xfrm>
        <a:prstGeom prst="rect">
          <a:avLst/>
        </a:prstGeom>
      </xdr:spPr>
    </xdr:pic>
    <xdr:clientData/>
  </xdr:twoCellAnchor>
  <xdr:twoCellAnchor editAs="oneCell">
    <xdr:from>
      <xdr:col>2</xdr:col>
      <xdr:colOff>0</xdr:colOff>
      <xdr:row>40</xdr:row>
      <xdr:rowOff>337458</xdr:rowOff>
    </xdr:from>
    <xdr:to>
      <xdr:col>2</xdr:col>
      <xdr:colOff>2721</xdr:colOff>
      <xdr:row>41</xdr:row>
      <xdr:rowOff>513002</xdr:rowOff>
    </xdr:to>
    <xdr:pic>
      <xdr:nvPicPr>
        <xdr:cNvPr id="103" name="Picture 102">
          <a:extLst>
            <a:ext uri="{FF2B5EF4-FFF2-40B4-BE49-F238E27FC236}">
              <a16:creationId xmlns:a16="http://schemas.microsoft.com/office/drawing/2014/main" id="{00000000-0008-0000-1E00-000067000000}"/>
            </a:ext>
          </a:extLst>
        </xdr:cNvPr>
        <xdr:cNvPicPr>
          <a:picLocks noChangeAspect="1"/>
        </xdr:cNvPicPr>
      </xdr:nvPicPr>
      <xdr:blipFill>
        <a:blip xmlns:r="http://schemas.openxmlformats.org/officeDocument/2006/relationships" r:embed="rId21"/>
        <a:stretch>
          <a:fillRect/>
        </a:stretch>
      </xdr:blipFill>
      <xdr:spPr>
        <a:xfrm>
          <a:off x="4883150" y="102216858"/>
          <a:ext cx="2721" cy="7269"/>
        </a:xfrm>
        <a:prstGeom prst="rect">
          <a:avLst/>
        </a:prstGeom>
      </xdr:spPr>
    </xdr:pic>
    <xdr:clientData/>
  </xdr:twoCellAnchor>
  <xdr:twoCellAnchor editAs="oneCell">
    <xdr:from>
      <xdr:col>2</xdr:col>
      <xdr:colOff>0</xdr:colOff>
      <xdr:row>18</xdr:row>
      <xdr:rowOff>1402865</xdr:rowOff>
    </xdr:from>
    <xdr:to>
      <xdr:col>2</xdr:col>
      <xdr:colOff>3013</xdr:colOff>
      <xdr:row>19</xdr:row>
      <xdr:rowOff>403679</xdr:rowOff>
    </xdr:to>
    <xdr:pic>
      <xdr:nvPicPr>
        <xdr:cNvPr id="107" name="Picture 106">
          <a:extLst>
            <a:ext uri="{FF2B5EF4-FFF2-40B4-BE49-F238E27FC236}">
              <a16:creationId xmlns:a16="http://schemas.microsoft.com/office/drawing/2014/main" id="{00000000-0008-0000-1E00-00006B000000}"/>
            </a:ext>
          </a:extLst>
        </xdr:cNvPr>
        <xdr:cNvPicPr>
          <a:picLocks noChangeAspect="1"/>
        </xdr:cNvPicPr>
      </xdr:nvPicPr>
      <xdr:blipFill>
        <a:blip xmlns:r="http://schemas.openxmlformats.org/officeDocument/2006/relationships" r:embed="rId9"/>
        <a:stretch>
          <a:fillRect/>
        </a:stretch>
      </xdr:blipFill>
      <xdr:spPr>
        <a:xfrm>
          <a:off x="4883150" y="17652515"/>
          <a:ext cx="3013" cy="4114"/>
        </a:xfrm>
        <a:prstGeom prst="rect">
          <a:avLst/>
        </a:prstGeom>
      </xdr:spPr>
    </xdr:pic>
    <xdr:clientData/>
  </xdr:twoCellAnchor>
  <xdr:twoCellAnchor editAs="oneCell">
    <xdr:from>
      <xdr:col>2</xdr:col>
      <xdr:colOff>0</xdr:colOff>
      <xdr:row>17</xdr:row>
      <xdr:rowOff>489856</xdr:rowOff>
    </xdr:from>
    <xdr:to>
      <xdr:col>2</xdr:col>
      <xdr:colOff>1952</xdr:colOff>
      <xdr:row>17</xdr:row>
      <xdr:rowOff>490309</xdr:rowOff>
    </xdr:to>
    <xdr:pic>
      <xdr:nvPicPr>
        <xdr:cNvPr id="108" name="Picture 107">
          <a:extLst>
            <a:ext uri="{FF2B5EF4-FFF2-40B4-BE49-F238E27FC236}">
              <a16:creationId xmlns:a16="http://schemas.microsoft.com/office/drawing/2014/main" id="{00000000-0008-0000-1E00-00006C000000}"/>
            </a:ext>
          </a:extLst>
        </xdr:cNvPr>
        <xdr:cNvPicPr>
          <a:picLocks noChangeAspect="1"/>
        </xdr:cNvPicPr>
      </xdr:nvPicPr>
      <xdr:blipFill>
        <a:blip xmlns:r="http://schemas.openxmlformats.org/officeDocument/2006/relationships" r:embed="rId10"/>
        <a:stretch>
          <a:fillRect/>
        </a:stretch>
      </xdr:blipFill>
      <xdr:spPr>
        <a:xfrm>
          <a:off x="4883150" y="15780656"/>
          <a:ext cx="1952" cy="2722"/>
        </a:xfrm>
        <a:prstGeom prst="rect">
          <a:avLst/>
        </a:prstGeom>
      </xdr:spPr>
    </xdr:pic>
    <xdr:clientData/>
  </xdr:twoCellAnchor>
  <xdr:twoCellAnchor editAs="oneCell">
    <xdr:from>
      <xdr:col>2</xdr:col>
      <xdr:colOff>0</xdr:colOff>
      <xdr:row>43</xdr:row>
      <xdr:rowOff>2316965</xdr:rowOff>
    </xdr:from>
    <xdr:to>
      <xdr:col>2</xdr:col>
      <xdr:colOff>4654</xdr:colOff>
      <xdr:row>44</xdr:row>
      <xdr:rowOff>2512</xdr:rowOff>
    </xdr:to>
    <xdr:pic>
      <xdr:nvPicPr>
        <xdr:cNvPr id="114" name="Picture 113">
          <a:extLst>
            <a:ext uri="{FF2B5EF4-FFF2-40B4-BE49-F238E27FC236}">
              <a16:creationId xmlns:a16="http://schemas.microsoft.com/office/drawing/2014/main" id="{00000000-0008-0000-1E00-000072000000}"/>
            </a:ext>
          </a:extLst>
        </xdr:cNvPr>
        <xdr:cNvPicPr>
          <a:picLocks noChangeAspect="1"/>
        </xdr:cNvPicPr>
      </xdr:nvPicPr>
      <xdr:blipFill>
        <a:blip xmlns:r="http://schemas.openxmlformats.org/officeDocument/2006/relationships" r:embed="rId27"/>
        <a:stretch>
          <a:fillRect/>
        </a:stretch>
      </xdr:blipFill>
      <xdr:spPr>
        <a:xfrm flipH="1">
          <a:off x="4883150" y="109651015"/>
          <a:ext cx="4654" cy="3053"/>
        </a:xfrm>
        <a:prstGeom prst="rect">
          <a:avLst/>
        </a:prstGeom>
      </xdr:spPr>
    </xdr:pic>
    <xdr:clientData/>
  </xdr:twoCellAnchor>
  <xdr:twoCellAnchor editAs="oneCell">
    <xdr:from>
      <xdr:col>2</xdr:col>
      <xdr:colOff>0</xdr:colOff>
      <xdr:row>24</xdr:row>
      <xdr:rowOff>152400</xdr:rowOff>
    </xdr:from>
    <xdr:to>
      <xdr:col>2</xdr:col>
      <xdr:colOff>65314</xdr:colOff>
      <xdr:row>24</xdr:row>
      <xdr:rowOff>159126</xdr:rowOff>
    </xdr:to>
    <xdr:pic>
      <xdr:nvPicPr>
        <xdr:cNvPr id="115" name="Picture 114" descr="Kafijas galdiņš Interieurs86 Edith, melns цена и информация | Žurnālgaldiņi | 220.lv">
          <a:extLst>
            <a:ext uri="{FF2B5EF4-FFF2-40B4-BE49-F238E27FC236}">
              <a16:creationId xmlns:a16="http://schemas.microsoft.com/office/drawing/2014/main" id="{00000000-0008-0000-1E00-000073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4883150" y="41871900"/>
          <a:ext cx="65314" cy="6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46</xdr:row>
      <xdr:rowOff>283028</xdr:rowOff>
    </xdr:from>
    <xdr:to>
      <xdr:col>2</xdr:col>
      <xdr:colOff>2721</xdr:colOff>
      <xdr:row>47</xdr:row>
      <xdr:rowOff>477124</xdr:rowOff>
    </xdr:to>
    <xdr:pic>
      <xdr:nvPicPr>
        <xdr:cNvPr id="116" name="Picture 115">
          <a:extLst>
            <a:ext uri="{FF2B5EF4-FFF2-40B4-BE49-F238E27FC236}">
              <a16:creationId xmlns:a16="http://schemas.microsoft.com/office/drawing/2014/main" id="{00000000-0008-0000-1E00-000074000000}"/>
            </a:ext>
          </a:extLst>
        </xdr:cNvPr>
        <xdr:cNvPicPr>
          <a:picLocks noChangeAspect="1"/>
        </xdr:cNvPicPr>
      </xdr:nvPicPr>
      <xdr:blipFill>
        <a:blip xmlns:r="http://schemas.openxmlformats.org/officeDocument/2006/relationships" r:embed="rId29"/>
        <a:stretch>
          <a:fillRect/>
        </a:stretch>
      </xdr:blipFill>
      <xdr:spPr>
        <a:xfrm>
          <a:off x="4883150" y="116513428"/>
          <a:ext cx="2721" cy="3596"/>
        </a:xfrm>
        <a:prstGeom prst="rect">
          <a:avLst/>
        </a:prstGeom>
      </xdr:spPr>
    </xdr:pic>
    <xdr:clientData/>
  </xdr:twoCellAnchor>
  <xdr:twoCellAnchor editAs="oneCell">
    <xdr:from>
      <xdr:col>2</xdr:col>
      <xdr:colOff>0</xdr:colOff>
      <xdr:row>48</xdr:row>
      <xdr:rowOff>0</xdr:rowOff>
    </xdr:from>
    <xdr:to>
      <xdr:col>2</xdr:col>
      <xdr:colOff>103415</xdr:colOff>
      <xdr:row>48</xdr:row>
      <xdr:rowOff>1335</xdr:rowOff>
    </xdr:to>
    <xdr:pic>
      <xdr:nvPicPr>
        <xdr:cNvPr id="117" name="Picture 116">
          <a:extLst>
            <a:ext uri="{FF2B5EF4-FFF2-40B4-BE49-F238E27FC236}">
              <a16:creationId xmlns:a16="http://schemas.microsoft.com/office/drawing/2014/main" id="{00000000-0008-0000-1E00-000075000000}"/>
            </a:ext>
          </a:extLst>
        </xdr:cNvPr>
        <xdr:cNvPicPr>
          <a:picLocks noChangeAspect="1"/>
        </xdr:cNvPicPr>
      </xdr:nvPicPr>
      <xdr:blipFill rotWithShape="1">
        <a:blip xmlns:r="http://schemas.openxmlformats.org/officeDocument/2006/relationships" r:embed="rId30"/>
        <a:srcRect l="13024" t="15958" r="13953" b="15336"/>
        <a:stretch/>
      </xdr:blipFill>
      <xdr:spPr>
        <a:xfrm>
          <a:off x="4883150" y="120497600"/>
          <a:ext cx="103415" cy="1335"/>
        </a:xfrm>
        <a:prstGeom prst="rect">
          <a:avLst/>
        </a:prstGeom>
      </xdr:spPr>
    </xdr:pic>
    <xdr:clientData/>
  </xdr:twoCellAnchor>
  <xdr:oneCellAnchor>
    <xdr:from>
      <xdr:col>2</xdr:col>
      <xdr:colOff>0</xdr:colOff>
      <xdr:row>15</xdr:row>
      <xdr:rowOff>1306287</xdr:rowOff>
    </xdr:from>
    <xdr:ext cx="5692" cy="5442"/>
    <xdr:pic>
      <xdr:nvPicPr>
        <xdr:cNvPr id="119" name="Picture 118">
          <a:extLst>
            <a:ext uri="{FF2B5EF4-FFF2-40B4-BE49-F238E27FC236}">
              <a16:creationId xmlns:a16="http://schemas.microsoft.com/office/drawing/2014/main" id="{00000000-0008-0000-1E00-000077000000}"/>
            </a:ext>
          </a:extLst>
        </xdr:cNvPr>
        <xdr:cNvPicPr>
          <a:picLocks noChangeAspect="1"/>
        </xdr:cNvPicPr>
      </xdr:nvPicPr>
      <xdr:blipFill>
        <a:blip xmlns:r="http://schemas.openxmlformats.org/officeDocument/2006/relationships" r:embed="rId9"/>
        <a:stretch>
          <a:fillRect/>
        </a:stretch>
      </xdr:blipFill>
      <xdr:spPr>
        <a:xfrm>
          <a:off x="4883150" y="6716487"/>
          <a:ext cx="5692" cy="5442"/>
        </a:xfrm>
        <a:prstGeom prst="rect">
          <a:avLst/>
        </a:prstGeom>
      </xdr:spPr>
    </xdr:pic>
    <xdr:clientData/>
  </xdr:oneCellAnchor>
  <xdr:oneCellAnchor>
    <xdr:from>
      <xdr:col>2</xdr:col>
      <xdr:colOff>0</xdr:colOff>
      <xdr:row>15</xdr:row>
      <xdr:rowOff>217714</xdr:rowOff>
    </xdr:from>
    <xdr:ext cx="5470" cy="2721"/>
    <xdr:pic>
      <xdr:nvPicPr>
        <xdr:cNvPr id="120" name="Picture 119">
          <a:extLst>
            <a:ext uri="{FF2B5EF4-FFF2-40B4-BE49-F238E27FC236}">
              <a16:creationId xmlns:a16="http://schemas.microsoft.com/office/drawing/2014/main" id="{00000000-0008-0000-1E00-000078000000}"/>
            </a:ext>
          </a:extLst>
        </xdr:cNvPr>
        <xdr:cNvPicPr>
          <a:picLocks noChangeAspect="1"/>
        </xdr:cNvPicPr>
      </xdr:nvPicPr>
      <xdr:blipFill>
        <a:blip xmlns:r="http://schemas.openxmlformats.org/officeDocument/2006/relationships" r:embed="rId10"/>
        <a:stretch>
          <a:fillRect/>
        </a:stretch>
      </xdr:blipFill>
      <xdr:spPr>
        <a:xfrm>
          <a:off x="4883150" y="5627914"/>
          <a:ext cx="5470" cy="2721"/>
        </a:xfrm>
        <a:prstGeom prst="rect">
          <a:avLst/>
        </a:prstGeom>
      </xdr:spPr>
    </xdr:pic>
    <xdr:clientData/>
  </xdr:oneCellAnchor>
  <xdr:oneCellAnchor>
    <xdr:from>
      <xdr:col>3</xdr:col>
      <xdr:colOff>0</xdr:colOff>
      <xdr:row>14</xdr:row>
      <xdr:rowOff>1306287</xdr:rowOff>
    </xdr:from>
    <xdr:ext cx="5692" cy="5442"/>
    <xdr:pic>
      <xdr:nvPicPr>
        <xdr:cNvPr id="121" name="Picture 120">
          <a:extLst>
            <a:ext uri="{FF2B5EF4-FFF2-40B4-BE49-F238E27FC236}">
              <a16:creationId xmlns:a16="http://schemas.microsoft.com/office/drawing/2014/main" id="{00000000-0008-0000-1E00-000079000000}"/>
            </a:ext>
          </a:extLst>
        </xdr:cNvPr>
        <xdr:cNvPicPr>
          <a:picLocks noChangeAspect="1"/>
        </xdr:cNvPicPr>
      </xdr:nvPicPr>
      <xdr:blipFill>
        <a:blip xmlns:r="http://schemas.openxmlformats.org/officeDocument/2006/relationships" r:embed="rId9"/>
        <a:stretch>
          <a:fillRect/>
        </a:stretch>
      </xdr:blipFill>
      <xdr:spPr>
        <a:xfrm>
          <a:off x="5778500" y="4265387"/>
          <a:ext cx="5692" cy="5442"/>
        </a:xfrm>
        <a:prstGeom prst="rect">
          <a:avLst/>
        </a:prstGeom>
      </xdr:spPr>
    </xdr:pic>
    <xdr:clientData/>
  </xdr:oneCellAnchor>
  <xdr:oneCellAnchor>
    <xdr:from>
      <xdr:col>3</xdr:col>
      <xdr:colOff>0</xdr:colOff>
      <xdr:row>14</xdr:row>
      <xdr:rowOff>217714</xdr:rowOff>
    </xdr:from>
    <xdr:ext cx="5470" cy="2721"/>
    <xdr:pic>
      <xdr:nvPicPr>
        <xdr:cNvPr id="122" name="Picture 121">
          <a:extLst>
            <a:ext uri="{FF2B5EF4-FFF2-40B4-BE49-F238E27FC236}">
              <a16:creationId xmlns:a16="http://schemas.microsoft.com/office/drawing/2014/main" id="{00000000-0008-0000-1E00-00007A000000}"/>
            </a:ext>
          </a:extLst>
        </xdr:cNvPr>
        <xdr:cNvPicPr>
          <a:picLocks noChangeAspect="1"/>
        </xdr:cNvPicPr>
      </xdr:nvPicPr>
      <xdr:blipFill>
        <a:blip xmlns:r="http://schemas.openxmlformats.org/officeDocument/2006/relationships" r:embed="rId10"/>
        <a:stretch>
          <a:fillRect/>
        </a:stretch>
      </xdr:blipFill>
      <xdr:spPr>
        <a:xfrm>
          <a:off x="5778500" y="3176814"/>
          <a:ext cx="5470" cy="2721"/>
        </a:xfrm>
        <a:prstGeom prst="rect">
          <a:avLst/>
        </a:prstGeom>
      </xdr:spPr>
    </xdr:pic>
    <xdr:clientData/>
  </xdr:oneCellAnchor>
  <xdr:oneCellAnchor>
    <xdr:from>
      <xdr:col>3</xdr:col>
      <xdr:colOff>0</xdr:colOff>
      <xdr:row>15</xdr:row>
      <xdr:rowOff>772885</xdr:rowOff>
    </xdr:from>
    <xdr:ext cx="1952" cy="2722"/>
    <xdr:pic>
      <xdr:nvPicPr>
        <xdr:cNvPr id="123" name="Picture 122">
          <a:extLst>
            <a:ext uri="{FF2B5EF4-FFF2-40B4-BE49-F238E27FC236}">
              <a16:creationId xmlns:a16="http://schemas.microsoft.com/office/drawing/2014/main" id="{00000000-0008-0000-1E00-00007B000000}"/>
            </a:ext>
          </a:extLst>
        </xdr:cNvPr>
        <xdr:cNvPicPr>
          <a:picLocks noChangeAspect="1"/>
        </xdr:cNvPicPr>
      </xdr:nvPicPr>
      <xdr:blipFill>
        <a:blip xmlns:r="http://schemas.openxmlformats.org/officeDocument/2006/relationships" r:embed="rId10"/>
        <a:stretch>
          <a:fillRect/>
        </a:stretch>
      </xdr:blipFill>
      <xdr:spPr>
        <a:xfrm>
          <a:off x="5778500" y="6183085"/>
          <a:ext cx="1952" cy="2722"/>
        </a:xfrm>
        <a:prstGeom prst="rect">
          <a:avLst/>
        </a:prstGeom>
      </xdr:spPr>
    </xdr:pic>
    <xdr:clientData/>
  </xdr:oneCellAnchor>
  <xdr:oneCellAnchor>
    <xdr:from>
      <xdr:col>3</xdr:col>
      <xdr:colOff>0</xdr:colOff>
      <xdr:row>15</xdr:row>
      <xdr:rowOff>1306287</xdr:rowOff>
    </xdr:from>
    <xdr:ext cx="5692" cy="5442"/>
    <xdr:pic>
      <xdr:nvPicPr>
        <xdr:cNvPr id="124" name="Picture 123">
          <a:extLst>
            <a:ext uri="{FF2B5EF4-FFF2-40B4-BE49-F238E27FC236}">
              <a16:creationId xmlns:a16="http://schemas.microsoft.com/office/drawing/2014/main" id="{00000000-0008-0000-1E00-00007C000000}"/>
            </a:ext>
          </a:extLst>
        </xdr:cNvPr>
        <xdr:cNvPicPr>
          <a:picLocks noChangeAspect="1"/>
        </xdr:cNvPicPr>
      </xdr:nvPicPr>
      <xdr:blipFill>
        <a:blip xmlns:r="http://schemas.openxmlformats.org/officeDocument/2006/relationships" r:embed="rId9"/>
        <a:stretch>
          <a:fillRect/>
        </a:stretch>
      </xdr:blipFill>
      <xdr:spPr>
        <a:xfrm>
          <a:off x="5778500" y="6716487"/>
          <a:ext cx="5692" cy="5442"/>
        </a:xfrm>
        <a:prstGeom prst="rect">
          <a:avLst/>
        </a:prstGeom>
      </xdr:spPr>
    </xdr:pic>
    <xdr:clientData/>
  </xdr:oneCellAnchor>
  <xdr:oneCellAnchor>
    <xdr:from>
      <xdr:col>3</xdr:col>
      <xdr:colOff>0</xdr:colOff>
      <xdr:row>15</xdr:row>
      <xdr:rowOff>217714</xdr:rowOff>
    </xdr:from>
    <xdr:ext cx="5470" cy="2721"/>
    <xdr:pic>
      <xdr:nvPicPr>
        <xdr:cNvPr id="125" name="Picture 124">
          <a:extLst>
            <a:ext uri="{FF2B5EF4-FFF2-40B4-BE49-F238E27FC236}">
              <a16:creationId xmlns:a16="http://schemas.microsoft.com/office/drawing/2014/main" id="{00000000-0008-0000-1E00-00007D000000}"/>
            </a:ext>
          </a:extLst>
        </xdr:cNvPr>
        <xdr:cNvPicPr>
          <a:picLocks noChangeAspect="1"/>
        </xdr:cNvPicPr>
      </xdr:nvPicPr>
      <xdr:blipFill>
        <a:blip xmlns:r="http://schemas.openxmlformats.org/officeDocument/2006/relationships" r:embed="rId10"/>
        <a:stretch>
          <a:fillRect/>
        </a:stretch>
      </xdr:blipFill>
      <xdr:spPr>
        <a:xfrm>
          <a:off x="5778500" y="5627914"/>
          <a:ext cx="5470" cy="2721"/>
        </a:xfrm>
        <a:prstGeom prst="rect">
          <a:avLst/>
        </a:prstGeom>
      </xdr:spPr>
    </xdr:pic>
    <xdr:clientData/>
  </xdr:oneCellAnchor>
  <xdr:oneCellAnchor>
    <xdr:from>
      <xdr:col>3</xdr:col>
      <xdr:colOff>0</xdr:colOff>
      <xdr:row>16</xdr:row>
      <xdr:rowOff>772885</xdr:rowOff>
    </xdr:from>
    <xdr:ext cx="1952" cy="2722"/>
    <xdr:pic>
      <xdr:nvPicPr>
        <xdr:cNvPr id="126" name="Picture 125">
          <a:extLst>
            <a:ext uri="{FF2B5EF4-FFF2-40B4-BE49-F238E27FC236}">
              <a16:creationId xmlns:a16="http://schemas.microsoft.com/office/drawing/2014/main" id="{00000000-0008-0000-1E00-00007E000000}"/>
            </a:ext>
          </a:extLst>
        </xdr:cNvPr>
        <xdr:cNvPicPr>
          <a:picLocks noChangeAspect="1"/>
        </xdr:cNvPicPr>
      </xdr:nvPicPr>
      <xdr:blipFill>
        <a:blip xmlns:r="http://schemas.openxmlformats.org/officeDocument/2006/relationships" r:embed="rId10"/>
        <a:stretch>
          <a:fillRect/>
        </a:stretch>
      </xdr:blipFill>
      <xdr:spPr>
        <a:xfrm>
          <a:off x="5778500" y="10863035"/>
          <a:ext cx="1952" cy="2722"/>
        </a:xfrm>
        <a:prstGeom prst="rect">
          <a:avLst/>
        </a:prstGeom>
      </xdr:spPr>
    </xdr:pic>
    <xdr:clientData/>
  </xdr:oneCellAnchor>
  <xdr:oneCellAnchor>
    <xdr:from>
      <xdr:col>3</xdr:col>
      <xdr:colOff>0</xdr:colOff>
      <xdr:row>16</xdr:row>
      <xdr:rowOff>1306287</xdr:rowOff>
    </xdr:from>
    <xdr:ext cx="5692" cy="5442"/>
    <xdr:pic>
      <xdr:nvPicPr>
        <xdr:cNvPr id="127" name="Picture 126">
          <a:extLst>
            <a:ext uri="{FF2B5EF4-FFF2-40B4-BE49-F238E27FC236}">
              <a16:creationId xmlns:a16="http://schemas.microsoft.com/office/drawing/2014/main" id="{00000000-0008-0000-1E00-00007F000000}"/>
            </a:ext>
          </a:extLst>
        </xdr:cNvPr>
        <xdr:cNvPicPr>
          <a:picLocks noChangeAspect="1"/>
        </xdr:cNvPicPr>
      </xdr:nvPicPr>
      <xdr:blipFill>
        <a:blip xmlns:r="http://schemas.openxmlformats.org/officeDocument/2006/relationships" r:embed="rId9"/>
        <a:stretch>
          <a:fillRect/>
        </a:stretch>
      </xdr:blipFill>
      <xdr:spPr>
        <a:xfrm>
          <a:off x="5778500" y="11396437"/>
          <a:ext cx="5692" cy="5442"/>
        </a:xfrm>
        <a:prstGeom prst="rect">
          <a:avLst/>
        </a:prstGeom>
      </xdr:spPr>
    </xdr:pic>
    <xdr:clientData/>
  </xdr:oneCellAnchor>
  <xdr:oneCellAnchor>
    <xdr:from>
      <xdr:col>3</xdr:col>
      <xdr:colOff>0</xdr:colOff>
      <xdr:row>16</xdr:row>
      <xdr:rowOff>217714</xdr:rowOff>
    </xdr:from>
    <xdr:ext cx="5470" cy="2721"/>
    <xdr:pic>
      <xdr:nvPicPr>
        <xdr:cNvPr id="128" name="Picture 127">
          <a:extLst>
            <a:ext uri="{FF2B5EF4-FFF2-40B4-BE49-F238E27FC236}">
              <a16:creationId xmlns:a16="http://schemas.microsoft.com/office/drawing/2014/main" id="{00000000-0008-0000-1E00-000080000000}"/>
            </a:ext>
          </a:extLst>
        </xdr:cNvPr>
        <xdr:cNvPicPr>
          <a:picLocks noChangeAspect="1"/>
        </xdr:cNvPicPr>
      </xdr:nvPicPr>
      <xdr:blipFill>
        <a:blip xmlns:r="http://schemas.openxmlformats.org/officeDocument/2006/relationships" r:embed="rId10"/>
        <a:stretch>
          <a:fillRect/>
        </a:stretch>
      </xdr:blipFill>
      <xdr:spPr>
        <a:xfrm>
          <a:off x="5778500" y="10307864"/>
          <a:ext cx="5470" cy="2721"/>
        </a:xfrm>
        <a:prstGeom prst="rect">
          <a:avLst/>
        </a:prstGeom>
      </xdr:spPr>
    </xdr:pic>
    <xdr:clientData/>
  </xdr:oneCellAnchor>
  <xdr:oneCellAnchor>
    <xdr:from>
      <xdr:col>3</xdr:col>
      <xdr:colOff>0</xdr:colOff>
      <xdr:row>17</xdr:row>
      <xdr:rowOff>772885</xdr:rowOff>
    </xdr:from>
    <xdr:ext cx="1952" cy="2722"/>
    <xdr:pic>
      <xdr:nvPicPr>
        <xdr:cNvPr id="129" name="Picture 128">
          <a:extLst>
            <a:ext uri="{FF2B5EF4-FFF2-40B4-BE49-F238E27FC236}">
              <a16:creationId xmlns:a16="http://schemas.microsoft.com/office/drawing/2014/main" id="{00000000-0008-0000-1E00-000081000000}"/>
            </a:ext>
          </a:extLst>
        </xdr:cNvPr>
        <xdr:cNvPicPr>
          <a:picLocks noChangeAspect="1"/>
        </xdr:cNvPicPr>
      </xdr:nvPicPr>
      <xdr:blipFill>
        <a:blip xmlns:r="http://schemas.openxmlformats.org/officeDocument/2006/relationships" r:embed="rId10"/>
        <a:stretch>
          <a:fillRect/>
        </a:stretch>
      </xdr:blipFill>
      <xdr:spPr>
        <a:xfrm>
          <a:off x="5778500" y="16063685"/>
          <a:ext cx="1952" cy="2722"/>
        </a:xfrm>
        <a:prstGeom prst="rect">
          <a:avLst/>
        </a:prstGeom>
      </xdr:spPr>
    </xdr:pic>
    <xdr:clientData/>
  </xdr:oneCellAnchor>
  <xdr:oneCellAnchor>
    <xdr:from>
      <xdr:col>3</xdr:col>
      <xdr:colOff>0</xdr:colOff>
      <xdr:row>17</xdr:row>
      <xdr:rowOff>1306287</xdr:rowOff>
    </xdr:from>
    <xdr:ext cx="5692" cy="5442"/>
    <xdr:pic>
      <xdr:nvPicPr>
        <xdr:cNvPr id="130" name="Picture 129">
          <a:extLst>
            <a:ext uri="{FF2B5EF4-FFF2-40B4-BE49-F238E27FC236}">
              <a16:creationId xmlns:a16="http://schemas.microsoft.com/office/drawing/2014/main" id="{00000000-0008-0000-1E00-000082000000}"/>
            </a:ext>
          </a:extLst>
        </xdr:cNvPr>
        <xdr:cNvPicPr>
          <a:picLocks noChangeAspect="1"/>
        </xdr:cNvPicPr>
      </xdr:nvPicPr>
      <xdr:blipFill>
        <a:blip xmlns:r="http://schemas.openxmlformats.org/officeDocument/2006/relationships" r:embed="rId9"/>
        <a:stretch>
          <a:fillRect/>
        </a:stretch>
      </xdr:blipFill>
      <xdr:spPr>
        <a:xfrm>
          <a:off x="5778500" y="16247837"/>
          <a:ext cx="5692" cy="5442"/>
        </a:xfrm>
        <a:prstGeom prst="rect">
          <a:avLst/>
        </a:prstGeom>
      </xdr:spPr>
    </xdr:pic>
    <xdr:clientData/>
  </xdr:oneCellAnchor>
  <xdr:oneCellAnchor>
    <xdr:from>
      <xdr:col>3</xdr:col>
      <xdr:colOff>0</xdr:colOff>
      <xdr:row>17</xdr:row>
      <xdr:rowOff>217714</xdr:rowOff>
    </xdr:from>
    <xdr:ext cx="5470" cy="2721"/>
    <xdr:pic>
      <xdr:nvPicPr>
        <xdr:cNvPr id="131" name="Picture 130">
          <a:extLst>
            <a:ext uri="{FF2B5EF4-FFF2-40B4-BE49-F238E27FC236}">
              <a16:creationId xmlns:a16="http://schemas.microsoft.com/office/drawing/2014/main" id="{00000000-0008-0000-1E00-000083000000}"/>
            </a:ext>
          </a:extLst>
        </xdr:cNvPr>
        <xdr:cNvPicPr>
          <a:picLocks noChangeAspect="1"/>
        </xdr:cNvPicPr>
      </xdr:nvPicPr>
      <xdr:blipFill>
        <a:blip xmlns:r="http://schemas.openxmlformats.org/officeDocument/2006/relationships" r:embed="rId10"/>
        <a:stretch>
          <a:fillRect/>
        </a:stretch>
      </xdr:blipFill>
      <xdr:spPr>
        <a:xfrm>
          <a:off x="5778500" y="15508514"/>
          <a:ext cx="5470" cy="2721"/>
        </a:xfrm>
        <a:prstGeom prst="rect">
          <a:avLst/>
        </a:prstGeom>
      </xdr:spPr>
    </xdr:pic>
    <xdr:clientData/>
  </xdr:oneCellAnchor>
  <xdr:oneCellAnchor>
    <xdr:from>
      <xdr:col>3</xdr:col>
      <xdr:colOff>0</xdr:colOff>
      <xdr:row>18</xdr:row>
      <xdr:rowOff>772885</xdr:rowOff>
    </xdr:from>
    <xdr:ext cx="1952" cy="2722"/>
    <xdr:pic>
      <xdr:nvPicPr>
        <xdr:cNvPr id="132" name="Picture 131">
          <a:extLst>
            <a:ext uri="{FF2B5EF4-FFF2-40B4-BE49-F238E27FC236}">
              <a16:creationId xmlns:a16="http://schemas.microsoft.com/office/drawing/2014/main" id="{00000000-0008-0000-1E00-000084000000}"/>
            </a:ext>
          </a:extLst>
        </xdr:cNvPr>
        <xdr:cNvPicPr>
          <a:picLocks noChangeAspect="1"/>
        </xdr:cNvPicPr>
      </xdr:nvPicPr>
      <xdr:blipFill>
        <a:blip xmlns:r="http://schemas.openxmlformats.org/officeDocument/2006/relationships" r:embed="rId10"/>
        <a:stretch>
          <a:fillRect/>
        </a:stretch>
      </xdr:blipFill>
      <xdr:spPr>
        <a:xfrm>
          <a:off x="5778500" y="17022535"/>
          <a:ext cx="1952" cy="2722"/>
        </a:xfrm>
        <a:prstGeom prst="rect">
          <a:avLst/>
        </a:prstGeom>
      </xdr:spPr>
    </xdr:pic>
    <xdr:clientData/>
  </xdr:oneCellAnchor>
  <xdr:oneCellAnchor>
    <xdr:from>
      <xdr:col>3</xdr:col>
      <xdr:colOff>0</xdr:colOff>
      <xdr:row>18</xdr:row>
      <xdr:rowOff>1306287</xdr:rowOff>
    </xdr:from>
    <xdr:ext cx="5692" cy="5442"/>
    <xdr:pic>
      <xdr:nvPicPr>
        <xdr:cNvPr id="133" name="Picture 132">
          <a:extLst>
            <a:ext uri="{FF2B5EF4-FFF2-40B4-BE49-F238E27FC236}">
              <a16:creationId xmlns:a16="http://schemas.microsoft.com/office/drawing/2014/main" id="{00000000-0008-0000-1E00-000085000000}"/>
            </a:ext>
          </a:extLst>
        </xdr:cNvPr>
        <xdr:cNvPicPr>
          <a:picLocks noChangeAspect="1"/>
        </xdr:cNvPicPr>
      </xdr:nvPicPr>
      <xdr:blipFill>
        <a:blip xmlns:r="http://schemas.openxmlformats.org/officeDocument/2006/relationships" r:embed="rId9"/>
        <a:stretch>
          <a:fillRect/>
        </a:stretch>
      </xdr:blipFill>
      <xdr:spPr>
        <a:xfrm>
          <a:off x="5778500" y="17555937"/>
          <a:ext cx="5692" cy="5442"/>
        </a:xfrm>
        <a:prstGeom prst="rect">
          <a:avLst/>
        </a:prstGeom>
      </xdr:spPr>
    </xdr:pic>
    <xdr:clientData/>
  </xdr:oneCellAnchor>
  <xdr:oneCellAnchor>
    <xdr:from>
      <xdr:col>3</xdr:col>
      <xdr:colOff>0</xdr:colOff>
      <xdr:row>18</xdr:row>
      <xdr:rowOff>217714</xdr:rowOff>
    </xdr:from>
    <xdr:ext cx="5470" cy="2721"/>
    <xdr:pic>
      <xdr:nvPicPr>
        <xdr:cNvPr id="134" name="Picture 133">
          <a:extLst>
            <a:ext uri="{FF2B5EF4-FFF2-40B4-BE49-F238E27FC236}">
              <a16:creationId xmlns:a16="http://schemas.microsoft.com/office/drawing/2014/main" id="{00000000-0008-0000-1E00-000086000000}"/>
            </a:ext>
          </a:extLst>
        </xdr:cNvPr>
        <xdr:cNvPicPr>
          <a:picLocks noChangeAspect="1"/>
        </xdr:cNvPicPr>
      </xdr:nvPicPr>
      <xdr:blipFill>
        <a:blip xmlns:r="http://schemas.openxmlformats.org/officeDocument/2006/relationships" r:embed="rId10"/>
        <a:stretch>
          <a:fillRect/>
        </a:stretch>
      </xdr:blipFill>
      <xdr:spPr>
        <a:xfrm>
          <a:off x="5778500" y="16467364"/>
          <a:ext cx="5470" cy="2721"/>
        </a:xfrm>
        <a:prstGeom prst="rect">
          <a:avLst/>
        </a:prstGeom>
      </xdr:spPr>
    </xdr:pic>
    <xdr:clientData/>
  </xdr:oneCellAnchor>
  <xdr:oneCellAnchor>
    <xdr:from>
      <xdr:col>3</xdr:col>
      <xdr:colOff>0</xdr:colOff>
      <xdr:row>19</xdr:row>
      <xdr:rowOff>772885</xdr:rowOff>
    </xdr:from>
    <xdr:ext cx="1952" cy="2722"/>
    <xdr:pic>
      <xdr:nvPicPr>
        <xdr:cNvPr id="135" name="Picture 134">
          <a:extLst>
            <a:ext uri="{FF2B5EF4-FFF2-40B4-BE49-F238E27FC236}">
              <a16:creationId xmlns:a16="http://schemas.microsoft.com/office/drawing/2014/main" id="{00000000-0008-0000-1E00-000087000000}"/>
            </a:ext>
          </a:extLst>
        </xdr:cNvPr>
        <xdr:cNvPicPr>
          <a:picLocks noChangeAspect="1"/>
        </xdr:cNvPicPr>
      </xdr:nvPicPr>
      <xdr:blipFill>
        <a:blip xmlns:r="http://schemas.openxmlformats.org/officeDocument/2006/relationships" r:embed="rId10"/>
        <a:stretch>
          <a:fillRect/>
        </a:stretch>
      </xdr:blipFill>
      <xdr:spPr>
        <a:xfrm>
          <a:off x="5778500" y="21873935"/>
          <a:ext cx="1952" cy="2722"/>
        </a:xfrm>
        <a:prstGeom prst="rect">
          <a:avLst/>
        </a:prstGeom>
      </xdr:spPr>
    </xdr:pic>
    <xdr:clientData/>
  </xdr:oneCellAnchor>
  <xdr:oneCellAnchor>
    <xdr:from>
      <xdr:col>3</xdr:col>
      <xdr:colOff>0</xdr:colOff>
      <xdr:row>19</xdr:row>
      <xdr:rowOff>1306287</xdr:rowOff>
    </xdr:from>
    <xdr:ext cx="5692" cy="5442"/>
    <xdr:pic>
      <xdr:nvPicPr>
        <xdr:cNvPr id="136" name="Picture 135">
          <a:extLst>
            <a:ext uri="{FF2B5EF4-FFF2-40B4-BE49-F238E27FC236}">
              <a16:creationId xmlns:a16="http://schemas.microsoft.com/office/drawing/2014/main" id="{00000000-0008-0000-1E00-000088000000}"/>
            </a:ext>
          </a:extLst>
        </xdr:cNvPr>
        <xdr:cNvPicPr>
          <a:picLocks noChangeAspect="1"/>
        </xdr:cNvPicPr>
      </xdr:nvPicPr>
      <xdr:blipFill>
        <a:blip xmlns:r="http://schemas.openxmlformats.org/officeDocument/2006/relationships" r:embed="rId9"/>
        <a:stretch>
          <a:fillRect/>
        </a:stretch>
      </xdr:blipFill>
      <xdr:spPr>
        <a:xfrm>
          <a:off x="5778500" y="22407337"/>
          <a:ext cx="5692" cy="5442"/>
        </a:xfrm>
        <a:prstGeom prst="rect">
          <a:avLst/>
        </a:prstGeom>
      </xdr:spPr>
    </xdr:pic>
    <xdr:clientData/>
  </xdr:oneCellAnchor>
  <xdr:oneCellAnchor>
    <xdr:from>
      <xdr:col>3</xdr:col>
      <xdr:colOff>0</xdr:colOff>
      <xdr:row>19</xdr:row>
      <xdr:rowOff>217714</xdr:rowOff>
    </xdr:from>
    <xdr:ext cx="5470" cy="2721"/>
    <xdr:pic>
      <xdr:nvPicPr>
        <xdr:cNvPr id="137" name="Picture 136">
          <a:extLst>
            <a:ext uri="{FF2B5EF4-FFF2-40B4-BE49-F238E27FC236}">
              <a16:creationId xmlns:a16="http://schemas.microsoft.com/office/drawing/2014/main" id="{00000000-0008-0000-1E00-000089000000}"/>
            </a:ext>
          </a:extLst>
        </xdr:cNvPr>
        <xdr:cNvPicPr>
          <a:picLocks noChangeAspect="1"/>
        </xdr:cNvPicPr>
      </xdr:nvPicPr>
      <xdr:blipFill>
        <a:blip xmlns:r="http://schemas.openxmlformats.org/officeDocument/2006/relationships" r:embed="rId10"/>
        <a:stretch>
          <a:fillRect/>
        </a:stretch>
      </xdr:blipFill>
      <xdr:spPr>
        <a:xfrm>
          <a:off x="5778500" y="21318764"/>
          <a:ext cx="5470" cy="2721"/>
        </a:xfrm>
        <a:prstGeom prst="rect">
          <a:avLst/>
        </a:prstGeom>
      </xdr:spPr>
    </xdr:pic>
    <xdr:clientData/>
  </xdr:oneCellAnchor>
  <xdr:oneCellAnchor>
    <xdr:from>
      <xdr:col>3</xdr:col>
      <xdr:colOff>0</xdr:colOff>
      <xdr:row>20</xdr:row>
      <xdr:rowOff>772885</xdr:rowOff>
    </xdr:from>
    <xdr:ext cx="1952" cy="2722"/>
    <xdr:pic>
      <xdr:nvPicPr>
        <xdr:cNvPr id="138" name="Picture 137">
          <a:extLst>
            <a:ext uri="{FF2B5EF4-FFF2-40B4-BE49-F238E27FC236}">
              <a16:creationId xmlns:a16="http://schemas.microsoft.com/office/drawing/2014/main" id="{00000000-0008-0000-1E00-00008A000000}"/>
            </a:ext>
          </a:extLst>
        </xdr:cNvPr>
        <xdr:cNvPicPr>
          <a:picLocks noChangeAspect="1"/>
        </xdr:cNvPicPr>
      </xdr:nvPicPr>
      <xdr:blipFill>
        <a:blip xmlns:r="http://schemas.openxmlformats.org/officeDocument/2006/relationships" r:embed="rId10"/>
        <a:stretch>
          <a:fillRect/>
        </a:stretch>
      </xdr:blipFill>
      <xdr:spPr>
        <a:xfrm>
          <a:off x="5778500" y="26477685"/>
          <a:ext cx="1952" cy="2722"/>
        </a:xfrm>
        <a:prstGeom prst="rect">
          <a:avLst/>
        </a:prstGeom>
      </xdr:spPr>
    </xdr:pic>
    <xdr:clientData/>
  </xdr:oneCellAnchor>
  <xdr:oneCellAnchor>
    <xdr:from>
      <xdr:col>3</xdr:col>
      <xdr:colOff>0</xdr:colOff>
      <xdr:row>20</xdr:row>
      <xdr:rowOff>1306287</xdr:rowOff>
    </xdr:from>
    <xdr:ext cx="5692" cy="5442"/>
    <xdr:pic>
      <xdr:nvPicPr>
        <xdr:cNvPr id="139" name="Picture 138">
          <a:extLst>
            <a:ext uri="{FF2B5EF4-FFF2-40B4-BE49-F238E27FC236}">
              <a16:creationId xmlns:a16="http://schemas.microsoft.com/office/drawing/2014/main" id="{00000000-0008-0000-1E00-00008B000000}"/>
            </a:ext>
          </a:extLst>
        </xdr:cNvPr>
        <xdr:cNvPicPr>
          <a:picLocks noChangeAspect="1"/>
        </xdr:cNvPicPr>
      </xdr:nvPicPr>
      <xdr:blipFill>
        <a:blip xmlns:r="http://schemas.openxmlformats.org/officeDocument/2006/relationships" r:embed="rId9"/>
        <a:stretch>
          <a:fillRect/>
        </a:stretch>
      </xdr:blipFill>
      <xdr:spPr>
        <a:xfrm>
          <a:off x="5778500" y="27011087"/>
          <a:ext cx="5692" cy="5442"/>
        </a:xfrm>
        <a:prstGeom prst="rect">
          <a:avLst/>
        </a:prstGeom>
      </xdr:spPr>
    </xdr:pic>
    <xdr:clientData/>
  </xdr:oneCellAnchor>
  <xdr:oneCellAnchor>
    <xdr:from>
      <xdr:col>3</xdr:col>
      <xdr:colOff>0</xdr:colOff>
      <xdr:row>20</xdr:row>
      <xdr:rowOff>217714</xdr:rowOff>
    </xdr:from>
    <xdr:ext cx="5470" cy="2721"/>
    <xdr:pic>
      <xdr:nvPicPr>
        <xdr:cNvPr id="140" name="Picture 139">
          <a:extLst>
            <a:ext uri="{FF2B5EF4-FFF2-40B4-BE49-F238E27FC236}">
              <a16:creationId xmlns:a16="http://schemas.microsoft.com/office/drawing/2014/main" id="{00000000-0008-0000-1E00-00008C000000}"/>
            </a:ext>
          </a:extLst>
        </xdr:cNvPr>
        <xdr:cNvPicPr>
          <a:picLocks noChangeAspect="1"/>
        </xdr:cNvPicPr>
      </xdr:nvPicPr>
      <xdr:blipFill>
        <a:blip xmlns:r="http://schemas.openxmlformats.org/officeDocument/2006/relationships" r:embed="rId10"/>
        <a:stretch>
          <a:fillRect/>
        </a:stretch>
      </xdr:blipFill>
      <xdr:spPr>
        <a:xfrm>
          <a:off x="5778500" y="25922514"/>
          <a:ext cx="5470" cy="2721"/>
        </a:xfrm>
        <a:prstGeom prst="rect">
          <a:avLst/>
        </a:prstGeom>
      </xdr:spPr>
    </xdr:pic>
    <xdr:clientData/>
  </xdr:oneCellAnchor>
  <xdr:oneCellAnchor>
    <xdr:from>
      <xdr:col>3</xdr:col>
      <xdr:colOff>0</xdr:colOff>
      <xdr:row>21</xdr:row>
      <xdr:rowOff>772885</xdr:rowOff>
    </xdr:from>
    <xdr:ext cx="1952" cy="2722"/>
    <xdr:pic>
      <xdr:nvPicPr>
        <xdr:cNvPr id="141" name="Picture 140">
          <a:extLst>
            <a:ext uri="{FF2B5EF4-FFF2-40B4-BE49-F238E27FC236}">
              <a16:creationId xmlns:a16="http://schemas.microsoft.com/office/drawing/2014/main" id="{00000000-0008-0000-1E00-00008D000000}"/>
            </a:ext>
          </a:extLst>
        </xdr:cNvPr>
        <xdr:cNvPicPr>
          <a:picLocks noChangeAspect="1"/>
        </xdr:cNvPicPr>
      </xdr:nvPicPr>
      <xdr:blipFill>
        <a:blip xmlns:r="http://schemas.openxmlformats.org/officeDocument/2006/relationships" r:embed="rId10"/>
        <a:stretch>
          <a:fillRect/>
        </a:stretch>
      </xdr:blipFill>
      <xdr:spPr>
        <a:xfrm>
          <a:off x="5778500" y="29258985"/>
          <a:ext cx="1952" cy="2722"/>
        </a:xfrm>
        <a:prstGeom prst="rect">
          <a:avLst/>
        </a:prstGeom>
      </xdr:spPr>
    </xdr:pic>
    <xdr:clientData/>
  </xdr:oneCellAnchor>
  <xdr:oneCellAnchor>
    <xdr:from>
      <xdr:col>3</xdr:col>
      <xdr:colOff>0</xdr:colOff>
      <xdr:row>21</xdr:row>
      <xdr:rowOff>1306287</xdr:rowOff>
    </xdr:from>
    <xdr:ext cx="5692" cy="5442"/>
    <xdr:pic>
      <xdr:nvPicPr>
        <xdr:cNvPr id="142" name="Picture 141">
          <a:extLst>
            <a:ext uri="{FF2B5EF4-FFF2-40B4-BE49-F238E27FC236}">
              <a16:creationId xmlns:a16="http://schemas.microsoft.com/office/drawing/2014/main" id="{00000000-0008-0000-1E00-00008E000000}"/>
            </a:ext>
          </a:extLst>
        </xdr:cNvPr>
        <xdr:cNvPicPr>
          <a:picLocks noChangeAspect="1"/>
        </xdr:cNvPicPr>
      </xdr:nvPicPr>
      <xdr:blipFill>
        <a:blip xmlns:r="http://schemas.openxmlformats.org/officeDocument/2006/relationships" r:embed="rId9"/>
        <a:stretch>
          <a:fillRect/>
        </a:stretch>
      </xdr:blipFill>
      <xdr:spPr>
        <a:xfrm>
          <a:off x="5778500" y="29792387"/>
          <a:ext cx="5692" cy="5442"/>
        </a:xfrm>
        <a:prstGeom prst="rect">
          <a:avLst/>
        </a:prstGeom>
      </xdr:spPr>
    </xdr:pic>
    <xdr:clientData/>
  </xdr:oneCellAnchor>
  <xdr:oneCellAnchor>
    <xdr:from>
      <xdr:col>3</xdr:col>
      <xdr:colOff>0</xdr:colOff>
      <xdr:row>21</xdr:row>
      <xdr:rowOff>217714</xdr:rowOff>
    </xdr:from>
    <xdr:ext cx="5470" cy="2721"/>
    <xdr:pic>
      <xdr:nvPicPr>
        <xdr:cNvPr id="143" name="Picture 142">
          <a:extLst>
            <a:ext uri="{FF2B5EF4-FFF2-40B4-BE49-F238E27FC236}">
              <a16:creationId xmlns:a16="http://schemas.microsoft.com/office/drawing/2014/main" id="{00000000-0008-0000-1E00-00008F000000}"/>
            </a:ext>
          </a:extLst>
        </xdr:cNvPr>
        <xdr:cNvPicPr>
          <a:picLocks noChangeAspect="1"/>
        </xdr:cNvPicPr>
      </xdr:nvPicPr>
      <xdr:blipFill>
        <a:blip xmlns:r="http://schemas.openxmlformats.org/officeDocument/2006/relationships" r:embed="rId10"/>
        <a:stretch>
          <a:fillRect/>
        </a:stretch>
      </xdr:blipFill>
      <xdr:spPr>
        <a:xfrm>
          <a:off x="5778500" y="28703814"/>
          <a:ext cx="5470" cy="2721"/>
        </a:xfrm>
        <a:prstGeom prst="rect">
          <a:avLst/>
        </a:prstGeom>
      </xdr:spPr>
    </xdr:pic>
    <xdr:clientData/>
  </xdr:oneCellAnchor>
  <xdr:oneCellAnchor>
    <xdr:from>
      <xdr:col>3</xdr:col>
      <xdr:colOff>0</xdr:colOff>
      <xdr:row>22</xdr:row>
      <xdr:rowOff>0</xdr:rowOff>
    </xdr:from>
    <xdr:ext cx="1952" cy="2722"/>
    <xdr:pic>
      <xdr:nvPicPr>
        <xdr:cNvPr id="144" name="Picture 143">
          <a:extLst>
            <a:ext uri="{FF2B5EF4-FFF2-40B4-BE49-F238E27FC236}">
              <a16:creationId xmlns:a16="http://schemas.microsoft.com/office/drawing/2014/main" id="{00000000-0008-0000-1E00-000090000000}"/>
            </a:ext>
          </a:extLst>
        </xdr:cNvPr>
        <xdr:cNvPicPr>
          <a:picLocks noChangeAspect="1"/>
        </xdr:cNvPicPr>
      </xdr:nvPicPr>
      <xdr:blipFill>
        <a:blip xmlns:r="http://schemas.openxmlformats.org/officeDocument/2006/relationships" r:embed="rId10"/>
        <a:stretch>
          <a:fillRect/>
        </a:stretch>
      </xdr:blipFill>
      <xdr:spPr>
        <a:xfrm>
          <a:off x="5778500" y="33615085"/>
          <a:ext cx="1952" cy="2722"/>
        </a:xfrm>
        <a:prstGeom prst="rect">
          <a:avLst/>
        </a:prstGeom>
      </xdr:spPr>
    </xdr:pic>
    <xdr:clientData/>
  </xdr:oneCellAnchor>
  <xdr:oneCellAnchor>
    <xdr:from>
      <xdr:col>3</xdr:col>
      <xdr:colOff>0</xdr:colOff>
      <xdr:row>22</xdr:row>
      <xdr:rowOff>0</xdr:rowOff>
    </xdr:from>
    <xdr:ext cx="5692" cy="5442"/>
    <xdr:pic>
      <xdr:nvPicPr>
        <xdr:cNvPr id="145" name="Picture 144">
          <a:extLst>
            <a:ext uri="{FF2B5EF4-FFF2-40B4-BE49-F238E27FC236}">
              <a16:creationId xmlns:a16="http://schemas.microsoft.com/office/drawing/2014/main" id="{00000000-0008-0000-1E00-000091000000}"/>
            </a:ext>
          </a:extLst>
        </xdr:cNvPr>
        <xdr:cNvPicPr>
          <a:picLocks noChangeAspect="1"/>
        </xdr:cNvPicPr>
      </xdr:nvPicPr>
      <xdr:blipFill>
        <a:blip xmlns:r="http://schemas.openxmlformats.org/officeDocument/2006/relationships" r:embed="rId9"/>
        <a:stretch>
          <a:fillRect/>
        </a:stretch>
      </xdr:blipFill>
      <xdr:spPr>
        <a:xfrm>
          <a:off x="5778500" y="34148487"/>
          <a:ext cx="5692" cy="5442"/>
        </a:xfrm>
        <a:prstGeom prst="rect">
          <a:avLst/>
        </a:prstGeom>
      </xdr:spPr>
    </xdr:pic>
    <xdr:clientData/>
  </xdr:oneCellAnchor>
  <xdr:oneCellAnchor>
    <xdr:from>
      <xdr:col>3</xdr:col>
      <xdr:colOff>0</xdr:colOff>
      <xdr:row>22</xdr:row>
      <xdr:rowOff>0</xdr:rowOff>
    </xdr:from>
    <xdr:ext cx="5470" cy="2721"/>
    <xdr:pic>
      <xdr:nvPicPr>
        <xdr:cNvPr id="146" name="Picture 145">
          <a:extLst>
            <a:ext uri="{FF2B5EF4-FFF2-40B4-BE49-F238E27FC236}">
              <a16:creationId xmlns:a16="http://schemas.microsoft.com/office/drawing/2014/main" id="{00000000-0008-0000-1E00-000092000000}"/>
            </a:ext>
          </a:extLst>
        </xdr:cNvPr>
        <xdr:cNvPicPr>
          <a:picLocks noChangeAspect="1"/>
        </xdr:cNvPicPr>
      </xdr:nvPicPr>
      <xdr:blipFill>
        <a:blip xmlns:r="http://schemas.openxmlformats.org/officeDocument/2006/relationships" r:embed="rId10"/>
        <a:stretch>
          <a:fillRect/>
        </a:stretch>
      </xdr:blipFill>
      <xdr:spPr>
        <a:xfrm>
          <a:off x="5778500" y="33059914"/>
          <a:ext cx="5470" cy="2721"/>
        </a:xfrm>
        <a:prstGeom prst="rect">
          <a:avLst/>
        </a:prstGeom>
      </xdr:spPr>
    </xdr:pic>
    <xdr:clientData/>
  </xdr:oneCellAnchor>
  <xdr:oneCellAnchor>
    <xdr:from>
      <xdr:col>3</xdr:col>
      <xdr:colOff>0</xdr:colOff>
      <xdr:row>22</xdr:row>
      <xdr:rowOff>772885</xdr:rowOff>
    </xdr:from>
    <xdr:ext cx="1952" cy="2722"/>
    <xdr:pic>
      <xdr:nvPicPr>
        <xdr:cNvPr id="147" name="Picture 146">
          <a:extLst>
            <a:ext uri="{FF2B5EF4-FFF2-40B4-BE49-F238E27FC236}">
              <a16:creationId xmlns:a16="http://schemas.microsoft.com/office/drawing/2014/main" id="{00000000-0008-0000-1E00-000093000000}"/>
            </a:ext>
          </a:extLst>
        </xdr:cNvPr>
        <xdr:cNvPicPr>
          <a:picLocks noChangeAspect="1"/>
        </xdr:cNvPicPr>
      </xdr:nvPicPr>
      <xdr:blipFill>
        <a:blip xmlns:r="http://schemas.openxmlformats.org/officeDocument/2006/relationships" r:embed="rId10"/>
        <a:stretch>
          <a:fillRect/>
        </a:stretch>
      </xdr:blipFill>
      <xdr:spPr>
        <a:xfrm>
          <a:off x="5778500" y="37272685"/>
          <a:ext cx="1952" cy="2722"/>
        </a:xfrm>
        <a:prstGeom prst="rect">
          <a:avLst/>
        </a:prstGeom>
      </xdr:spPr>
    </xdr:pic>
    <xdr:clientData/>
  </xdr:oneCellAnchor>
  <xdr:oneCellAnchor>
    <xdr:from>
      <xdr:col>3</xdr:col>
      <xdr:colOff>0</xdr:colOff>
      <xdr:row>22</xdr:row>
      <xdr:rowOff>1306287</xdr:rowOff>
    </xdr:from>
    <xdr:ext cx="5692" cy="5442"/>
    <xdr:pic>
      <xdr:nvPicPr>
        <xdr:cNvPr id="148" name="Picture 147">
          <a:extLst>
            <a:ext uri="{FF2B5EF4-FFF2-40B4-BE49-F238E27FC236}">
              <a16:creationId xmlns:a16="http://schemas.microsoft.com/office/drawing/2014/main" id="{00000000-0008-0000-1E00-000094000000}"/>
            </a:ext>
          </a:extLst>
        </xdr:cNvPr>
        <xdr:cNvPicPr>
          <a:picLocks noChangeAspect="1"/>
        </xdr:cNvPicPr>
      </xdr:nvPicPr>
      <xdr:blipFill>
        <a:blip xmlns:r="http://schemas.openxmlformats.org/officeDocument/2006/relationships" r:embed="rId9"/>
        <a:stretch>
          <a:fillRect/>
        </a:stretch>
      </xdr:blipFill>
      <xdr:spPr>
        <a:xfrm>
          <a:off x="5778500" y="37806087"/>
          <a:ext cx="5692" cy="5442"/>
        </a:xfrm>
        <a:prstGeom prst="rect">
          <a:avLst/>
        </a:prstGeom>
      </xdr:spPr>
    </xdr:pic>
    <xdr:clientData/>
  </xdr:oneCellAnchor>
  <xdr:oneCellAnchor>
    <xdr:from>
      <xdr:col>3</xdr:col>
      <xdr:colOff>0</xdr:colOff>
      <xdr:row>22</xdr:row>
      <xdr:rowOff>217714</xdr:rowOff>
    </xdr:from>
    <xdr:ext cx="5470" cy="2721"/>
    <xdr:pic>
      <xdr:nvPicPr>
        <xdr:cNvPr id="149" name="Picture 148">
          <a:extLst>
            <a:ext uri="{FF2B5EF4-FFF2-40B4-BE49-F238E27FC236}">
              <a16:creationId xmlns:a16="http://schemas.microsoft.com/office/drawing/2014/main" id="{00000000-0008-0000-1E00-000095000000}"/>
            </a:ext>
          </a:extLst>
        </xdr:cNvPr>
        <xdr:cNvPicPr>
          <a:picLocks noChangeAspect="1"/>
        </xdr:cNvPicPr>
      </xdr:nvPicPr>
      <xdr:blipFill>
        <a:blip xmlns:r="http://schemas.openxmlformats.org/officeDocument/2006/relationships" r:embed="rId10"/>
        <a:stretch>
          <a:fillRect/>
        </a:stretch>
      </xdr:blipFill>
      <xdr:spPr>
        <a:xfrm>
          <a:off x="5778500" y="36717514"/>
          <a:ext cx="5470" cy="2721"/>
        </a:xfrm>
        <a:prstGeom prst="rect">
          <a:avLst/>
        </a:prstGeom>
      </xdr:spPr>
    </xdr:pic>
    <xdr:clientData/>
  </xdr:oneCellAnchor>
  <xdr:oneCellAnchor>
    <xdr:from>
      <xdr:col>3</xdr:col>
      <xdr:colOff>0</xdr:colOff>
      <xdr:row>23</xdr:row>
      <xdr:rowOff>772885</xdr:rowOff>
    </xdr:from>
    <xdr:ext cx="1952" cy="2722"/>
    <xdr:pic>
      <xdr:nvPicPr>
        <xdr:cNvPr id="150" name="Picture 149">
          <a:extLst>
            <a:ext uri="{FF2B5EF4-FFF2-40B4-BE49-F238E27FC236}">
              <a16:creationId xmlns:a16="http://schemas.microsoft.com/office/drawing/2014/main" id="{00000000-0008-0000-1E00-000096000000}"/>
            </a:ext>
          </a:extLst>
        </xdr:cNvPr>
        <xdr:cNvPicPr>
          <a:picLocks noChangeAspect="1"/>
        </xdr:cNvPicPr>
      </xdr:nvPicPr>
      <xdr:blipFill>
        <a:blip xmlns:r="http://schemas.openxmlformats.org/officeDocument/2006/relationships" r:embed="rId10"/>
        <a:stretch>
          <a:fillRect/>
        </a:stretch>
      </xdr:blipFill>
      <xdr:spPr>
        <a:xfrm>
          <a:off x="5778500" y="39291985"/>
          <a:ext cx="1952" cy="2722"/>
        </a:xfrm>
        <a:prstGeom prst="rect">
          <a:avLst/>
        </a:prstGeom>
      </xdr:spPr>
    </xdr:pic>
    <xdr:clientData/>
  </xdr:oneCellAnchor>
  <xdr:oneCellAnchor>
    <xdr:from>
      <xdr:col>3</xdr:col>
      <xdr:colOff>0</xdr:colOff>
      <xdr:row>23</xdr:row>
      <xdr:rowOff>1306287</xdr:rowOff>
    </xdr:from>
    <xdr:ext cx="5692" cy="5442"/>
    <xdr:pic>
      <xdr:nvPicPr>
        <xdr:cNvPr id="151" name="Picture 150">
          <a:extLst>
            <a:ext uri="{FF2B5EF4-FFF2-40B4-BE49-F238E27FC236}">
              <a16:creationId xmlns:a16="http://schemas.microsoft.com/office/drawing/2014/main" id="{00000000-0008-0000-1E00-000097000000}"/>
            </a:ext>
          </a:extLst>
        </xdr:cNvPr>
        <xdr:cNvPicPr>
          <a:picLocks noChangeAspect="1"/>
        </xdr:cNvPicPr>
      </xdr:nvPicPr>
      <xdr:blipFill>
        <a:blip xmlns:r="http://schemas.openxmlformats.org/officeDocument/2006/relationships" r:embed="rId9"/>
        <a:stretch>
          <a:fillRect/>
        </a:stretch>
      </xdr:blipFill>
      <xdr:spPr>
        <a:xfrm>
          <a:off x="5778500" y="39825387"/>
          <a:ext cx="5692" cy="5442"/>
        </a:xfrm>
        <a:prstGeom prst="rect">
          <a:avLst/>
        </a:prstGeom>
      </xdr:spPr>
    </xdr:pic>
    <xdr:clientData/>
  </xdr:oneCellAnchor>
  <xdr:oneCellAnchor>
    <xdr:from>
      <xdr:col>3</xdr:col>
      <xdr:colOff>0</xdr:colOff>
      <xdr:row>23</xdr:row>
      <xdr:rowOff>217714</xdr:rowOff>
    </xdr:from>
    <xdr:ext cx="5470" cy="2721"/>
    <xdr:pic>
      <xdr:nvPicPr>
        <xdr:cNvPr id="152" name="Picture 151">
          <a:extLst>
            <a:ext uri="{FF2B5EF4-FFF2-40B4-BE49-F238E27FC236}">
              <a16:creationId xmlns:a16="http://schemas.microsoft.com/office/drawing/2014/main" id="{00000000-0008-0000-1E00-000098000000}"/>
            </a:ext>
          </a:extLst>
        </xdr:cNvPr>
        <xdr:cNvPicPr>
          <a:picLocks noChangeAspect="1"/>
        </xdr:cNvPicPr>
      </xdr:nvPicPr>
      <xdr:blipFill>
        <a:blip xmlns:r="http://schemas.openxmlformats.org/officeDocument/2006/relationships" r:embed="rId10"/>
        <a:stretch>
          <a:fillRect/>
        </a:stretch>
      </xdr:blipFill>
      <xdr:spPr>
        <a:xfrm>
          <a:off x="5778500" y="38736814"/>
          <a:ext cx="5470" cy="2721"/>
        </a:xfrm>
        <a:prstGeom prst="rect">
          <a:avLst/>
        </a:prstGeom>
      </xdr:spPr>
    </xdr:pic>
    <xdr:clientData/>
  </xdr:oneCellAnchor>
  <xdr:oneCellAnchor>
    <xdr:from>
      <xdr:col>3</xdr:col>
      <xdr:colOff>0</xdr:colOff>
      <xdr:row>24</xdr:row>
      <xdr:rowOff>772885</xdr:rowOff>
    </xdr:from>
    <xdr:ext cx="1952" cy="2722"/>
    <xdr:pic>
      <xdr:nvPicPr>
        <xdr:cNvPr id="153" name="Picture 152">
          <a:extLst>
            <a:ext uri="{FF2B5EF4-FFF2-40B4-BE49-F238E27FC236}">
              <a16:creationId xmlns:a16="http://schemas.microsoft.com/office/drawing/2014/main" id="{00000000-0008-0000-1E00-000099000000}"/>
            </a:ext>
          </a:extLst>
        </xdr:cNvPr>
        <xdr:cNvPicPr>
          <a:picLocks noChangeAspect="1"/>
        </xdr:cNvPicPr>
      </xdr:nvPicPr>
      <xdr:blipFill>
        <a:blip xmlns:r="http://schemas.openxmlformats.org/officeDocument/2006/relationships" r:embed="rId10"/>
        <a:stretch>
          <a:fillRect/>
        </a:stretch>
      </xdr:blipFill>
      <xdr:spPr>
        <a:xfrm>
          <a:off x="5778500" y="42492385"/>
          <a:ext cx="1952" cy="2722"/>
        </a:xfrm>
        <a:prstGeom prst="rect">
          <a:avLst/>
        </a:prstGeom>
      </xdr:spPr>
    </xdr:pic>
    <xdr:clientData/>
  </xdr:oneCellAnchor>
  <xdr:oneCellAnchor>
    <xdr:from>
      <xdr:col>3</xdr:col>
      <xdr:colOff>0</xdr:colOff>
      <xdr:row>24</xdr:row>
      <xdr:rowOff>1306287</xdr:rowOff>
    </xdr:from>
    <xdr:ext cx="5692" cy="5442"/>
    <xdr:pic>
      <xdr:nvPicPr>
        <xdr:cNvPr id="154" name="Picture 153">
          <a:extLst>
            <a:ext uri="{FF2B5EF4-FFF2-40B4-BE49-F238E27FC236}">
              <a16:creationId xmlns:a16="http://schemas.microsoft.com/office/drawing/2014/main" id="{00000000-0008-0000-1E00-00009A000000}"/>
            </a:ext>
          </a:extLst>
        </xdr:cNvPr>
        <xdr:cNvPicPr>
          <a:picLocks noChangeAspect="1"/>
        </xdr:cNvPicPr>
      </xdr:nvPicPr>
      <xdr:blipFill>
        <a:blip xmlns:r="http://schemas.openxmlformats.org/officeDocument/2006/relationships" r:embed="rId9"/>
        <a:stretch>
          <a:fillRect/>
        </a:stretch>
      </xdr:blipFill>
      <xdr:spPr>
        <a:xfrm>
          <a:off x="5778500" y="43025787"/>
          <a:ext cx="5692" cy="5442"/>
        </a:xfrm>
        <a:prstGeom prst="rect">
          <a:avLst/>
        </a:prstGeom>
      </xdr:spPr>
    </xdr:pic>
    <xdr:clientData/>
  </xdr:oneCellAnchor>
  <xdr:oneCellAnchor>
    <xdr:from>
      <xdr:col>3</xdr:col>
      <xdr:colOff>0</xdr:colOff>
      <xdr:row>24</xdr:row>
      <xdr:rowOff>217714</xdr:rowOff>
    </xdr:from>
    <xdr:ext cx="5470" cy="2721"/>
    <xdr:pic>
      <xdr:nvPicPr>
        <xdr:cNvPr id="155" name="Picture 154">
          <a:extLst>
            <a:ext uri="{FF2B5EF4-FFF2-40B4-BE49-F238E27FC236}">
              <a16:creationId xmlns:a16="http://schemas.microsoft.com/office/drawing/2014/main" id="{00000000-0008-0000-1E00-00009B000000}"/>
            </a:ext>
          </a:extLst>
        </xdr:cNvPr>
        <xdr:cNvPicPr>
          <a:picLocks noChangeAspect="1"/>
        </xdr:cNvPicPr>
      </xdr:nvPicPr>
      <xdr:blipFill>
        <a:blip xmlns:r="http://schemas.openxmlformats.org/officeDocument/2006/relationships" r:embed="rId10"/>
        <a:stretch>
          <a:fillRect/>
        </a:stretch>
      </xdr:blipFill>
      <xdr:spPr>
        <a:xfrm>
          <a:off x="5778500" y="41937214"/>
          <a:ext cx="5470" cy="2721"/>
        </a:xfrm>
        <a:prstGeom prst="rect">
          <a:avLst/>
        </a:prstGeom>
      </xdr:spPr>
    </xdr:pic>
    <xdr:clientData/>
  </xdr:oneCellAnchor>
  <xdr:oneCellAnchor>
    <xdr:from>
      <xdr:col>3</xdr:col>
      <xdr:colOff>0</xdr:colOff>
      <xdr:row>25</xdr:row>
      <xdr:rowOff>772885</xdr:rowOff>
    </xdr:from>
    <xdr:ext cx="1952" cy="2722"/>
    <xdr:pic>
      <xdr:nvPicPr>
        <xdr:cNvPr id="156" name="Picture 155">
          <a:extLst>
            <a:ext uri="{FF2B5EF4-FFF2-40B4-BE49-F238E27FC236}">
              <a16:creationId xmlns:a16="http://schemas.microsoft.com/office/drawing/2014/main" id="{00000000-0008-0000-1E00-00009C000000}"/>
            </a:ext>
          </a:extLst>
        </xdr:cNvPr>
        <xdr:cNvPicPr>
          <a:picLocks noChangeAspect="1"/>
        </xdr:cNvPicPr>
      </xdr:nvPicPr>
      <xdr:blipFill>
        <a:blip xmlns:r="http://schemas.openxmlformats.org/officeDocument/2006/relationships" r:embed="rId10"/>
        <a:stretch>
          <a:fillRect/>
        </a:stretch>
      </xdr:blipFill>
      <xdr:spPr>
        <a:xfrm>
          <a:off x="5778500" y="45680085"/>
          <a:ext cx="1952" cy="2722"/>
        </a:xfrm>
        <a:prstGeom prst="rect">
          <a:avLst/>
        </a:prstGeom>
      </xdr:spPr>
    </xdr:pic>
    <xdr:clientData/>
  </xdr:oneCellAnchor>
  <xdr:oneCellAnchor>
    <xdr:from>
      <xdr:col>3</xdr:col>
      <xdr:colOff>0</xdr:colOff>
      <xdr:row>25</xdr:row>
      <xdr:rowOff>1306287</xdr:rowOff>
    </xdr:from>
    <xdr:ext cx="5692" cy="5442"/>
    <xdr:pic>
      <xdr:nvPicPr>
        <xdr:cNvPr id="157" name="Picture 156">
          <a:extLst>
            <a:ext uri="{FF2B5EF4-FFF2-40B4-BE49-F238E27FC236}">
              <a16:creationId xmlns:a16="http://schemas.microsoft.com/office/drawing/2014/main" id="{00000000-0008-0000-1E00-00009D000000}"/>
            </a:ext>
          </a:extLst>
        </xdr:cNvPr>
        <xdr:cNvPicPr>
          <a:picLocks noChangeAspect="1"/>
        </xdr:cNvPicPr>
      </xdr:nvPicPr>
      <xdr:blipFill>
        <a:blip xmlns:r="http://schemas.openxmlformats.org/officeDocument/2006/relationships" r:embed="rId9"/>
        <a:stretch>
          <a:fillRect/>
        </a:stretch>
      </xdr:blipFill>
      <xdr:spPr>
        <a:xfrm>
          <a:off x="5778500" y="46213487"/>
          <a:ext cx="5692" cy="5442"/>
        </a:xfrm>
        <a:prstGeom prst="rect">
          <a:avLst/>
        </a:prstGeom>
      </xdr:spPr>
    </xdr:pic>
    <xdr:clientData/>
  </xdr:oneCellAnchor>
  <xdr:oneCellAnchor>
    <xdr:from>
      <xdr:col>3</xdr:col>
      <xdr:colOff>0</xdr:colOff>
      <xdr:row>25</xdr:row>
      <xdr:rowOff>217714</xdr:rowOff>
    </xdr:from>
    <xdr:ext cx="5470" cy="2721"/>
    <xdr:pic>
      <xdr:nvPicPr>
        <xdr:cNvPr id="158" name="Picture 157">
          <a:extLst>
            <a:ext uri="{FF2B5EF4-FFF2-40B4-BE49-F238E27FC236}">
              <a16:creationId xmlns:a16="http://schemas.microsoft.com/office/drawing/2014/main" id="{00000000-0008-0000-1E00-00009E000000}"/>
            </a:ext>
          </a:extLst>
        </xdr:cNvPr>
        <xdr:cNvPicPr>
          <a:picLocks noChangeAspect="1"/>
        </xdr:cNvPicPr>
      </xdr:nvPicPr>
      <xdr:blipFill>
        <a:blip xmlns:r="http://schemas.openxmlformats.org/officeDocument/2006/relationships" r:embed="rId10"/>
        <a:stretch>
          <a:fillRect/>
        </a:stretch>
      </xdr:blipFill>
      <xdr:spPr>
        <a:xfrm>
          <a:off x="5778500" y="45124914"/>
          <a:ext cx="5470" cy="2721"/>
        </a:xfrm>
        <a:prstGeom prst="rect">
          <a:avLst/>
        </a:prstGeom>
      </xdr:spPr>
    </xdr:pic>
    <xdr:clientData/>
  </xdr:oneCellAnchor>
  <xdr:oneCellAnchor>
    <xdr:from>
      <xdr:col>3</xdr:col>
      <xdr:colOff>0</xdr:colOff>
      <xdr:row>26</xdr:row>
      <xdr:rowOff>772885</xdr:rowOff>
    </xdr:from>
    <xdr:ext cx="1952" cy="2722"/>
    <xdr:pic>
      <xdr:nvPicPr>
        <xdr:cNvPr id="159" name="Picture 158">
          <a:extLst>
            <a:ext uri="{FF2B5EF4-FFF2-40B4-BE49-F238E27FC236}">
              <a16:creationId xmlns:a16="http://schemas.microsoft.com/office/drawing/2014/main" id="{00000000-0008-0000-1E00-00009F000000}"/>
            </a:ext>
          </a:extLst>
        </xdr:cNvPr>
        <xdr:cNvPicPr>
          <a:picLocks noChangeAspect="1"/>
        </xdr:cNvPicPr>
      </xdr:nvPicPr>
      <xdr:blipFill>
        <a:blip xmlns:r="http://schemas.openxmlformats.org/officeDocument/2006/relationships" r:embed="rId10"/>
        <a:stretch>
          <a:fillRect/>
        </a:stretch>
      </xdr:blipFill>
      <xdr:spPr>
        <a:xfrm>
          <a:off x="5778500" y="50652135"/>
          <a:ext cx="1952" cy="2722"/>
        </a:xfrm>
        <a:prstGeom prst="rect">
          <a:avLst/>
        </a:prstGeom>
      </xdr:spPr>
    </xdr:pic>
    <xdr:clientData/>
  </xdr:oneCellAnchor>
  <xdr:oneCellAnchor>
    <xdr:from>
      <xdr:col>3</xdr:col>
      <xdr:colOff>0</xdr:colOff>
      <xdr:row>26</xdr:row>
      <xdr:rowOff>1306287</xdr:rowOff>
    </xdr:from>
    <xdr:ext cx="5692" cy="5442"/>
    <xdr:pic>
      <xdr:nvPicPr>
        <xdr:cNvPr id="160" name="Picture 159">
          <a:extLst>
            <a:ext uri="{FF2B5EF4-FFF2-40B4-BE49-F238E27FC236}">
              <a16:creationId xmlns:a16="http://schemas.microsoft.com/office/drawing/2014/main" id="{00000000-0008-0000-1E00-0000A0000000}"/>
            </a:ext>
          </a:extLst>
        </xdr:cNvPr>
        <xdr:cNvPicPr>
          <a:picLocks noChangeAspect="1"/>
        </xdr:cNvPicPr>
      </xdr:nvPicPr>
      <xdr:blipFill>
        <a:blip xmlns:r="http://schemas.openxmlformats.org/officeDocument/2006/relationships" r:embed="rId9"/>
        <a:stretch>
          <a:fillRect/>
        </a:stretch>
      </xdr:blipFill>
      <xdr:spPr>
        <a:xfrm>
          <a:off x="5778500" y="51185537"/>
          <a:ext cx="5692" cy="5442"/>
        </a:xfrm>
        <a:prstGeom prst="rect">
          <a:avLst/>
        </a:prstGeom>
      </xdr:spPr>
    </xdr:pic>
    <xdr:clientData/>
  </xdr:oneCellAnchor>
  <xdr:oneCellAnchor>
    <xdr:from>
      <xdr:col>3</xdr:col>
      <xdr:colOff>0</xdr:colOff>
      <xdr:row>26</xdr:row>
      <xdr:rowOff>217714</xdr:rowOff>
    </xdr:from>
    <xdr:ext cx="5470" cy="2721"/>
    <xdr:pic>
      <xdr:nvPicPr>
        <xdr:cNvPr id="161" name="Picture 160">
          <a:extLst>
            <a:ext uri="{FF2B5EF4-FFF2-40B4-BE49-F238E27FC236}">
              <a16:creationId xmlns:a16="http://schemas.microsoft.com/office/drawing/2014/main" id="{00000000-0008-0000-1E00-0000A1000000}"/>
            </a:ext>
          </a:extLst>
        </xdr:cNvPr>
        <xdr:cNvPicPr>
          <a:picLocks noChangeAspect="1"/>
        </xdr:cNvPicPr>
      </xdr:nvPicPr>
      <xdr:blipFill>
        <a:blip xmlns:r="http://schemas.openxmlformats.org/officeDocument/2006/relationships" r:embed="rId10"/>
        <a:stretch>
          <a:fillRect/>
        </a:stretch>
      </xdr:blipFill>
      <xdr:spPr>
        <a:xfrm>
          <a:off x="5778500" y="50096964"/>
          <a:ext cx="5470" cy="2721"/>
        </a:xfrm>
        <a:prstGeom prst="rect">
          <a:avLst/>
        </a:prstGeom>
      </xdr:spPr>
    </xdr:pic>
    <xdr:clientData/>
  </xdr:oneCellAnchor>
  <xdr:oneCellAnchor>
    <xdr:from>
      <xdr:col>3</xdr:col>
      <xdr:colOff>0</xdr:colOff>
      <xdr:row>27</xdr:row>
      <xdr:rowOff>772885</xdr:rowOff>
    </xdr:from>
    <xdr:ext cx="1952" cy="2722"/>
    <xdr:pic>
      <xdr:nvPicPr>
        <xdr:cNvPr id="162" name="Picture 161">
          <a:extLst>
            <a:ext uri="{FF2B5EF4-FFF2-40B4-BE49-F238E27FC236}">
              <a16:creationId xmlns:a16="http://schemas.microsoft.com/office/drawing/2014/main" id="{00000000-0008-0000-1E00-0000A2000000}"/>
            </a:ext>
          </a:extLst>
        </xdr:cNvPr>
        <xdr:cNvPicPr>
          <a:picLocks noChangeAspect="1"/>
        </xdr:cNvPicPr>
      </xdr:nvPicPr>
      <xdr:blipFill>
        <a:blip xmlns:r="http://schemas.openxmlformats.org/officeDocument/2006/relationships" r:embed="rId10"/>
        <a:stretch>
          <a:fillRect/>
        </a:stretch>
      </xdr:blipFill>
      <xdr:spPr>
        <a:xfrm>
          <a:off x="5778500" y="53852535"/>
          <a:ext cx="1952" cy="2722"/>
        </a:xfrm>
        <a:prstGeom prst="rect">
          <a:avLst/>
        </a:prstGeom>
      </xdr:spPr>
    </xdr:pic>
    <xdr:clientData/>
  </xdr:oneCellAnchor>
  <xdr:oneCellAnchor>
    <xdr:from>
      <xdr:col>3</xdr:col>
      <xdr:colOff>0</xdr:colOff>
      <xdr:row>27</xdr:row>
      <xdr:rowOff>1306287</xdr:rowOff>
    </xdr:from>
    <xdr:ext cx="5692" cy="5442"/>
    <xdr:pic>
      <xdr:nvPicPr>
        <xdr:cNvPr id="163" name="Picture 162">
          <a:extLst>
            <a:ext uri="{FF2B5EF4-FFF2-40B4-BE49-F238E27FC236}">
              <a16:creationId xmlns:a16="http://schemas.microsoft.com/office/drawing/2014/main" id="{00000000-0008-0000-1E00-0000A3000000}"/>
            </a:ext>
          </a:extLst>
        </xdr:cNvPr>
        <xdr:cNvPicPr>
          <a:picLocks noChangeAspect="1"/>
        </xdr:cNvPicPr>
      </xdr:nvPicPr>
      <xdr:blipFill>
        <a:blip xmlns:r="http://schemas.openxmlformats.org/officeDocument/2006/relationships" r:embed="rId9"/>
        <a:stretch>
          <a:fillRect/>
        </a:stretch>
      </xdr:blipFill>
      <xdr:spPr>
        <a:xfrm>
          <a:off x="5778500" y="54385937"/>
          <a:ext cx="5692" cy="5442"/>
        </a:xfrm>
        <a:prstGeom prst="rect">
          <a:avLst/>
        </a:prstGeom>
      </xdr:spPr>
    </xdr:pic>
    <xdr:clientData/>
  </xdr:oneCellAnchor>
  <xdr:oneCellAnchor>
    <xdr:from>
      <xdr:col>3</xdr:col>
      <xdr:colOff>0</xdr:colOff>
      <xdr:row>27</xdr:row>
      <xdr:rowOff>217714</xdr:rowOff>
    </xdr:from>
    <xdr:ext cx="5470" cy="2721"/>
    <xdr:pic>
      <xdr:nvPicPr>
        <xdr:cNvPr id="164" name="Picture 163">
          <a:extLst>
            <a:ext uri="{FF2B5EF4-FFF2-40B4-BE49-F238E27FC236}">
              <a16:creationId xmlns:a16="http://schemas.microsoft.com/office/drawing/2014/main" id="{00000000-0008-0000-1E00-0000A4000000}"/>
            </a:ext>
          </a:extLst>
        </xdr:cNvPr>
        <xdr:cNvPicPr>
          <a:picLocks noChangeAspect="1"/>
        </xdr:cNvPicPr>
      </xdr:nvPicPr>
      <xdr:blipFill>
        <a:blip xmlns:r="http://schemas.openxmlformats.org/officeDocument/2006/relationships" r:embed="rId10"/>
        <a:stretch>
          <a:fillRect/>
        </a:stretch>
      </xdr:blipFill>
      <xdr:spPr>
        <a:xfrm>
          <a:off x="5778500" y="53297364"/>
          <a:ext cx="5470" cy="2721"/>
        </a:xfrm>
        <a:prstGeom prst="rect">
          <a:avLst/>
        </a:prstGeom>
      </xdr:spPr>
    </xdr:pic>
    <xdr:clientData/>
  </xdr:oneCellAnchor>
  <xdr:oneCellAnchor>
    <xdr:from>
      <xdr:col>3</xdr:col>
      <xdr:colOff>0</xdr:colOff>
      <xdr:row>29</xdr:row>
      <xdr:rowOff>0</xdr:rowOff>
    </xdr:from>
    <xdr:ext cx="1952" cy="2722"/>
    <xdr:pic>
      <xdr:nvPicPr>
        <xdr:cNvPr id="165" name="Picture 164">
          <a:extLst>
            <a:ext uri="{FF2B5EF4-FFF2-40B4-BE49-F238E27FC236}">
              <a16:creationId xmlns:a16="http://schemas.microsoft.com/office/drawing/2014/main" id="{00000000-0008-0000-1E00-0000A5000000}"/>
            </a:ext>
          </a:extLst>
        </xdr:cNvPr>
        <xdr:cNvPicPr>
          <a:picLocks noChangeAspect="1"/>
        </xdr:cNvPicPr>
      </xdr:nvPicPr>
      <xdr:blipFill>
        <a:blip xmlns:r="http://schemas.openxmlformats.org/officeDocument/2006/relationships" r:embed="rId10"/>
        <a:stretch>
          <a:fillRect/>
        </a:stretch>
      </xdr:blipFill>
      <xdr:spPr>
        <a:xfrm>
          <a:off x="5778500" y="57052935"/>
          <a:ext cx="1952" cy="2722"/>
        </a:xfrm>
        <a:prstGeom prst="rect">
          <a:avLst/>
        </a:prstGeom>
      </xdr:spPr>
    </xdr:pic>
    <xdr:clientData/>
  </xdr:oneCellAnchor>
  <xdr:oneCellAnchor>
    <xdr:from>
      <xdr:col>3</xdr:col>
      <xdr:colOff>0</xdr:colOff>
      <xdr:row>29</xdr:row>
      <xdr:rowOff>0</xdr:rowOff>
    </xdr:from>
    <xdr:ext cx="5692" cy="5442"/>
    <xdr:pic>
      <xdr:nvPicPr>
        <xdr:cNvPr id="166" name="Picture 165">
          <a:extLst>
            <a:ext uri="{FF2B5EF4-FFF2-40B4-BE49-F238E27FC236}">
              <a16:creationId xmlns:a16="http://schemas.microsoft.com/office/drawing/2014/main" id="{00000000-0008-0000-1E00-0000A6000000}"/>
            </a:ext>
          </a:extLst>
        </xdr:cNvPr>
        <xdr:cNvPicPr>
          <a:picLocks noChangeAspect="1"/>
        </xdr:cNvPicPr>
      </xdr:nvPicPr>
      <xdr:blipFill>
        <a:blip xmlns:r="http://schemas.openxmlformats.org/officeDocument/2006/relationships" r:embed="rId9"/>
        <a:stretch>
          <a:fillRect/>
        </a:stretch>
      </xdr:blipFill>
      <xdr:spPr>
        <a:xfrm>
          <a:off x="5778500" y="57586337"/>
          <a:ext cx="5692" cy="5442"/>
        </a:xfrm>
        <a:prstGeom prst="rect">
          <a:avLst/>
        </a:prstGeom>
      </xdr:spPr>
    </xdr:pic>
    <xdr:clientData/>
  </xdr:oneCellAnchor>
  <xdr:oneCellAnchor>
    <xdr:from>
      <xdr:col>3</xdr:col>
      <xdr:colOff>0</xdr:colOff>
      <xdr:row>29</xdr:row>
      <xdr:rowOff>0</xdr:rowOff>
    </xdr:from>
    <xdr:ext cx="5470" cy="2721"/>
    <xdr:pic>
      <xdr:nvPicPr>
        <xdr:cNvPr id="167" name="Picture 166">
          <a:extLst>
            <a:ext uri="{FF2B5EF4-FFF2-40B4-BE49-F238E27FC236}">
              <a16:creationId xmlns:a16="http://schemas.microsoft.com/office/drawing/2014/main" id="{00000000-0008-0000-1E00-0000A7000000}"/>
            </a:ext>
          </a:extLst>
        </xdr:cNvPr>
        <xdr:cNvPicPr>
          <a:picLocks noChangeAspect="1"/>
        </xdr:cNvPicPr>
      </xdr:nvPicPr>
      <xdr:blipFill>
        <a:blip xmlns:r="http://schemas.openxmlformats.org/officeDocument/2006/relationships" r:embed="rId10"/>
        <a:stretch>
          <a:fillRect/>
        </a:stretch>
      </xdr:blipFill>
      <xdr:spPr>
        <a:xfrm>
          <a:off x="5778500" y="56497764"/>
          <a:ext cx="5470" cy="2721"/>
        </a:xfrm>
        <a:prstGeom prst="rect">
          <a:avLst/>
        </a:prstGeom>
      </xdr:spPr>
    </xdr:pic>
    <xdr:clientData/>
  </xdr:oneCellAnchor>
  <xdr:oneCellAnchor>
    <xdr:from>
      <xdr:col>3</xdr:col>
      <xdr:colOff>0</xdr:colOff>
      <xdr:row>29</xdr:row>
      <xdr:rowOff>772885</xdr:rowOff>
    </xdr:from>
    <xdr:ext cx="1952" cy="2722"/>
    <xdr:pic>
      <xdr:nvPicPr>
        <xdr:cNvPr id="168" name="Picture 167">
          <a:extLst>
            <a:ext uri="{FF2B5EF4-FFF2-40B4-BE49-F238E27FC236}">
              <a16:creationId xmlns:a16="http://schemas.microsoft.com/office/drawing/2014/main" id="{00000000-0008-0000-1E00-0000A8000000}"/>
            </a:ext>
          </a:extLst>
        </xdr:cNvPr>
        <xdr:cNvPicPr>
          <a:picLocks noChangeAspect="1"/>
        </xdr:cNvPicPr>
      </xdr:nvPicPr>
      <xdr:blipFill>
        <a:blip xmlns:r="http://schemas.openxmlformats.org/officeDocument/2006/relationships" r:embed="rId10"/>
        <a:stretch>
          <a:fillRect/>
        </a:stretch>
      </xdr:blipFill>
      <xdr:spPr>
        <a:xfrm>
          <a:off x="5778500" y="59624685"/>
          <a:ext cx="1952" cy="2722"/>
        </a:xfrm>
        <a:prstGeom prst="rect">
          <a:avLst/>
        </a:prstGeom>
      </xdr:spPr>
    </xdr:pic>
    <xdr:clientData/>
  </xdr:oneCellAnchor>
  <xdr:oneCellAnchor>
    <xdr:from>
      <xdr:col>3</xdr:col>
      <xdr:colOff>0</xdr:colOff>
      <xdr:row>29</xdr:row>
      <xdr:rowOff>1306287</xdr:rowOff>
    </xdr:from>
    <xdr:ext cx="5692" cy="5442"/>
    <xdr:pic>
      <xdr:nvPicPr>
        <xdr:cNvPr id="169" name="Picture 168">
          <a:extLst>
            <a:ext uri="{FF2B5EF4-FFF2-40B4-BE49-F238E27FC236}">
              <a16:creationId xmlns:a16="http://schemas.microsoft.com/office/drawing/2014/main" id="{00000000-0008-0000-1E00-0000A9000000}"/>
            </a:ext>
          </a:extLst>
        </xdr:cNvPr>
        <xdr:cNvPicPr>
          <a:picLocks noChangeAspect="1"/>
        </xdr:cNvPicPr>
      </xdr:nvPicPr>
      <xdr:blipFill>
        <a:blip xmlns:r="http://schemas.openxmlformats.org/officeDocument/2006/relationships" r:embed="rId9"/>
        <a:stretch>
          <a:fillRect/>
        </a:stretch>
      </xdr:blipFill>
      <xdr:spPr>
        <a:xfrm>
          <a:off x="5778500" y="60158087"/>
          <a:ext cx="5692" cy="5442"/>
        </a:xfrm>
        <a:prstGeom prst="rect">
          <a:avLst/>
        </a:prstGeom>
      </xdr:spPr>
    </xdr:pic>
    <xdr:clientData/>
  </xdr:oneCellAnchor>
  <xdr:oneCellAnchor>
    <xdr:from>
      <xdr:col>3</xdr:col>
      <xdr:colOff>0</xdr:colOff>
      <xdr:row>29</xdr:row>
      <xdr:rowOff>217714</xdr:rowOff>
    </xdr:from>
    <xdr:ext cx="5470" cy="2721"/>
    <xdr:pic>
      <xdr:nvPicPr>
        <xdr:cNvPr id="170" name="Picture 169">
          <a:extLst>
            <a:ext uri="{FF2B5EF4-FFF2-40B4-BE49-F238E27FC236}">
              <a16:creationId xmlns:a16="http://schemas.microsoft.com/office/drawing/2014/main" id="{00000000-0008-0000-1E00-0000AA000000}"/>
            </a:ext>
          </a:extLst>
        </xdr:cNvPr>
        <xdr:cNvPicPr>
          <a:picLocks noChangeAspect="1"/>
        </xdr:cNvPicPr>
      </xdr:nvPicPr>
      <xdr:blipFill>
        <a:blip xmlns:r="http://schemas.openxmlformats.org/officeDocument/2006/relationships" r:embed="rId10"/>
        <a:stretch>
          <a:fillRect/>
        </a:stretch>
      </xdr:blipFill>
      <xdr:spPr>
        <a:xfrm>
          <a:off x="5778500" y="59069514"/>
          <a:ext cx="5470" cy="2721"/>
        </a:xfrm>
        <a:prstGeom prst="rect">
          <a:avLst/>
        </a:prstGeom>
      </xdr:spPr>
    </xdr:pic>
    <xdr:clientData/>
  </xdr:oneCellAnchor>
  <xdr:oneCellAnchor>
    <xdr:from>
      <xdr:col>3</xdr:col>
      <xdr:colOff>0</xdr:colOff>
      <xdr:row>30</xdr:row>
      <xdr:rowOff>772885</xdr:rowOff>
    </xdr:from>
    <xdr:ext cx="1952" cy="2722"/>
    <xdr:pic>
      <xdr:nvPicPr>
        <xdr:cNvPr id="171" name="Picture 170">
          <a:extLst>
            <a:ext uri="{FF2B5EF4-FFF2-40B4-BE49-F238E27FC236}">
              <a16:creationId xmlns:a16="http://schemas.microsoft.com/office/drawing/2014/main" id="{00000000-0008-0000-1E00-0000AB000000}"/>
            </a:ext>
          </a:extLst>
        </xdr:cNvPr>
        <xdr:cNvPicPr>
          <a:picLocks noChangeAspect="1"/>
        </xdr:cNvPicPr>
      </xdr:nvPicPr>
      <xdr:blipFill>
        <a:blip xmlns:r="http://schemas.openxmlformats.org/officeDocument/2006/relationships" r:embed="rId10"/>
        <a:stretch>
          <a:fillRect/>
        </a:stretch>
      </xdr:blipFill>
      <xdr:spPr>
        <a:xfrm>
          <a:off x="5778500" y="62939385"/>
          <a:ext cx="1952" cy="2722"/>
        </a:xfrm>
        <a:prstGeom prst="rect">
          <a:avLst/>
        </a:prstGeom>
      </xdr:spPr>
    </xdr:pic>
    <xdr:clientData/>
  </xdr:oneCellAnchor>
  <xdr:oneCellAnchor>
    <xdr:from>
      <xdr:col>3</xdr:col>
      <xdr:colOff>0</xdr:colOff>
      <xdr:row>30</xdr:row>
      <xdr:rowOff>1306287</xdr:rowOff>
    </xdr:from>
    <xdr:ext cx="5692" cy="5442"/>
    <xdr:pic>
      <xdr:nvPicPr>
        <xdr:cNvPr id="172" name="Picture 171">
          <a:extLst>
            <a:ext uri="{FF2B5EF4-FFF2-40B4-BE49-F238E27FC236}">
              <a16:creationId xmlns:a16="http://schemas.microsoft.com/office/drawing/2014/main" id="{00000000-0008-0000-1E00-0000AC000000}"/>
            </a:ext>
          </a:extLst>
        </xdr:cNvPr>
        <xdr:cNvPicPr>
          <a:picLocks noChangeAspect="1"/>
        </xdr:cNvPicPr>
      </xdr:nvPicPr>
      <xdr:blipFill>
        <a:blip xmlns:r="http://schemas.openxmlformats.org/officeDocument/2006/relationships" r:embed="rId9"/>
        <a:stretch>
          <a:fillRect/>
        </a:stretch>
      </xdr:blipFill>
      <xdr:spPr>
        <a:xfrm>
          <a:off x="5778500" y="63472787"/>
          <a:ext cx="5692" cy="5442"/>
        </a:xfrm>
        <a:prstGeom prst="rect">
          <a:avLst/>
        </a:prstGeom>
      </xdr:spPr>
    </xdr:pic>
    <xdr:clientData/>
  </xdr:oneCellAnchor>
  <xdr:oneCellAnchor>
    <xdr:from>
      <xdr:col>3</xdr:col>
      <xdr:colOff>0</xdr:colOff>
      <xdr:row>30</xdr:row>
      <xdr:rowOff>217714</xdr:rowOff>
    </xdr:from>
    <xdr:ext cx="5470" cy="2721"/>
    <xdr:pic>
      <xdr:nvPicPr>
        <xdr:cNvPr id="173" name="Picture 172">
          <a:extLst>
            <a:ext uri="{FF2B5EF4-FFF2-40B4-BE49-F238E27FC236}">
              <a16:creationId xmlns:a16="http://schemas.microsoft.com/office/drawing/2014/main" id="{00000000-0008-0000-1E00-0000AD000000}"/>
            </a:ext>
          </a:extLst>
        </xdr:cNvPr>
        <xdr:cNvPicPr>
          <a:picLocks noChangeAspect="1"/>
        </xdr:cNvPicPr>
      </xdr:nvPicPr>
      <xdr:blipFill>
        <a:blip xmlns:r="http://schemas.openxmlformats.org/officeDocument/2006/relationships" r:embed="rId10"/>
        <a:stretch>
          <a:fillRect/>
        </a:stretch>
      </xdr:blipFill>
      <xdr:spPr>
        <a:xfrm>
          <a:off x="5778500" y="62384214"/>
          <a:ext cx="5470" cy="2721"/>
        </a:xfrm>
        <a:prstGeom prst="rect">
          <a:avLst/>
        </a:prstGeom>
      </xdr:spPr>
    </xdr:pic>
    <xdr:clientData/>
  </xdr:oneCellAnchor>
  <xdr:oneCellAnchor>
    <xdr:from>
      <xdr:col>3</xdr:col>
      <xdr:colOff>0</xdr:colOff>
      <xdr:row>31</xdr:row>
      <xdr:rowOff>0</xdr:rowOff>
    </xdr:from>
    <xdr:ext cx="1952" cy="2722"/>
    <xdr:pic>
      <xdr:nvPicPr>
        <xdr:cNvPr id="174" name="Picture 173">
          <a:extLst>
            <a:ext uri="{FF2B5EF4-FFF2-40B4-BE49-F238E27FC236}">
              <a16:creationId xmlns:a16="http://schemas.microsoft.com/office/drawing/2014/main" id="{00000000-0008-0000-1E00-0000AE000000}"/>
            </a:ext>
          </a:extLst>
        </xdr:cNvPr>
        <xdr:cNvPicPr>
          <a:picLocks noChangeAspect="1"/>
        </xdr:cNvPicPr>
      </xdr:nvPicPr>
      <xdr:blipFill>
        <a:blip xmlns:r="http://schemas.openxmlformats.org/officeDocument/2006/relationships" r:embed="rId10"/>
        <a:stretch>
          <a:fillRect/>
        </a:stretch>
      </xdr:blipFill>
      <xdr:spPr>
        <a:xfrm>
          <a:off x="5778500" y="65314285"/>
          <a:ext cx="1952" cy="2722"/>
        </a:xfrm>
        <a:prstGeom prst="rect">
          <a:avLst/>
        </a:prstGeom>
      </xdr:spPr>
    </xdr:pic>
    <xdr:clientData/>
  </xdr:oneCellAnchor>
  <xdr:oneCellAnchor>
    <xdr:from>
      <xdr:col>3</xdr:col>
      <xdr:colOff>0</xdr:colOff>
      <xdr:row>31</xdr:row>
      <xdr:rowOff>0</xdr:rowOff>
    </xdr:from>
    <xdr:ext cx="5692" cy="5442"/>
    <xdr:pic>
      <xdr:nvPicPr>
        <xdr:cNvPr id="175" name="Picture 174">
          <a:extLst>
            <a:ext uri="{FF2B5EF4-FFF2-40B4-BE49-F238E27FC236}">
              <a16:creationId xmlns:a16="http://schemas.microsoft.com/office/drawing/2014/main" id="{00000000-0008-0000-1E00-0000AF000000}"/>
            </a:ext>
          </a:extLst>
        </xdr:cNvPr>
        <xdr:cNvPicPr>
          <a:picLocks noChangeAspect="1"/>
        </xdr:cNvPicPr>
      </xdr:nvPicPr>
      <xdr:blipFill>
        <a:blip xmlns:r="http://schemas.openxmlformats.org/officeDocument/2006/relationships" r:embed="rId9"/>
        <a:stretch>
          <a:fillRect/>
        </a:stretch>
      </xdr:blipFill>
      <xdr:spPr>
        <a:xfrm>
          <a:off x="5778500" y="65847687"/>
          <a:ext cx="5692" cy="5442"/>
        </a:xfrm>
        <a:prstGeom prst="rect">
          <a:avLst/>
        </a:prstGeom>
      </xdr:spPr>
    </xdr:pic>
    <xdr:clientData/>
  </xdr:oneCellAnchor>
  <xdr:oneCellAnchor>
    <xdr:from>
      <xdr:col>3</xdr:col>
      <xdr:colOff>0</xdr:colOff>
      <xdr:row>31</xdr:row>
      <xdr:rowOff>0</xdr:rowOff>
    </xdr:from>
    <xdr:ext cx="5470" cy="2721"/>
    <xdr:pic>
      <xdr:nvPicPr>
        <xdr:cNvPr id="176" name="Picture 175">
          <a:extLst>
            <a:ext uri="{FF2B5EF4-FFF2-40B4-BE49-F238E27FC236}">
              <a16:creationId xmlns:a16="http://schemas.microsoft.com/office/drawing/2014/main" id="{00000000-0008-0000-1E00-0000B0000000}"/>
            </a:ext>
          </a:extLst>
        </xdr:cNvPr>
        <xdr:cNvPicPr>
          <a:picLocks noChangeAspect="1"/>
        </xdr:cNvPicPr>
      </xdr:nvPicPr>
      <xdr:blipFill>
        <a:blip xmlns:r="http://schemas.openxmlformats.org/officeDocument/2006/relationships" r:embed="rId10"/>
        <a:stretch>
          <a:fillRect/>
        </a:stretch>
      </xdr:blipFill>
      <xdr:spPr>
        <a:xfrm>
          <a:off x="5778500" y="64759114"/>
          <a:ext cx="5470" cy="2721"/>
        </a:xfrm>
        <a:prstGeom prst="rect">
          <a:avLst/>
        </a:prstGeom>
      </xdr:spPr>
    </xdr:pic>
    <xdr:clientData/>
  </xdr:oneCellAnchor>
  <xdr:oneCellAnchor>
    <xdr:from>
      <xdr:col>3</xdr:col>
      <xdr:colOff>0</xdr:colOff>
      <xdr:row>31</xdr:row>
      <xdr:rowOff>0</xdr:rowOff>
    </xdr:from>
    <xdr:ext cx="1952" cy="2722"/>
    <xdr:pic>
      <xdr:nvPicPr>
        <xdr:cNvPr id="177" name="Picture 176">
          <a:extLst>
            <a:ext uri="{FF2B5EF4-FFF2-40B4-BE49-F238E27FC236}">
              <a16:creationId xmlns:a16="http://schemas.microsoft.com/office/drawing/2014/main" id="{00000000-0008-0000-1E00-0000B1000000}"/>
            </a:ext>
          </a:extLst>
        </xdr:cNvPr>
        <xdr:cNvPicPr>
          <a:picLocks noChangeAspect="1"/>
        </xdr:cNvPicPr>
      </xdr:nvPicPr>
      <xdr:blipFill>
        <a:blip xmlns:r="http://schemas.openxmlformats.org/officeDocument/2006/relationships" r:embed="rId10"/>
        <a:stretch>
          <a:fillRect/>
        </a:stretch>
      </xdr:blipFill>
      <xdr:spPr>
        <a:xfrm>
          <a:off x="5778500" y="69587835"/>
          <a:ext cx="1952" cy="2722"/>
        </a:xfrm>
        <a:prstGeom prst="rect">
          <a:avLst/>
        </a:prstGeom>
      </xdr:spPr>
    </xdr:pic>
    <xdr:clientData/>
  </xdr:oneCellAnchor>
  <xdr:oneCellAnchor>
    <xdr:from>
      <xdr:col>3</xdr:col>
      <xdr:colOff>0</xdr:colOff>
      <xdr:row>31</xdr:row>
      <xdr:rowOff>0</xdr:rowOff>
    </xdr:from>
    <xdr:ext cx="5692" cy="5442"/>
    <xdr:pic>
      <xdr:nvPicPr>
        <xdr:cNvPr id="178" name="Picture 177">
          <a:extLst>
            <a:ext uri="{FF2B5EF4-FFF2-40B4-BE49-F238E27FC236}">
              <a16:creationId xmlns:a16="http://schemas.microsoft.com/office/drawing/2014/main" id="{00000000-0008-0000-1E00-0000B2000000}"/>
            </a:ext>
          </a:extLst>
        </xdr:cNvPr>
        <xdr:cNvPicPr>
          <a:picLocks noChangeAspect="1"/>
        </xdr:cNvPicPr>
      </xdr:nvPicPr>
      <xdr:blipFill>
        <a:blip xmlns:r="http://schemas.openxmlformats.org/officeDocument/2006/relationships" r:embed="rId9"/>
        <a:stretch>
          <a:fillRect/>
        </a:stretch>
      </xdr:blipFill>
      <xdr:spPr>
        <a:xfrm>
          <a:off x="5778500" y="70121237"/>
          <a:ext cx="5692" cy="5442"/>
        </a:xfrm>
        <a:prstGeom prst="rect">
          <a:avLst/>
        </a:prstGeom>
      </xdr:spPr>
    </xdr:pic>
    <xdr:clientData/>
  </xdr:oneCellAnchor>
  <xdr:oneCellAnchor>
    <xdr:from>
      <xdr:col>3</xdr:col>
      <xdr:colOff>0</xdr:colOff>
      <xdr:row>31</xdr:row>
      <xdr:rowOff>0</xdr:rowOff>
    </xdr:from>
    <xdr:ext cx="5470" cy="2721"/>
    <xdr:pic>
      <xdr:nvPicPr>
        <xdr:cNvPr id="179" name="Picture 178">
          <a:extLst>
            <a:ext uri="{FF2B5EF4-FFF2-40B4-BE49-F238E27FC236}">
              <a16:creationId xmlns:a16="http://schemas.microsoft.com/office/drawing/2014/main" id="{00000000-0008-0000-1E00-0000B3000000}"/>
            </a:ext>
          </a:extLst>
        </xdr:cNvPr>
        <xdr:cNvPicPr>
          <a:picLocks noChangeAspect="1"/>
        </xdr:cNvPicPr>
      </xdr:nvPicPr>
      <xdr:blipFill>
        <a:blip xmlns:r="http://schemas.openxmlformats.org/officeDocument/2006/relationships" r:embed="rId10"/>
        <a:stretch>
          <a:fillRect/>
        </a:stretch>
      </xdr:blipFill>
      <xdr:spPr>
        <a:xfrm>
          <a:off x="5778500" y="69032664"/>
          <a:ext cx="5470" cy="2721"/>
        </a:xfrm>
        <a:prstGeom prst="rect">
          <a:avLst/>
        </a:prstGeom>
      </xdr:spPr>
    </xdr:pic>
    <xdr:clientData/>
  </xdr:oneCellAnchor>
  <xdr:oneCellAnchor>
    <xdr:from>
      <xdr:col>3</xdr:col>
      <xdr:colOff>0</xdr:colOff>
      <xdr:row>31</xdr:row>
      <xdr:rowOff>772885</xdr:rowOff>
    </xdr:from>
    <xdr:ext cx="1952" cy="2722"/>
    <xdr:pic>
      <xdr:nvPicPr>
        <xdr:cNvPr id="180" name="Picture 179">
          <a:extLst>
            <a:ext uri="{FF2B5EF4-FFF2-40B4-BE49-F238E27FC236}">
              <a16:creationId xmlns:a16="http://schemas.microsoft.com/office/drawing/2014/main" id="{00000000-0008-0000-1E00-0000B4000000}"/>
            </a:ext>
          </a:extLst>
        </xdr:cNvPr>
        <xdr:cNvPicPr>
          <a:picLocks noChangeAspect="1"/>
        </xdr:cNvPicPr>
      </xdr:nvPicPr>
      <xdr:blipFill>
        <a:blip xmlns:r="http://schemas.openxmlformats.org/officeDocument/2006/relationships" r:embed="rId10"/>
        <a:stretch>
          <a:fillRect/>
        </a:stretch>
      </xdr:blipFill>
      <xdr:spPr>
        <a:xfrm>
          <a:off x="5778500" y="71753185"/>
          <a:ext cx="1952" cy="2722"/>
        </a:xfrm>
        <a:prstGeom prst="rect">
          <a:avLst/>
        </a:prstGeom>
      </xdr:spPr>
    </xdr:pic>
    <xdr:clientData/>
  </xdr:oneCellAnchor>
  <xdr:oneCellAnchor>
    <xdr:from>
      <xdr:col>3</xdr:col>
      <xdr:colOff>0</xdr:colOff>
      <xdr:row>31</xdr:row>
      <xdr:rowOff>1306287</xdr:rowOff>
    </xdr:from>
    <xdr:ext cx="5692" cy="5442"/>
    <xdr:pic>
      <xdr:nvPicPr>
        <xdr:cNvPr id="181" name="Picture 180">
          <a:extLst>
            <a:ext uri="{FF2B5EF4-FFF2-40B4-BE49-F238E27FC236}">
              <a16:creationId xmlns:a16="http://schemas.microsoft.com/office/drawing/2014/main" id="{00000000-0008-0000-1E00-0000B5000000}"/>
            </a:ext>
          </a:extLst>
        </xdr:cNvPr>
        <xdr:cNvPicPr>
          <a:picLocks noChangeAspect="1"/>
        </xdr:cNvPicPr>
      </xdr:nvPicPr>
      <xdr:blipFill>
        <a:blip xmlns:r="http://schemas.openxmlformats.org/officeDocument/2006/relationships" r:embed="rId9"/>
        <a:stretch>
          <a:fillRect/>
        </a:stretch>
      </xdr:blipFill>
      <xdr:spPr>
        <a:xfrm>
          <a:off x="5778500" y="72286587"/>
          <a:ext cx="5692" cy="5442"/>
        </a:xfrm>
        <a:prstGeom prst="rect">
          <a:avLst/>
        </a:prstGeom>
      </xdr:spPr>
    </xdr:pic>
    <xdr:clientData/>
  </xdr:oneCellAnchor>
  <xdr:oneCellAnchor>
    <xdr:from>
      <xdr:col>3</xdr:col>
      <xdr:colOff>0</xdr:colOff>
      <xdr:row>31</xdr:row>
      <xdr:rowOff>217714</xdr:rowOff>
    </xdr:from>
    <xdr:ext cx="5470" cy="2721"/>
    <xdr:pic>
      <xdr:nvPicPr>
        <xdr:cNvPr id="182" name="Picture 181">
          <a:extLst>
            <a:ext uri="{FF2B5EF4-FFF2-40B4-BE49-F238E27FC236}">
              <a16:creationId xmlns:a16="http://schemas.microsoft.com/office/drawing/2014/main" id="{00000000-0008-0000-1E00-0000B6000000}"/>
            </a:ext>
          </a:extLst>
        </xdr:cNvPr>
        <xdr:cNvPicPr>
          <a:picLocks noChangeAspect="1"/>
        </xdr:cNvPicPr>
      </xdr:nvPicPr>
      <xdr:blipFill>
        <a:blip xmlns:r="http://schemas.openxmlformats.org/officeDocument/2006/relationships" r:embed="rId10"/>
        <a:stretch>
          <a:fillRect/>
        </a:stretch>
      </xdr:blipFill>
      <xdr:spPr>
        <a:xfrm>
          <a:off x="5778500" y="71198014"/>
          <a:ext cx="5470" cy="2721"/>
        </a:xfrm>
        <a:prstGeom prst="rect">
          <a:avLst/>
        </a:prstGeom>
      </xdr:spPr>
    </xdr:pic>
    <xdr:clientData/>
  </xdr:oneCellAnchor>
  <xdr:oneCellAnchor>
    <xdr:from>
      <xdr:col>3</xdr:col>
      <xdr:colOff>0</xdr:colOff>
      <xdr:row>32</xdr:row>
      <xdr:rowOff>772885</xdr:rowOff>
    </xdr:from>
    <xdr:ext cx="1952" cy="2722"/>
    <xdr:pic>
      <xdr:nvPicPr>
        <xdr:cNvPr id="183" name="Picture 182">
          <a:extLst>
            <a:ext uri="{FF2B5EF4-FFF2-40B4-BE49-F238E27FC236}">
              <a16:creationId xmlns:a16="http://schemas.microsoft.com/office/drawing/2014/main" id="{00000000-0008-0000-1E00-0000B7000000}"/>
            </a:ext>
          </a:extLst>
        </xdr:cNvPr>
        <xdr:cNvPicPr>
          <a:picLocks noChangeAspect="1"/>
        </xdr:cNvPicPr>
      </xdr:nvPicPr>
      <xdr:blipFill>
        <a:blip xmlns:r="http://schemas.openxmlformats.org/officeDocument/2006/relationships" r:embed="rId10"/>
        <a:stretch>
          <a:fillRect/>
        </a:stretch>
      </xdr:blipFill>
      <xdr:spPr>
        <a:xfrm>
          <a:off x="5778500" y="75252035"/>
          <a:ext cx="1952" cy="2722"/>
        </a:xfrm>
        <a:prstGeom prst="rect">
          <a:avLst/>
        </a:prstGeom>
      </xdr:spPr>
    </xdr:pic>
    <xdr:clientData/>
  </xdr:oneCellAnchor>
  <xdr:oneCellAnchor>
    <xdr:from>
      <xdr:col>3</xdr:col>
      <xdr:colOff>0</xdr:colOff>
      <xdr:row>32</xdr:row>
      <xdr:rowOff>1306287</xdr:rowOff>
    </xdr:from>
    <xdr:ext cx="5692" cy="5442"/>
    <xdr:pic>
      <xdr:nvPicPr>
        <xdr:cNvPr id="184" name="Picture 183">
          <a:extLst>
            <a:ext uri="{FF2B5EF4-FFF2-40B4-BE49-F238E27FC236}">
              <a16:creationId xmlns:a16="http://schemas.microsoft.com/office/drawing/2014/main" id="{00000000-0008-0000-1E00-0000B8000000}"/>
            </a:ext>
          </a:extLst>
        </xdr:cNvPr>
        <xdr:cNvPicPr>
          <a:picLocks noChangeAspect="1"/>
        </xdr:cNvPicPr>
      </xdr:nvPicPr>
      <xdr:blipFill>
        <a:blip xmlns:r="http://schemas.openxmlformats.org/officeDocument/2006/relationships" r:embed="rId9"/>
        <a:stretch>
          <a:fillRect/>
        </a:stretch>
      </xdr:blipFill>
      <xdr:spPr>
        <a:xfrm>
          <a:off x="5778500" y="75785437"/>
          <a:ext cx="5692" cy="5442"/>
        </a:xfrm>
        <a:prstGeom prst="rect">
          <a:avLst/>
        </a:prstGeom>
      </xdr:spPr>
    </xdr:pic>
    <xdr:clientData/>
  </xdr:oneCellAnchor>
  <xdr:oneCellAnchor>
    <xdr:from>
      <xdr:col>3</xdr:col>
      <xdr:colOff>0</xdr:colOff>
      <xdr:row>32</xdr:row>
      <xdr:rowOff>217714</xdr:rowOff>
    </xdr:from>
    <xdr:ext cx="5470" cy="2721"/>
    <xdr:pic>
      <xdr:nvPicPr>
        <xdr:cNvPr id="185" name="Picture 184">
          <a:extLst>
            <a:ext uri="{FF2B5EF4-FFF2-40B4-BE49-F238E27FC236}">
              <a16:creationId xmlns:a16="http://schemas.microsoft.com/office/drawing/2014/main" id="{00000000-0008-0000-1E00-0000B9000000}"/>
            </a:ext>
          </a:extLst>
        </xdr:cNvPr>
        <xdr:cNvPicPr>
          <a:picLocks noChangeAspect="1"/>
        </xdr:cNvPicPr>
      </xdr:nvPicPr>
      <xdr:blipFill>
        <a:blip xmlns:r="http://schemas.openxmlformats.org/officeDocument/2006/relationships" r:embed="rId10"/>
        <a:stretch>
          <a:fillRect/>
        </a:stretch>
      </xdr:blipFill>
      <xdr:spPr>
        <a:xfrm>
          <a:off x="5778500" y="74696864"/>
          <a:ext cx="5470" cy="2721"/>
        </a:xfrm>
        <a:prstGeom prst="rect">
          <a:avLst/>
        </a:prstGeom>
      </xdr:spPr>
    </xdr:pic>
    <xdr:clientData/>
  </xdr:oneCellAnchor>
  <xdr:oneCellAnchor>
    <xdr:from>
      <xdr:col>3</xdr:col>
      <xdr:colOff>0</xdr:colOff>
      <xdr:row>33</xdr:row>
      <xdr:rowOff>0</xdr:rowOff>
    </xdr:from>
    <xdr:ext cx="1952" cy="2722"/>
    <xdr:pic>
      <xdr:nvPicPr>
        <xdr:cNvPr id="186" name="Picture 185">
          <a:extLst>
            <a:ext uri="{FF2B5EF4-FFF2-40B4-BE49-F238E27FC236}">
              <a16:creationId xmlns:a16="http://schemas.microsoft.com/office/drawing/2014/main" id="{00000000-0008-0000-1E00-0000BA000000}"/>
            </a:ext>
          </a:extLst>
        </xdr:cNvPr>
        <xdr:cNvPicPr>
          <a:picLocks noChangeAspect="1"/>
        </xdr:cNvPicPr>
      </xdr:nvPicPr>
      <xdr:blipFill>
        <a:blip xmlns:r="http://schemas.openxmlformats.org/officeDocument/2006/relationships" r:embed="rId10"/>
        <a:stretch>
          <a:fillRect/>
        </a:stretch>
      </xdr:blipFill>
      <xdr:spPr>
        <a:xfrm>
          <a:off x="5778500" y="78160335"/>
          <a:ext cx="1952" cy="2722"/>
        </a:xfrm>
        <a:prstGeom prst="rect">
          <a:avLst/>
        </a:prstGeom>
      </xdr:spPr>
    </xdr:pic>
    <xdr:clientData/>
  </xdr:oneCellAnchor>
  <xdr:oneCellAnchor>
    <xdr:from>
      <xdr:col>3</xdr:col>
      <xdr:colOff>0</xdr:colOff>
      <xdr:row>33</xdr:row>
      <xdr:rowOff>0</xdr:rowOff>
    </xdr:from>
    <xdr:ext cx="5692" cy="5442"/>
    <xdr:pic>
      <xdr:nvPicPr>
        <xdr:cNvPr id="187" name="Picture 186">
          <a:extLst>
            <a:ext uri="{FF2B5EF4-FFF2-40B4-BE49-F238E27FC236}">
              <a16:creationId xmlns:a16="http://schemas.microsoft.com/office/drawing/2014/main" id="{00000000-0008-0000-1E00-0000BB000000}"/>
            </a:ext>
          </a:extLst>
        </xdr:cNvPr>
        <xdr:cNvPicPr>
          <a:picLocks noChangeAspect="1"/>
        </xdr:cNvPicPr>
      </xdr:nvPicPr>
      <xdr:blipFill>
        <a:blip xmlns:r="http://schemas.openxmlformats.org/officeDocument/2006/relationships" r:embed="rId9"/>
        <a:stretch>
          <a:fillRect/>
        </a:stretch>
      </xdr:blipFill>
      <xdr:spPr>
        <a:xfrm>
          <a:off x="5778500" y="78693737"/>
          <a:ext cx="5692" cy="5442"/>
        </a:xfrm>
        <a:prstGeom prst="rect">
          <a:avLst/>
        </a:prstGeom>
      </xdr:spPr>
    </xdr:pic>
    <xdr:clientData/>
  </xdr:oneCellAnchor>
  <xdr:oneCellAnchor>
    <xdr:from>
      <xdr:col>3</xdr:col>
      <xdr:colOff>0</xdr:colOff>
      <xdr:row>33</xdr:row>
      <xdr:rowOff>0</xdr:rowOff>
    </xdr:from>
    <xdr:ext cx="5470" cy="2721"/>
    <xdr:pic>
      <xdr:nvPicPr>
        <xdr:cNvPr id="188" name="Picture 187">
          <a:extLst>
            <a:ext uri="{FF2B5EF4-FFF2-40B4-BE49-F238E27FC236}">
              <a16:creationId xmlns:a16="http://schemas.microsoft.com/office/drawing/2014/main" id="{00000000-0008-0000-1E00-0000BC000000}"/>
            </a:ext>
          </a:extLst>
        </xdr:cNvPr>
        <xdr:cNvPicPr>
          <a:picLocks noChangeAspect="1"/>
        </xdr:cNvPicPr>
      </xdr:nvPicPr>
      <xdr:blipFill>
        <a:blip xmlns:r="http://schemas.openxmlformats.org/officeDocument/2006/relationships" r:embed="rId10"/>
        <a:stretch>
          <a:fillRect/>
        </a:stretch>
      </xdr:blipFill>
      <xdr:spPr>
        <a:xfrm>
          <a:off x="5778500" y="77605164"/>
          <a:ext cx="5470" cy="2721"/>
        </a:xfrm>
        <a:prstGeom prst="rect">
          <a:avLst/>
        </a:prstGeom>
      </xdr:spPr>
    </xdr:pic>
    <xdr:clientData/>
  </xdr:oneCellAnchor>
  <xdr:oneCellAnchor>
    <xdr:from>
      <xdr:col>3</xdr:col>
      <xdr:colOff>0</xdr:colOff>
      <xdr:row>33</xdr:row>
      <xdr:rowOff>772885</xdr:rowOff>
    </xdr:from>
    <xdr:ext cx="1952" cy="2722"/>
    <xdr:pic>
      <xdr:nvPicPr>
        <xdr:cNvPr id="189" name="Picture 188">
          <a:extLst>
            <a:ext uri="{FF2B5EF4-FFF2-40B4-BE49-F238E27FC236}">
              <a16:creationId xmlns:a16="http://schemas.microsoft.com/office/drawing/2014/main" id="{00000000-0008-0000-1E00-0000BD000000}"/>
            </a:ext>
          </a:extLst>
        </xdr:cNvPr>
        <xdr:cNvPicPr>
          <a:picLocks noChangeAspect="1"/>
        </xdr:cNvPicPr>
      </xdr:nvPicPr>
      <xdr:blipFill>
        <a:blip xmlns:r="http://schemas.openxmlformats.org/officeDocument/2006/relationships" r:embed="rId10"/>
        <a:stretch>
          <a:fillRect/>
        </a:stretch>
      </xdr:blipFill>
      <xdr:spPr>
        <a:xfrm>
          <a:off x="5778500" y="80674935"/>
          <a:ext cx="1952" cy="2722"/>
        </a:xfrm>
        <a:prstGeom prst="rect">
          <a:avLst/>
        </a:prstGeom>
      </xdr:spPr>
    </xdr:pic>
    <xdr:clientData/>
  </xdr:oneCellAnchor>
  <xdr:oneCellAnchor>
    <xdr:from>
      <xdr:col>3</xdr:col>
      <xdr:colOff>0</xdr:colOff>
      <xdr:row>33</xdr:row>
      <xdr:rowOff>1306287</xdr:rowOff>
    </xdr:from>
    <xdr:ext cx="5692" cy="5442"/>
    <xdr:pic>
      <xdr:nvPicPr>
        <xdr:cNvPr id="190" name="Picture 189">
          <a:extLst>
            <a:ext uri="{FF2B5EF4-FFF2-40B4-BE49-F238E27FC236}">
              <a16:creationId xmlns:a16="http://schemas.microsoft.com/office/drawing/2014/main" id="{00000000-0008-0000-1E00-0000BE000000}"/>
            </a:ext>
          </a:extLst>
        </xdr:cNvPr>
        <xdr:cNvPicPr>
          <a:picLocks noChangeAspect="1"/>
        </xdr:cNvPicPr>
      </xdr:nvPicPr>
      <xdr:blipFill>
        <a:blip xmlns:r="http://schemas.openxmlformats.org/officeDocument/2006/relationships" r:embed="rId9"/>
        <a:stretch>
          <a:fillRect/>
        </a:stretch>
      </xdr:blipFill>
      <xdr:spPr>
        <a:xfrm>
          <a:off x="5778500" y="81208337"/>
          <a:ext cx="5692" cy="5442"/>
        </a:xfrm>
        <a:prstGeom prst="rect">
          <a:avLst/>
        </a:prstGeom>
      </xdr:spPr>
    </xdr:pic>
    <xdr:clientData/>
  </xdr:oneCellAnchor>
  <xdr:oneCellAnchor>
    <xdr:from>
      <xdr:col>3</xdr:col>
      <xdr:colOff>0</xdr:colOff>
      <xdr:row>33</xdr:row>
      <xdr:rowOff>217714</xdr:rowOff>
    </xdr:from>
    <xdr:ext cx="5470" cy="2721"/>
    <xdr:pic>
      <xdr:nvPicPr>
        <xdr:cNvPr id="191" name="Picture 190">
          <a:extLst>
            <a:ext uri="{FF2B5EF4-FFF2-40B4-BE49-F238E27FC236}">
              <a16:creationId xmlns:a16="http://schemas.microsoft.com/office/drawing/2014/main" id="{00000000-0008-0000-1E00-0000BF000000}"/>
            </a:ext>
          </a:extLst>
        </xdr:cNvPr>
        <xdr:cNvPicPr>
          <a:picLocks noChangeAspect="1"/>
        </xdr:cNvPicPr>
      </xdr:nvPicPr>
      <xdr:blipFill>
        <a:blip xmlns:r="http://schemas.openxmlformats.org/officeDocument/2006/relationships" r:embed="rId10"/>
        <a:stretch>
          <a:fillRect/>
        </a:stretch>
      </xdr:blipFill>
      <xdr:spPr>
        <a:xfrm>
          <a:off x="5778500" y="80119764"/>
          <a:ext cx="5470" cy="2721"/>
        </a:xfrm>
        <a:prstGeom prst="rect">
          <a:avLst/>
        </a:prstGeom>
      </xdr:spPr>
    </xdr:pic>
    <xdr:clientData/>
  </xdr:oneCellAnchor>
  <xdr:oneCellAnchor>
    <xdr:from>
      <xdr:col>3</xdr:col>
      <xdr:colOff>0</xdr:colOff>
      <xdr:row>34</xdr:row>
      <xdr:rowOff>772885</xdr:rowOff>
    </xdr:from>
    <xdr:ext cx="1952" cy="2722"/>
    <xdr:pic>
      <xdr:nvPicPr>
        <xdr:cNvPr id="192" name="Picture 191">
          <a:extLst>
            <a:ext uri="{FF2B5EF4-FFF2-40B4-BE49-F238E27FC236}">
              <a16:creationId xmlns:a16="http://schemas.microsoft.com/office/drawing/2014/main" id="{00000000-0008-0000-1E00-0000C0000000}"/>
            </a:ext>
          </a:extLst>
        </xdr:cNvPr>
        <xdr:cNvPicPr>
          <a:picLocks noChangeAspect="1"/>
        </xdr:cNvPicPr>
      </xdr:nvPicPr>
      <xdr:blipFill>
        <a:blip xmlns:r="http://schemas.openxmlformats.org/officeDocument/2006/relationships" r:embed="rId10"/>
        <a:stretch>
          <a:fillRect/>
        </a:stretch>
      </xdr:blipFill>
      <xdr:spPr>
        <a:xfrm>
          <a:off x="5778500" y="85869235"/>
          <a:ext cx="1952" cy="2722"/>
        </a:xfrm>
        <a:prstGeom prst="rect">
          <a:avLst/>
        </a:prstGeom>
      </xdr:spPr>
    </xdr:pic>
    <xdr:clientData/>
  </xdr:oneCellAnchor>
  <xdr:oneCellAnchor>
    <xdr:from>
      <xdr:col>3</xdr:col>
      <xdr:colOff>0</xdr:colOff>
      <xdr:row>34</xdr:row>
      <xdr:rowOff>1306287</xdr:rowOff>
    </xdr:from>
    <xdr:ext cx="5692" cy="5442"/>
    <xdr:pic>
      <xdr:nvPicPr>
        <xdr:cNvPr id="193" name="Picture 192">
          <a:extLst>
            <a:ext uri="{FF2B5EF4-FFF2-40B4-BE49-F238E27FC236}">
              <a16:creationId xmlns:a16="http://schemas.microsoft.com/office/drawing/2014/main" id="{00000000-0008-0000-1E00-0000C1000000}"/>
            </a:ext>
          </a:extLst>
        </xdr:cNvPr>
        <xdr:cNvPicPr>
          <a:picLocks noChangeAspect="1"/>
        </xdr:cNvPicPr>
      </xdr:nvPicPr>
      <xdr:blipFill>
        <a:blip xmlns:r="http://schemas.openxmlformats.org/officeDocument/2006/relationships" r:embed="rId9"/>
        <a:stretch>
          <a:fillRect/>
        </a:stretch>
      </xdr:blipFill>
      <xdr:spPr>
        <a:xfrm>
          <a:off x="5778500" y="86402637"/>
          <a:ext cx="5692" cy="5442"/>
        </a:xfrm>
        <a:prstGeom prst="rect">
          <a:avLst/>
        </a:prstGeom>
      </xdr:spPr>
    </xdr:pic>
    <xdr:clientData/>
  </xdr:oneCellAnchor>
  <xdr:oneCellAnchor>
    <xdr:from>
      <xdr:col>3</xdr:col>
      <xdr:colOff>0</xdr:colOff>
      <xdr:row>34</xdr:row>
      <xdr:rowOff>217714</xdr:rowOff>
    </xdr:from>
    <xdr:ext cx="5470" cy="2721"/>
    <xdr:pic>
      <xdr:nvPicPr>
        <xdr:cNvPr id="194" name="Picture 193">
          <a:extLst>
            <a:ext uri="{FF2B5EF4-FFF2-40B4-BE49-F238E27FC236}">
              <a16:creationId xmlns:a16="http://schemas.microsoft.com/office/drawing/2014/main" id="{00000000-0008-0000-1E00-0000C2000000}"/>
            </a:ext>
          </a:extLst>
        </xdr:cNvPr>
        <xdr:cNvPicPr>
          <a:picLocks noChangeAspect="1"/>
        </xdr:cNvPicPr>
      </xdr:nvPicPr>
      <xdr:blipFill>
        <a:blip xmlns:r="http://schemas.openxmlformats.org/officeDocument/2006/relationships" r:embed="rId10"/>
        <a:stretch>
          <a:fillRect/>
        </a:stretch>
      </xdr:blipFill>
      <xdr:spPr>
        <a:xfrm>
          <a:off x="5778500" y="85314064"/>
          <a:ext cx="5470" cy="2721"/>
        </a:xfrm>
        <a:prstGeom prst="rect">
          <a:avLst/>
        </a:prstGeom>
      </xdr:spPr>
    </xdr:pic>
    <xdr:clientData/>
  </xdr:oneCellAnchor>
  <xdr:oneCellAnchor>
    <xdr:from>
      <xdr:col>3</xdr:col>
      <xdr:colOff>0</xdr:colOff>
      <xdr:row>35</xdr:row>
      <xdr:rowOff>772885</xdr:rowOff>
    </xdr:from>
    <xdr:ext cx="1952" cy="2722"/>
    <xdr:pic>
      <xdr:nvPicPr>
        <xdr:cNvPr id="195" name="Picture 194">
          <a:extLst>
            <a:ext uri="{FF2B5EF4-FFF2-40B4-BE49-F238E27FC236}">
              <a16:creationId xmlns:a16="http://schemas.microsoft.com/office/drawing/2014/main" id="{00000000-0008-0000-1E00-0000C3000000}"/>
            </a:ext>
          </a:extLst>
        </xdr:cNvPr>
        <xdr:cNvPicPr>
          <a:picLocks noChangeAspect="1"/>
        </xdr:cNvPicPr>
      </xdr:nvPicPr>
      <xdr:blipFill>
        <a:blip xmlns:r="http://schemas.openxmlformats.org/officeDocument/2006/relationships" r:embed="rId10"/>
        <a:stretch>
          <a:fillRect/>
        </a:stretch>
      </xdr:blipFill>
      <xdr:spPr>
        <a:xfrm>
          <a:off x="5778500" y="88815635"/>
          <a:ext cx="1952" cy="2722"/>
        </a:xfrm>
        <a:prstGeom prst="rect">
          <a:avLst/>
        </a:prstGeom>
      </xdr:spPr>
    </xdr:pic>
    <xdr:clientData/>
  </xdr:oneCellAnchor>
  <xdr:oneCellAnchor>
    <xdr:from>
      <xdr:col>3</xdr:col>
      <xdr:colOff>0</xdr:colOff>
      <xdr:row>35</xdr:row>
      <xdr:rowOff>1306287</xdr:rowOff>
    </xdr:from>
    <xdr:ext cx="5692" cy="5442"/>
    <xdr:pic>
      <xdr:nvPicPr>
        <xdr:cNvPr id="196" name="Picture 195">
          <a:extLst>
            <a:ext uri="{FF2B5EF4-FFF2-40B4-BE49-F238E27FC236}">
              <a16:creationId xmlns:a16="http://schemas.microsoft.com/office/drawing/2014/main" id="{00000000-0008-0000-1E00-0000C4000000}"/>
            </a:ext>
          </a:extLst>
        </xdr:cNvPr>
        <xdr:cNvPicPr>
          <a:picLocks noChangeAspect="1"/>
        </xdr:cNvPicPr>
      </xdr:nvPicPr>
      <xdr:blipFill>
        <a:blip xmlns:r="http://schemas.openxmlformats.org/officeDocument/2006/relationships" r:embed="rId9"/>
        <a:stretch>
          <a:fillRect/>
        </a:stretch>
      </xdr:blipFill>
      <xdr:spPr>
        <a:xfrm>
          <a:off x="5778500" y="89349037"/>
          <a:ext cx="5692" cy="5442"/>
        </a:xfrm>
        <a:prstGeom prst="rect">
          <a:avLst/>
        </a:prstGeom>
      </xdr:spPr>
    </xdr:pic>
    <xdr:clientData/>
  </xdr:oneCellAnchor>
  <xdr:oneCellAnchor>
    <xdr:from>
      <xdr:col>3</xdr:col>
      <xdr:colOff>0</xdr:colOff>
      <xdr:row>35</xdr:row>
      <xdr:rowOff>217714</xdr:rowOff>
    </xdr:from>
    <xdr:ext cx="5470" cy="2721"/>
    <xdr:pic>
      <xdr:nvPicPr>
        <xdr:cNvPr id="197" name="Picture 196">
          <a:extLst>
            <a:ext uri="{FF2B5EF4-FFF2-40B4-BE49-F238E27FC236}">
              <a16:creationId xmlns:a16="http://schemas.microsoft.com/office/drawing/2014/main" id="{00000000-0008-0000-1E00-0000C5000000}"/>
            </a:ext>
          </a:extLst>
        </xdr:cNvPr>
        <xdr:cNvPicPr>
          <a:picLocks noChangeAspect="1"/>
        </xdr:cNvPicPr>
      </xdr:nvPicPr>
      <xdr:blipFill>
        <a:blip xmlns:r="http://schemas.openxmlformats.org/officeDocument/2006/relationships" r:embed="rId10"/>
        <a:stretch>
          <a:fillRect/>
        </a:stretch>
      </xdr:blipFill>
      <xdr:spPr>
        <a:xfrm>
          <a:off x="5778500" y="88260464"/>
          <a:ext cx="5470" cy="2721"/>
        </a:xfrm>
        <a:prstGeom prst="rect">
          <a:avLst/>
        </a:prstGeom>
      </xdr:spPr>
    </xdr:pic>
    <xdr:clientData/>
  </xdr:oneCellAnchor>
  <xdr:oneCellAnchor>
    <xdr:from>
      <xdr:col>3</xdr:col>
      <xdr:colOff>0</xdr:colOff>
      <xdr:row>36</xdr:row>
      <xdr:rowOff>772885</xdr:rowOff>
    </xdr:from>
    <xdr:ext cx="1952" cy="2722"/>
    <xdr:pic>
      <xdr:nvPicPr>
        <xdr:cNvPr id="198" name="Picture 197">
          <a:extLst>
            <a:ext uri="{FF2B5EF4-FFF2-40B4-BE49-F238E27FC236}">
              <a16:creationId xmlns:a16="http://schemas.microsoft.com/office/drawing/2014/main" id="{00000000-0008-0000-1E00-0000C6000000}"/>
            </a:ext>
          </a:extLst>
        </xdr:cNvPr>
        <xdr:cNvPicPr>
          <a:picLocks noChangeAspect="1"/>
        </xdr:cNvPicPr>
      </xdr:nvPicPr>
      <xdr:blipFill>
        <a:blip xmlns:r="http://schemas.openxmlformats.org/officeDocument/2006/relationships" r:embed="rId10"/>
        <a:stretch>
          <a:fillRect/>
        </a:stretch>
      </xdr:blipFill>
      <xdr:spPr>
        <a:xfrm>
          <a:off x="5778500" y="91762035"/>
          <a:ext cx="1952" cy="2722"/>
        </a:xfrm>
        <a:prstGeom prst="rect">
          <a:avLst/>
        </a:prstGeom>
      </xdr:spPr>
    </xdr:pic>
    <xdr:clientData/>
  </xdr:oneCellAnchor>
  <xdr:oneCellAnchor>
    <xdr:from>
      <xdr:col>3</xdr:col>
      <xdr:colOff>0</xdr:colOff>
      <xdr:row>36</xdr:row>
      <xdr:rowOff>1306287</xdr:rowOff>
    </xdr:from>
    <xdr:ext cx="5692" cy="5442"/>
    <xdr:pic>
      <xdr:nvPicPr>
        <xdr:cNvPr id="199" name="Picture 198">
          <a:extLst>
            <a:ext uri="{FF2B5EF4-FFF2-40B4-BE49-F238E27FC236}">
              <a16:creationId xmlns:a16="http://schemas.microsoft.com/office/drawing/2014/main" id="{00000000-0008-0000-1E00-0000C7000000}"/>
            </a:ext>
          </a:extLst>
        </xdr:cNvPr>
        <xdr:cNvPicPr>
          <a:picLocks noChangeAspect="1"/>
        </xdr:cNvPicPr>
      </xdr:nvPicPr>
      <xdr:blipFill>
        <a:blip xmlns:r="http://schemas.openxmlformats.org/officeDocument/2006/relationships" r:embed="rId9"/>
        <a:stretch>
          <a:fillRect/>
        </a:stretch>
      </xdr:blipFill>
      <xdr:spPr>
        <a:xfrm>
          <a:off x="5778500" y="92295437"/>
          <a:ext cx="5692" cy="5442"/>
        </a:xfrm>
        <a:prstGeom prst="rect">
          <a:avLst/>
        </a:prstGeom>
      </xdr:spPr>
    </xdr:pic>
    <xdr:clientData/>
  </xdr:oneCellAnchor>
  <xdr:oneCellAnchor>
    <xdr:from>
      <xdr:col>3</xdr:col>
      <xdr:colOff>0</xdr:colOff>
      <xdr:row>36</xdr:row>
      <xdr:rowOff>217714</xdr:rowOff>
    </xdr:from>
    <xdr:ext cx="5470" cy="2721"/>
    <xdr:pic>
      <xdr:nvPicPr>
        <xdr:cNvPr id="200" name="Picture 199">
          <a:extLst>
            <a:ext uri="{FF2B5EF4-FFF2-40B4-BE49-F238E27FC236}">
              <a16:creationId xmlns:a16="http://schemas.microsoft.com/office/drawing/2014/main" id="{00000000-0008-0000-1E00-0000C8000000}"/>
            </a:ext>
          </a:extLst>
        </xdr:cNvPr>
        <xdr:cNvPicPr>
          <a:picLocks noChangeAspect="1"/>
        </xdr:cNvPicPr>
      </xdr:nvPicPr>
      <xdr:blipFill>
        <a:blip xmlns:r="http://schemas.openxmlformats.org/officeDocument/2006/relationships" r:embed="rId10"/>
        <a:stretch>
          <a:fillRect/>
        </a:stretch>
      </xdr:blipFill>
      <xdr:spPr>
        <a:xfrm>
          <a:off x="5778500" y="91206864"/>
          <a:ext cx="5470" cy="2721"/>
        </a:xfrm>
        <a:prstGeom prst="rect">
          <a:avLst/>
        </a:prstGeom>
      </xdr:spPr>
    </xdr:pic>
    <xdr:clientData/>
  </xdr:oneCellAnchor>
  <xdr:oneCellAnchor>
    <xdr:from>
      <xdr:col>3</xdr:col>
      <xdr:colOff>0</xdr:colOff>
      <xdr:row>37</xdr:row>
      <xdr:rowOff>772885</xdr:rowOff>
    </xdr:from>
    <xdr:ext cx="1952" cy="2722"/>
    <xdr:pic>
      <xdr:nvPicPr>
        <xdr:cNvPr id="201" name="Picture 200">
          <a:extLst>
            <a:ext uri="{FF2B5EF4-FFF2-40B4-BE49-F238E27FC236}">
              <a16:creationId xmlns:a16="http://schemas.microsoft.com/office/drawing/2014/main" id="{00000000-0008-0000-1E00-0000C9000000}"/>
            </a:ext>
          </a:extLst>
        </xdr:cNvPr>
        <xdr:cNvPicPr>
          <a:picLocks noChangeAspect="1"/>
        </xdr:cNvPicPr>
      </xdr:nvPicPr>
      <xdr:blipFill>
        <a:blip xmlns:r="http://schemas.openxmlformats.org/officeDocument/2006/relationships" r:embed="rId10"/>
        <a:stretch>
          <a:fillRect/>
        </a:stretch>
      </xdr:blipFill>
      <xdr:spPr>
        <a:xfrm>
          <a:off x="5778500" y="94155985"/>
          <a:ext cx="1952" cy="2722"/>
        </a:xfrm>
        <a:prstGeom prst="rect">
          <a:avLst/>
        </a:prstGeom>
      </xdr:spPr>
    </xdr:pic>
    <xdr:clientData/>
  </xdr:oneCellAnchor>
  <xdr:oneCellAnchor>
    <xdr:from>
      <xdr:col>3</xdr:col>
      <xdr:colOff>0</xdr:colOff>
      <xdr:row>37</xdr:row>
      <xdr:rowOff>1306287</xdr:rowOff>
    </xdr:from>
    <xdr:ext cx="5692" cy="5442"/>
    <xdr:pic>
      <xdr:nvPicPr>
        <xdr:cNvPr id="202" name="Picture 201">
          <a:extLst>
            <a:ext uri="{FF2B5EF4-FFF2-40B4-BE49-F238E27FC236}">
              <a16:creationId xmlns:a16="http://schemas.microsoft.com/office/drawing/2014/main" id="{00000000-0008-0000-1E00-0000CA000000}"/>
            </a:ext>
          </a:extLst>
        </xdr:cNvPr>
        <xdr:cNvPicPr>
          <a:picLocks noChangeAspect="1"/>
        </xdr:cNvPicPr>
      </xdr:nvPicPr>
      <xdr:blipFill>
        <a:blip xmlns:r="http://schemas.openxmlformats.org/officeDocument/2006/relationships" r:embed="rId9"/>
        <a:stretch>
          <a:fillRect/>
        </a:stretch>
      </xdr:blipFill>
      <xdr:spPr>
        <a:xfrm>
          <a:off x="5778500" y="94689387"/>
          <a:ext cx="5692" cy="5442"/>
        </a:xfrm>
        <a:prstGeom prst="rect">
          <a:avLst/>
        </a:prstGeom>
      </xdr:spPr>
    </xdr:pic>
    <xdr:clientData/>
  </xdr:oneCellAnchor>
  <xdr:oneCellAnchor>
    <xdr:from>
      <xdr:col>3</xdr:col>
      <xdr:colOff>0</xdr:colOff>
      <xdr:row>37</xdr:row>
      <xdr:rowOff>217714</xdr:rowOff>
    </xdr:from>
    <xdr:ext cx="5470" cy="2721"/>
    <xdr:pic>
      <xdr:nvPicPr>
        <xdr:cNvPr id="203" name="Picture 202">
          <a:extLst>
            <a:ext uri="{FF2B5EF4-FFF2-40B4-BE49-F238E27FC236}">
              <a16:creationId xmlns:a16="http://schemas.microsoft.com/office/drawing/2014/main" id="{00000000-0008-0000-1E00-0000CB000000}"/>
            </a:ext>
          </a:extLst>
        </xdr:cNvPr>
        <xdr:cNvPicPr>
          <a:picLocks noChangeAspect="1"/>
        </xdr:cNvPicPr>
      </xdr:nvPicPr>
      <xdr:blipFill>
        <a:blip xmlns:r="http://schemas.openxmlformats.org/officeDocument/2006/relationships" r:embed="rId10"/>
        <a:stretch>
          <a:fillRect/>
        </a:stretch>
      </xdr:blipFill>
      <xdr:spPr>
        <a:xfrm>
          <a:off x="5778500" y="93600814"/>
          <a:ext cx="5470" cy="2721"/>
        </a:xfrm>
        <a:prstGeom prst="rect">
          <a:avLst/>
        </a:prstGeom>
      </xdr:spPr>
    </xdr:pic>
    <xdr:clientData/>
  </xdr:oneCellAnchor>
  <xdr:oneCellAnchor>
    <xdr:from>
      <xdr:col>3</xdr:col>
      <xdr:colOff>0</xdr:colOff>
      <xdr:row>38</xdr:row>
      <xdr:rowOff>772885</xdr:rowOff>
    </xdr:from>
    <xdr:ext cx="1952" cy="2722"/>
    <xdr:pic>
      <xdr:nvPicPr>
        <xdr:cNvPr id="204" name="Picture 203">
          <a:extLst>
            <a:ext uri="{FF2B5EF4-FFF2-40B4-BE49-F238E27FC236}">
              <a16:creationId xmlns:a16="http://schemas.microsoft.com/office/drawing/2014/main" id="{00000000-0008-0000-1E00-0000CC000000}"/>
            </a:ext>
          </a:extLst>
        </xdr:cNvPr>
        <xdr:cNvPicPr>
          <a:picLocks noChangeAspect="1"/>
        </xdr:cNvPicPr>
      </xdr:nvPicPr>
      <xdr:blipFill>
        <a:blip xmlns:r="http://schemas.openxmlformats.org/officeDocument/2006/relationships" r:embed="rId10"/>
        <a:stretch>
          <a:fillRect/>
        </a:stretch>
      </xdr:blipFill>
      <xdr:spPr>
        <a:xfrm>
          <a:off x="5778500" y="96734085"/>
          <a:ext cx="1952" cy="2722"/>
        </a:xfrm>
        <a:prstGeom prst="rect">
          <a:avLst/>
        </a:prstGeom>
      </xdr:spPr>
    </xdr:pic>
    <xdr:clientData/>
  </xdr:oneCellAnchor>
  <xdr:oneCellAnchor>
    <xdr:from>
      <xdr:col>3</xdr:col>
      <xdr:colOff>0</xdr:colOff>
      <xdr:row>38</xdr:row>
      <xdr:rowOff>1306287</xdr:rowOff>
    </xdr:from>
    <xdr:ext cx="5692" cy="5442"/>
    <xdr:pic>
      <xdr:nvPicPr>
        <xdr:cNvPr id="205" name="Picture 204">
          <a:extLst>
            <a:ext uri="{FF2B5EF4-FFF2-40B4-BE49-F238E27FC236}">
              <a16:creationId xmlns:a16="http://schemas.microsoft.com/office/drawing/2014/main" id="{00000000-0008-0000-1E00-0000CD000000}"/>
            </a:ext>
          </a:extLst>
        </xdr:cNvPr>
        <xdr:cNvPicPr>
          <a:picLocks noChangeAspect="1"/>
        </xdr:cNvPicPr>
      </xdr:nvPicPr>
      <xdr:blipFill>
        <a:blip xmlns:r="http://schemas.openxmlformats.org/officeDocument/2006/relationships" r:embed="rId9"/>
        <a:stretch>
          <a:fillRect/>
        </a:stretch>
      </xdr:blipFill>
      <xdr:spPr>
        <a:xfrm>
          <a:off x="5778500" y="97267487"/>
          <a:ext cx="5692" cy="5442"/>
        </a:xfrm>
        <a:prstGeom prst="rect">
          <a:avLst/>
        </a:prstGeom>
      </xdr:spPr>
    </xdr:pic>
    <xdr:clientData/>
  </xdr:oneCellAnchor>
  <xdr:oneCellAnchor>
    <xdr:from>
      <xdr:col>3</xdr:col>
      <xdr:colOff>0</xdr:colOff>
      <xdr:row>38</xdr:row>
      <xdr:rowOff>217714</xdr:rowOff>
    </xdr:from>
    <xdr:ext cx="5470" cy="2721"/>
    <xdr:pic>
      <xdr:nvPicPr>
        <xdr:cNvPr id="206" name="Picture 205">
          <a:extLst>
            <a:ext uri="{FF2B5EF4-FFF2-40B4-BE49-F238E27FC236}">
              <a16:creationId xmlns:a16="http://schemas.microsoft.com/office/drawing/2014/main" id="{00000000-0008-0000-1E00-0000CE000000}"/>
            </a:ext>
          </a:extLst>
        </xdr:cNvPr>
        <xdr:cNvPicPr>
          <a:picLocks noChangeAspect="1"/>
        </xdr:cNvPicPr>
      </xdr:nvPicPr>
      <xdr:blipFill>
        <a:blip xmlns:r="http://schemas.openxmlformats.org/officeDocument/2006/relationships" r:embed="rId10"/>
        <a:stretch>
          <a:fillRect/>
        </a:stretch>
      </xdr:blipFill>
      <xdr:spPr>
        <a:xfrm>
          <a:off x="5778500" y="96178914"/>
          <a:ext cx="5470" cy="2721"/>
        </a:xfrm>
        <a:prstGeom prst="rect">
          <a:avLst/>
        </a:prstGeom>
      </xdr:spPr>
    </xdr:pic>
    <xdr:clientData/>
  </xdr:oneCellAnchor>
  <xdr:oneCellAnchor>
    <xdr:from>
      <xdr:col>3</xdr:col>
      <xdr:colOff>0</xdr:colOff>
      <xdr:row>39</xdr:row>
      <xdr:rowOff>772885</xdr:rowOff>
    </xdr:from>
    <xdr:ext cx="1952" cy="2722"/>
    <xdr:pic>
      <xdr:nvPicPr>
        <xdr:cNvPr id="207" name="Picture 206">
          <a:extLst>
            <a:ext uri="{FF2B5EF4-FFF2-40B4-BE49-F238E27FC236}">
              <a16:creationId xmlns:a16="http://schemas.microsoft.com/office/drawing/2014/main" id="{00000000-0008-0000-1E00-0000CF000000}"/>
            </a:ext>
          </a:extLst>
        </xdr:cNvPr>
        <xdr:cNvPicPr>
          <a:picLocks noChangeAspect="1"/>
        </xdr:cNvPicPr>
      </xdr:nvPicPr>
      <xdr:blipFill>
        <a:blip xmlns:r="http://schemas.openxmlformats.org/officeDocument/2006/relationships" r:embed="rId10"/>
        <a:stretch>
          <a:fillRect/>
        </a:stretch>
      </xdr:blipFill>
      <xdr:spPr>
        <a:xfrm>
          <a:off x="5778500" y="99782085"/>
          <a:ext cx="1952" cy="2722"/>
        </a:xfrm>
        <a:prstGeom prst="rect">
          <a:avLst/>
        </a:prstGeom>
      </xdr:spPr>
    </xdr:pic>
    <xdr:clientData/>
  </xdr:oneCellAnchor>
  <xdr:oneCellAnchor>
    <xdr:from>
      <xdr:col>3</xdr:col>
      <xdr:colOff>0</xdr:colOff>
      <xdr:row>39</xdr:row>
      <xdr:rowOff>1306287</xdr:rowOff>
    </xdr:from>
    <xdr:ext cx="5692" cy="5442"/>
    <xdr:pic>
      <xdr:nvPicPr>
        <xdr:cNvPr id="208" name="Picture 207">
          <a:extLst>
            <a:ext uri="{FF2B5EF4-FFF2-40B4-BE49-F238E27FC236}">
              <a16:creationId xmlns:a16="http://schemas.microsoft.com/office/drawing/2014/main" id="{00000000-0008-0000-1E00-0000D0000000}"/>
            </a:ext>
          </a:extLst>
        </xdr:cNvPr>
        <xdr:cNvPicPr>
          <a:picLocks noChangeAspect="1"/>
        </xdr:cNvPicPr>
      </xdr:nvPicPr>
      <xdr:blipFill>
        <a:blip xmlns:r="http://schemas.openxmlformats.org/officeDocument/2006/relationships" r:embed="rId9"/>
        <a:stretch>
          <a:fillRect/>
        </a:stretch>
      </xdr:blipFill>
      <xdr:spPr>
        <a:xfrm>
          <a:off x="5778500" y="100315487"/>
          <a:ext cx="5692" cy="5442"/>
        </a:xfrm>
        <a:prstGeom prst="rect">
          <a:avLst/>
        </a:prstGeom>
      </xdr:spPr>
    </xdr:pic>
    <xdr:clientData/>
  </xdr:oneCellAnchor>
  <xdr:oneCellAnchor>
    <xdr:from>
      <xdr:col>3</xdr:col>
      <xdr:colOff>0</xdr:colOff>
      <xdr:row>39</xdr:row>
      <xdr:rowOff>217714</xdr:rowOff>
    </xdr:from>
    <xdr:ext cx="5470" cy="2721"/>
    <xdr:pic>
      <xdr:nvPicPr>
        <xdr:cNvPr id="209" name="Picture 208">
          <a:extLst>
            <a:ext uri="{FF2B5EF4-FFF2-40B4-BE49-F238E27FC236}">
              <a16:creationId xmlns:a16="http://schemas.microsoft.com/office/drawing/2014/main" id="{00000000-0008-0000-1E00-0000D1000000}"/>
            </a:ext>
          </a:extLst>
        </xdr:cNvPr>
        <xdr:cNvPicPr>
          <a:picLocks noChangeAspect="1"/>
        </xdr:cNvPicPr>
      </xdr:nvPicPr>
      <xdr:blipFill>
        <a:blip xmlns:r="http://schemas.openxmlformats.org/officeDocument/2006/relationships" r:embed="rId10"/>
        <a:stretch>
          <a:fillRect/>
        </a:stretch>
      </xdr:blipFill>
      <xdr:spPr>
        <a:xfrm>
          <a:off x="5778500" y="99226914"/>
          <a:ext cx="5470" cy="2721"/>
        </a:xfrm>
        <a:prstGeom prst="rect">
          <a:avLst/>
        </a:prstGeom>
      </xdr:spPr>
    </xdr:pic>
    <xdr:clientData/>
  </xdr:oneCellAnchor>
  <xdr:oneCellAnchor>
    <xdr:from>
      <xdr:col>3</xdr:col>
      <xdr:colOff>0</xdr:colOff>
      <xdr:row>40</xdr:row>
      <xdr:rowOff>772885</xdr:rowOff>
    </xdr:from>
    <xdr:ext cx="1952" cy="2722"/>
    <xdr:pic>
      <xdr:nvPicPr>
        <xdr:cNvPr id="210" name="Picture 209">
          <a:extLst>
            <a:ext uri="{FF2B5EF4-FFF2-40B4-BE49-F238E27FC236}">
              <a16:creationId xmlns:a16="http://schemas.microsoft.com/office/drawing/2014/main" id="{00000000-0008-0000-1E00-0000D2000000}"/>
            </a:ext>
          </a:extLst>
        </xdr:cNvPr>
        <xdr:cNvPicPr>
          <a:picLocks noChangeAspect="1"/>
        </xdr:cNvPicPr>
      </xdr:nvPicPr>
      <xdr:blipFill>
        <a:blip xmlns:r="http://schemas.openxmlformats.org/officeDocument/2006/relationships" r:embed="rId10"/>
        <a:stretch>
          <a:fillRect/>
        </a:stretch>
      </xdr:blipFill>
      <xdr:spPr>
        <a:xfrm>
          <a:off x="5778500" y="102652285"/>
          <a:ext cx="1952" cy="2722"/>
        </a:xfrm>
        <a:prstGeom prst="rect">
          <a:avLst/>
        </a:prstGeom>
      </xdr:spPr>
    </xdr:pic>
    <xdr:clientData/>
  </xdr:oneCellAnchor>
  <xdr:oneCellAnchor>
    <xdr:from>
      <xdr:col>3</xdr:col>
      <xdr:colOff>0</xdr:colOff>
      <xdr:row>40</xdr:row>
      <xdr:rowOff>1306287</xdr:rowOff>
    </xdr:from>
    <xdr:ext cx="5692" cy="5442"/>
    <xdr:pic>
      <xdr:nvPicPr>
        <xdr:cNvPr id="211" name="Picture 210">
          <a:extLst>
            <a:ext uri="{FF2B5EF4-FFF2-40B4-BE49-F238E27FC236}">
              <a16:creationId xmlns:a16="http://schemas.microsoft.com/office/drawing/2014/main" id="{00000000-0008-0000-1E00-0000D3000000}"/>
            </a:ext>
          </a:extLst>
        </xdr:cNvPr>
        <xdr:cNvPicPr>
          <a:picLocks noChangeAspect="1"/>
        </xdr:cNvPicPr>
      </xdr:nvPicPr>
      <xdr:blipFill>
        <a:blip xmlns:r="http://schemas.openxmlformats.org/officeDocument/2006/relationships" r:embed="rId9"/>
        <a:stretch>
          <a:fillRect/>
        </a:stretch>
      </xdr:blipFill>
      <xdr:spPr>
        <a:xfrm>
          <a:off x="5778500" y="103185687"/>
          <a:ext cx="5692" cy="5442"/>
        </a:xfrm>
        <a:prstGeom prst="rect">
          <a:avLst/>
        </a:prstGeom>
      </xdr:spPr>
    </xdr:pic>
    <xdr:clientData/>
  </xdr:oneCellAnchor>
  <xdr:oneCellAnchor>
    <xdr:from>
      <xdr:col>3</xdr:col>
      <xdr:colOff>0</xdr:colOff>
      <xdr:row>40</xdr:row>
      <xdr:rowOff>217714</xdr:rowOff>
    </xdr:from>
    <xdr:ext cx="5470" cy="2721"/>
    <xdr:pic>
      <xdr:nvPicPr>
        <xdr:cNvPr id="212" name="Picture 211">
          <a:extLst>
            <a:ext uri="{FF2B5EF4-FFF2-40B4-BE49-F238E27FC236}">
              <a16:creationId xmlns:a16="http://schemas.microsoft.com/office/drawing/2014/main" id="{00000000-0008-0000-1E00-0000D4000000}"/>
            </a:ext>
          </a:extLst>
        </xdr:cNvPr>
        <xdr:cNvPicPr>
          <a:picLocks noChangeAspect="1"/>
        </xdr:cNvPicPr>
      </xdr:nvPicPr>
      <xdr:blipFill>
        <a:blip xmlns:r="http://schemas.openxmlformats.org/officeDocument/2006/relationships" r:embed="rId10"/>
        <a:stretch>
          <a:fillRect/>
        </a:stretch>
      </xdr:blipFill>
      <xdr:spPr>
        <a:xfrm>
          <a:off x="5778500" y="102097114"/>
          <a:ext cx="5470" cy="2721"/>
        </a:xfrm>
        <a:prstGeom prst="rect">
          <a:avLst/>
        </a:prstGeom>
      </xdr:spPr>
    </xdr:pic>
    <xdr:clientData/>
  </xdr:oneCellAnchor>
  <xdr:oneCellAnchor>
    <xdr:from>
      <xdr:col>3</xdr:col>
      <xdr:colOff>0</xdr:colOff>
      <xdr:row>41</xdr:row>
      <xdr:rowOff>772885</xdr:rowOff>
    </xdr:from>
    <xdr:ext cx="1952" cy="2722"/>
    <xdr:pic>
      <xdr:nvPicPr>
        <xdr:cNvPr id="213" name="Picture 212">
          <a:extLst>
            <a:ext uri="{FF2B5EF4-FFF2-40B4-BE49-F238E27FC236}">
              <a16:creationId xmlns:a16="http://schemas.microsoft.com/office/drawing/2014/main" id="{00000000-0008-0000-1E00-0000D5000000}"/>
            </a:ext>
          </a:extLst>
        </xdr:cNvPr>
        <xdr:cNvPicPr>
          <a:picLocks noChangeAspect="1"/>
        </xdr:cNvPicPr>
      </xdr:nvPicPr>
      <xdr:blipFill>
        <a:blip xmlns:r="http://schemas.openxmlformats.org/officeDocument/2006/relationships" r:embed="rId10"/>
        <a:stretch>
          <a:fillRect/>
        </a:stretch>
      </xdr:blipFill>
      <xdr:spPr>
        <a:xfrm>
          <a:off x="5778500" y="104493785"/>
          <a:ext cx="1952" cy="2722"/>
        </a:xfrm>
        <a:prstGeom prst="rect">
          <a:avLst/>
        </a:prstGeom>
      </xdr:spPr>
    </xdr:pic>
    <xdr:clientData/>
  </xdr:oneCellAnchor>
  <xdr:oneCellAnchor>
    <xdr:from>
      <xdr:col>3</xdr:col>
      <xdr:colOff>0</xdr:colOff>
      <xdr:row>41</xdr:row>
      <xdr:rowOff>1306287</xdr:rowOff>
    </xdr:from>
    <xdr:ext cx="5692" cy="5442"/>
    <xdr:pic>
      <xdr:nvPicPr>
        <xdr:cNvPr id="214" name="Picture 213">
          <a:extLst>
            <a:ext uri="{FF2B5EF4-FFF2-40B4-BE49-F238E27FC236}">
              <a16:creationId xmlns:a16="http://schemas.microsoft.com/office/drawing/2014/main" id="{00000000-0008-0000-1E00-0000D6000000}"/>
            </a:ext>
          </a:extLst>
        </xdr:cNvPr>
        <xdr:cNvPicPr>
          <a:picLocks noChangeAspect="1"/>
        </xdr:cNvPicPr>
      </xdr:nvPicPr>
      <xdr:blipFill>
        <a:blip xmlns:r="http://schemas.openxmlformats.org/officeDocument/2006/relationships" r:embed="rId9"/>
        <a:stretch>
          <a:fillRect/>
        </a:stretch>
      </xdr:blipFill>
      <xdr:spPr>
        <a:xfrm>
          <a:off x="5778500" y="105027187"/>
          <a:ext cx="5692" cy="5442"/>
        </a:xfrm>
        <a:prstGeom prst="rect">
          <a:avLst/>
        </a:prstGeom>
      </xdr:spPr>
    </xdr:pic>
    <xdr:clientData/>
  </xdr:oneCellAnchor>
  <xdr:oneCellAnchor>
    <xdr:from>
      <xdr:col>3</xdr:col>
      <xdr:colOff>0</xdr:colOff>
      <xdr:row>41</xdr:row>
      <xdr:rowOff>217714</xdr:rowOff>
    </xdr:from>
    <xdr:ext cx="5470" cy="2721"/>
    <xdr:pic>
      <xdr:nvPicPr>
        <xdr:cNvPr id="215" name="Picture 214">
          <a:extLst>
            <a:ext uri="{FF2B5EF4-FFF2-40B4-BE49-F238E27FC236}">
              <a16:creationId xmlns:a16="http://schemas.microsoft.com/office/drawing/2014/main" id="{00000000-0008-0000-1E00-0000D7000000}"/>
            </a:ext>
          </a:extLst>
        </xdr:cNvPr>
        <xdr:cNvPicPr>
          <a:picLocks noChangeAspect="1"/>
        </xdr:cNvPicPr>
      </xdr:nvPicPr>
      <xdr:blipFill>
        <a:blip xmlns:r="http://schemas.openxmlformats.org/officeDocument/2006/relationships" r:embed="rId10"/>
        <a:stretch>
          <a:fillRect/>
        </a:stretch>
      </xdr:blipFill>
      <xdr:spPr>
        <a:xfrm>
          <a:off x="5778500" y="103938614"/>
          <a:ext cx="5470" cy="2721"/>
        </a:xfrm>
        <a:prstGeom prst="rect">
          <a:avLst/>
        </a:prstGeom>
      </xdr:spPr>
    </xdr:pic>
    <xdr:clientData/>
  </xdr:oneCellAnchor>
  <xdr:oneCellAnchor>
    <xdr:from>
      <xdr:col>3</xdr:col>
      <xdr:colOff>0</xdr:colOff>
      <xdr:row>42</xdr:row>
      <xdr:rowOff>772885</xdr:rowOff>
    </xdr:from>
    <xdr:ext cx="1952" cy="2722"/>
    <xdr:pic>
      <xdr:nvPicPr>
        <xdr:cNvPr id="216" name="Picture 215">
          <a:extLst>
            <a:ext uri="{FF2B5EF4-FFF2-40B4-BE49-F238E27FC236}">
              <a16:creationId xmlns:a16="http://schemas.microsoft.com/office/drawing/2014/main" id="{00000000-0008-0000-1E00-0000D8000000}"/>
            </a:ext>
          </a:extLst>
        </xdr:cNvPr>
        <xdr:cNvPicPr>
          <a:picLocks noChangeAspect="1"/>
        </xdr:cNvPicPr>
      </xdr:nvPicPr>
      <xdr:blipFill>
        <a:blip xmlns:r="http://schemas.openxmlformats.org/officeDocument/2006/relationships" r:embed="rId10"/>
        <a:stretch>
          <a:fillRect/>
        </a:stretch>
      </xdr:blipFill>
      <xdr:spPr>
        <a:xfrm>
          <a:off x="5778500" y="106335285"/>
          <a:ext cx="1952" cy="2722"/>
        </a:xfrm>
        <a:prstGeom prst="rect">
          <a:avLst/>
        </a:prstGeom>
      </xdr:spPr>
    </xdr:pic>
    <xdr:clientData/>
  </xdr:oneCellAnchor>
  <xdr:oneCellAnchor>
    <xdr:from>
      <xdr:col>3</xdr:col>
      <xdr:colOff>0</xdr:colOff>
      <xdr:row>42</xdr:row>
      <xdr:rowOff>1306287</xdr:rowOff>
    </xdr:from>
    <xdr:ext cx="5692" cy="5442"/>
    <xdr:pic>
      <xdr:nvPicPr>
        <xdr:cNvPr id="217" name="Picture 216">
          <a:extLst>
            <a:ext uri="{FF2B5EF4-FFF2-40B4-BE49-F238E27FC236}">
              <a16:creationId xmlns:a16="http://schemas.microsoft.com/office/drawing/2014/main" id="{00000000-0008-0000-1E00-0000D9000000}"/>
            </a:ext>
          </a:extLst>
        </xdr:cNvPr>
        <xdr:cNvPicPr>
          <a:picLocks noChangeAspect="1"/>
        </xdr:cNvPicPr>
      </xdr:nvPicPr>
      <xdr:blipFill>
        <a:blip xmlns:r="http://schemas.openxmlformats.org/officeDocument/2006/relationships" r:embed="rId9"/>
        <a:stretch>
          <a:fillRect/>
        </a:stretch>
      </xdr:blipFill>
      <xdr:spPr>
        <a:xfrm>
          <a:off x="5778500" y="106868687"/>
          <a:ext cx="5692" cy="5442"/>
        </a:xfrm>
        <a:prstGeom prst="rect">
          <a:avLst/>
        </a:prstGeom>
      </xdr:spPr>
    </xdr:pic>
    <xdr:clientData/>
  </xdr:oneCellAnchor>
  <xdr:oneCellAnchor>
    <xdr:from>
      <xdr:col>3</xdr:col>
      <xdr:colOff>0</xdr:colOff>
      <xdr:row>42</xdr:row>
      <xdr:rowOff>217714</xdr:rowOff>
    </xdr:from>
    <xdr:ext cx="5470" cy="2721"/>
    <xdr:pic>
      <xdr:nvPicPr>
        <xdr:cNvPr id="218" name="Picture 217">
          <a:extLst>
            <a:ext uri="{FF2B5EF4-FFF2-40B4-BE49-F238E27FC236}">
              <a16:creationId xmlns:a16="http://schemas.microsoft.com/office/drawing/2014/main" id="{00000000-0008-0000-1E00-0000DA000000}"/>
            </a:ext>
          </a:extLst>
        </xdr:cNvPr>
        <xdr:cNvPicPr>
          <a:picLocks noChangeAspect="1"/>
        </xdr:cNvPicPr>
      </xdr:nvPicPr>
      <xdr:blipFill>
        <a:blip xmlns:r="http://schemas.openxmlformats.org/officeDocument/2006/relationships" r:embed="rId10"/>
        <a:stretch>
          <a:fillRect/>
        </a:stretch>
      </xdr:blipFill>
      <xdr:spPr>
        <a:xfrm>
          <a:off x="5778500" y="105780114"/>
          <a:ext cx="5470" cy="2721"/>
        </a:xfrm>
        <a:prstGeom prst="rect">
          <a:avLst/>
        </a:prstGeom>
      </xdr:spPr>
    </xdr:pic>
    <xdr:clientData/>
  </xdr:oneCellAnchor>
  <xdr:oneCellAnchor>
    <xdr:from>
      <xdr:col>3</xdr:col>
      <xdr:colOff>0</xdr:colOff>
      <xdr:row>43</xdr:row>
      <xdr:rowOff>772885</xdr:rowOff>
    </xdr:from>
    <xdr:ext cx="1952" cy="2722"/>
    <xdr:pic>
      <xdr:nvPicPr>
        <xdr:cNvPr id="219" name="Picture 218">
          <a:extLst>
            <a:ext uri="{FF2B5EF4-FFF2-40B4-BE49-F238E27FC236}">
              <a16:creationId xmlns:a16="http://schemas.microsoft.com/office/drawing/2014/main" id="{00000000-0008-0000-1E00-0000DB000000}"/>
            </a:ext>
          </a:extLst>
        </xdr:cNvPr>
        <xdr:cNvPicPr>
          <a:picLocks noChangeAspect="1"/>
        </xdr:cNvPicPr>
      </xdr:nvPicPr>
      <xdr:blipFill>
        <a:blip xmlns:r="http://schemas.openxmlformats.org/officeDocument/2006/relationships" r:embed="rId10"/>
        <a:stretch>
          <a:fillRect/>
        </a:stretch>
      </xdr:blipFill>
      <xdr:spPr>
        <a:xfrm>
          <a:off x="5778500" y="108951485"/>
          <a:ext cx="1952" cy="2722"/>
        </a:xfrm>
        <a:prstGeom prst="rect">
          <a:avLst/>
        </a:prstGeom>
      </xdr:spPr>
    </xdr:pic>
    <xdr:clientData/>
  </xdr:oneCellAnchor>
  <xdr:oneCellAnchor>
    <xdr:from>
      <xdr:col>3</xdr:col>
      <xdr:colOff>0</xdr:colOff>
      <xdr:row>43</xdr:row>
      <xdr:rowOff>1306287</xdr:rowOff>
    </xdr:from>
    <xdr:ext cx="5692" cy="5442"/>
    <xdr:pic>
      <xdr:nvPicPr>
        <xdr:cNvPr id="220" name="Picture 219">
          <a:extLst>
            <a:ext uri="{FF2B5EF4-FFF2-40B4-BE49-F238E27FC236}">
              <a16:creationId xmlns:a16="http://schemas.microsoft.com/office/drawing/2014/main" id="{00000000-0008-0000-1E00-0000DC000000}"/>
            </a:ext>
          </a:extLst>
        </xdr:cNvPr>
        <xdr:cNvPicPr>
          <a:picLocks noChangeAspect="1"/>
        </xdr:cNvPicPr>
      </xdr:nvPicPr>
      <xdr:blipFill>
        <a:blip xmlns:r="http://schemas.openxmlformats.org/officeDocument/2006/relationships" r:embed="rId9"/>
        <a:stretch>
          <a:fillRect/>
        </a:stretch>
      </xdr:blipFill>
      <xdr:spPr>
        <a:xfrm>
          <a:off x="5778500" y="109484887"/>
          <a:ext cx="5692" cy="5442"/>
        </a:xfrm>
        <a:prstGeom prst="rect">
          <a:avLst/>
        </a:prstGeom>
      </xdr:spPr>
    </xdr:pic>
    <xdr:clientData/>
  </xdr:oneCellAnchor>
  <xdr:oneCellAnchor>
    <xdr:from>
      <xdr:col>3</xdr:col>
      <xdr:colOff>0</xdr:colOff>
      <xdr:row>43</xdr:row>
      <xdr:rowOff>217714</xdr:rowOff>
    </xdr:from>
    <xdr:ext cx="5470" cy="2721"/>
    <xdr:pic>
      <xdr:nvPicPr>
        <xdr:cNvPr id="221" name="Picture 220">
          <a:extLst>
            <a:ext uri="{FF2B5EF4-FFF2-40B4-BE49-F238E27FC236}">
              <a16:creationId xmlns:a16="http://schemas.microsoft.com/office/drawing/2014/main" id="{00000000-0008-0000-1E00-0000DD000000}"/>
            </a:ext>
          </a:extLst>
        </xdr:cNvPr>
        <xdr:cNvPicPr>
          <a:picLocks noChangeAspect="1"/>
        </xdr:cNvPicPr>
      </xdr:nvPicPr>
      <xdr:blipFill>
        <a:blip xmlns:r="http://schemas.openxmlformats.org/officeDocument/2006/relationships" r:embed="rId10"/>
        <a:stretch>
          <a:fillRect/>
        </a:stretch>
      </xdr:blipFill>
      <xdr:spPr>
        <a:xfrm>
          <a:off x="5778500" y="108396314"/>
          <a:ext cx="5470" cy="2721"/>
        </a:xfrm>
        <a:prstGeom prst="rect">
          <a:avLst/>
        </a:prstGeom>
      </xdr:spPr>
    </xdr:pic>
    <xdr:clientData/>
  </xdr:oneCellAnchor>
  <xdr:oneCellAnchor>
    <xdr:from>
      <xdr:col>3</xdr:col>
      <xdr:colOff>0</xdr:colOff>
      <xdr:row>44</xdr:row>
      <xdr:rowOff>772885</xdr:rowOff>
    </xdr:from>
    <xdr:ext cx="1952" cy="2722"/>
    <xdr:pic>
      <xdr:nvPicPr>
        <xdr:cNvPr id="222" name="Picture 221">
          <a:extLst>
            <a:ext uri="{FF2B5EF4-FFF2-40B4-BE49-F238E27FC236}">
              <a16:creationId xmlns:a16="http://schemas.microsoft.com/office/drawing/2014/main" id="{00000000-0008-0000-1E00-0000DE000000}"/>
            </a:ext>
          </a:extLst>
        </xdr:cNvPr>
        <xdr:cNvPicPr>
          <a:picLocks noChangeAspect="1"/>
        </xdr:cNvPicPr>
      </xdr:nvPicPr>
      <xdr:blipFill>
        <a:blip xmlns:r="http://schemas.openxmlformats.org/officeDocument/2006/relationships" r:embed="rId10"/>
        <a:stretch>
          <a:fillRect/>
        </a:stretch>
      </xdr:blipFill>
      <xdr:spPr>
        <a:xfrm>
          <a:off x="5778500" y="110424685"/>
          <a:ext cx="1952" cy="2722"/>
        </a:xfrm>
        <a:prstGeom prst="rect">
          <a:avLst/>
        </a:prstGeom>
      </xdr:spPr>
    </xdr:pic>
    <xdr:clientData/>
  </xdr:oneCellAnchor>
  <xdr:oneCellAnchor>
    <xdr:from>
      <xdr:col>3</xdr:col>
      <xdr:colOff>0</xdr:colOff>
      <xdr:row>44</xdr:row>
      <xdr:rowOff>1306287</xdr:rowOff>
    </xdr:from>
    <xdr:ext cx="5692" cy="5442"/>
    <xdr:pic>
      <xdr:nvPicPr>
        <xdr:cNvPr id="223" name="Picture 222">
          <a:extLst>
            <a:ext uri="{FF2B5EF4-FFF2-40B4-BE49-F238E27FC236}">
              <a16:creationId xmlns:a16="http://schemas.microsoft.com/office/drawing/2014/main" id="{00000000-0008-0000-1E00-0000DF000000}"/>
            </a:ext>
          </a:extLst>
        </xdr:cNvPr>
        <xdr:cNvPicPr>
          <a:picLocks noChangeAspect="1"/>
        </xdr:cNvPicPr>
      </xdr:nvPicPr>
      <xdr:blipFill>
        <a:blip xmlns:r="http://schemas.openxmlformats.org/officeDocument/2006/relationships" r:embed="rId9"/>
        <a:stretch>
          <a:fillRect/>
        </a:stretch>
      </xdr:blipFill>
      <xdr:spPr>
        <a:xfrm>
          <a:off x="5778500" y="110958087"/>
          <a:ext cx="5692" cy="5442"/>
        </a:xfrm>
        <a:prstGeom prst="rect">
          <a:avLst/>
        </a:prstGeom>
      </xdr:spPr>
    </xdr:pic>
    <xdr:clientData/>
  </xdr:oneCellAnchor>
  <xdr:oneCellAnchor>
    <xdr:from>
      <xdr:col>3</xdr:col>
      <xdr:colOff>0</xdr:colOff>
      <xdr:row>44</xdr:row>
      <xdr:rowOff>217714</xdr:rowOff>
    </xdr:from>
    <xdr:ext cx="5470" cy="2721"/>
    <xdr:pic>
      <xdr:nvPicPr>
        <xdr:cNvPr id="224" name="Picture 223">
          <a:extLst>
            <a:ext uri="{FF2B5EF4-FFF2-40B4-BE49-F238E27FC236}">
              <a16:creationId xmlns:a16="http://schemas.microsoft.com/office/drawing/2014/main" id="{00000000-0008-0000-1E00-0000E0000000}"/>
            </a:ext>
          </a:extLst>
        </xdr:cNvPr>
        <xdr:cNvPicPr>
          <a:picLocks noChangeAspect="1"/>
        </xdr:cNvPicPr>
      </xdr:nvPicPr>
      <xdr:blipFill>
        <a:blip xmlns:r="http://schemas.openxmlformats.org/officeDocument/2006/relationships" r:embed="rId10"/>
        <a:stretch>
          <a:fillRect/>
        </a:stretch>
      </xdr:blipFill>
      <xdr:spPr>
        <a:xfrm>
          <a:off x="5778500" y="109869514"/>
          <a:ext cx="5470" cy="2721"/>
        </a:xfrm>
        <a:prstGeom prst="rect">
          <a:avLst/>
        </a:prstGeom>
      </xdr:spPr>
    </xdr:pic>
    <xdr:clientData/>
  </xdr:oneCellAnchor>
  <xdr:oneCellAnchor>
    <xdr:from>
      <xdr:col>3</xdr:col>
      <xdr:colOff>0</xdr:colOff>
      <xdr:row>45</xdr:row>
      <xdr:rowOff>772885</xdr:rowOff>
    </xdr:from>
    <xdr:ext cx="1952" cy="2722"/>
    <xdr:pic>
      <xdr:nvPicPr>
        <xdr:cNvPr id="225" name="Picture 224">
          <a:extLst>
            <a:ext uri="{FF2B5EF4-FFF2-40B4-BE49-F238E27FC236}">
              <a16:creationId xmlns:a16="http://schemas.microsoft.com/office/drawing/2014/main" id="{00000000-0008-0000-1E00-0000E1000000}"/>
            </a:ext>
          </a:extLst>
        </xdr:cNvPr>
        <xdr:cNvPicPr>
          <a:picLocks noChangeAspect="1"/>
        </xdr:cNvPicPr>
      </xdr:nvPicPr>
      <xdr:blipFill>
        <a:blip xmlns:r="http://schemas.openxmlformats.org/officeDocument/2006/relationships" r:embed="rId10"/>
        <a:stretch>
          <a:fillRect/>
        </a:stretch>
      </xdr:blipFill>
      <xdr:spPr>
        <a:xfrm>
          <a:off x="5778500" y="113606035"/>
          <a:ext cx="1952" cy="2722"/>
        </a:xfrm>
        <a:prstGeom prst="rect">
          <a:avLst/>
        </a:prstGeom>
      </xdr:spPr>
    </xdr:pic>
    <xdr:clientData/>
  </xdr:oneCellAnchor>
  <xdr:oneCellAnchor>
    <xdr:from>
      <xdr:col>3</xdr:col>
      <xdr:colOff>0</xdr:colOff>
      <xdr:row>45</xdr:row>
      <xdr:rowOff>1306287</xdr:rowOff>
    </xdr:from>
    <xdr:ext cx="5692" cy="5442"/>
    <xdr:pic>
      <xdr:nvPicPr>
        <xdr:cNvPr id="226" name="Picture 225">
          <a:extLst>
            <a:ext uri="{FF2B5EF4-FFF2-40B4-BE49-F238E27FC236}">
              <a16:creationId xmlns:a16="http://schemas.microsoft.com/office/drawing/2014/main" id="{00000000-0008-0000-1E00-0000E2000000}"/>
            </a:ext>
          </a:extLst>
        </xdr:cNvPr>
        <xdr:cNvPicPr>
          <a:picLocks noChangeAspect="1"/>
        </xdr:cNvPicPr>
      </xdr:nvPicPr>
      <xdr:blipFill>
        <a:blip xmlns:r="http://schemas.openxmlformats.org/officeDocument/2006/relationships" r:embed="rId9"/>
        <a:stretch>
          <a:fillRect/>
        </a:stretch>
      </xdr:blipFill>
      <xdr:spPr>
        <a:xfrm>
          <a:off x="5778500" y="114139437"/>
          <a:ext cx="5692" cy="5442"/>
        </a:xfrm>
        <a:prstGeom prst="rect">
          <a:avLst/>
        </a:prstGeom>
      </xdr:spPr>
    </xdr:pic>
    <xdr:clientData/>
  </xdr:oneCellAnchor>
  <xdr:oneCellAnchor>
    <xdr:from>
      <xdr:col>3</xdr:col>
      <xdr:colOff>0</xdr:colOff>
      <xdr:row>45</xdr:row>
      <xdr:rowOff>217714</xdr:rowOff>
    </xdr:from>
    <xdr:ext cx="5470" cy="2721"/>
    <xdr:pic>
      <xdr:nvPicPr>
        <xdr:cNvPr id="227" name="Picture 226">
          <a:extLst>
            <a:ext uri="{FF2B5EF4-FFF2-40B4-BE49-F238E27FC236}">
              <a16:creationId xmlns:a16="http://schemas.microsoft.com/office/drawing/2014/main" id="{00000000-0008-0000-1E00-0000E3000000}"/>
            </a:ext>
          </a:extLst>
        </xdr:cNvPr>
        <xdr:cNvPicPr>
          <a:picLocks noChangeAspect="1"/>
        </xdr:cNvPicPr>
      </xdr:nvPicPr>
      <xdr:blipFill>
        <a:blip xmlns:r="http://schemas.openxmlformats.org/officeDocument/2006/relationships" r:embed="rId10"/>
        <a:stretch>
          <a:fillRect/>
        </a:stretch>
      </xdr:blipFill>
      <xdr:spPr>
        <a:xfrm>
          <a:off x="5778500" y="113050864"/>
          <a:ext cx="5470" cy="2721"/>
        </a:xfrm>
        <a:prstGeom prst="rect">
          <a:avLst/>
        </a:prstGeom>
      </xdr:spPr>
    </xdr:pic>
    <xdr:clientData/>
  </xdr:oneCellAnchor>
  <xdr:oneCellAnchor>
    <xdr:from>
      <xdr:col>3</xdr:col>
      <xdr:colOff>0</xdr:colOff>
      <xdr:row>46</xdr:row>
      <xdr:rowOff>772885</xdr:rowOff>
    </xdr:from>
    <xdr:ext cx="1952" cy="2722"/>
    <xdr:pic>
      <xdr:nvPicPr>
        <xdr:cNvPr id="228" name="Picture 227">
          <a:extLst>
            <a:ext uri="{FF2B5EF4-FFF2-40B4-BE49-F238E27FC236}">
              <a16:creationId xmlns:a16="http://schemas.microsoft.com/office/drawing/2014/main" id="{00000000-0008-0000-1E00-0000E4000000}"/>
            </a:ext>
          </a:extLst>
        </xdr:cNvPr>
        <xdr:cNvPicPr>
          <a:picLocks noChangeAspect="1"/>
        </xdr:cNvPicPr>
      </xdr:nvPicPr>
      <xdr:blipFill>
        <a:blip xmlns:r="http://schemas.openxmlformats.org/officeDocument/2006/relationships" r:embed="rId10"/>
        <a:stretch>
          <a:fillRect/>
        </a:stretch>
      </xdr:blipFill>
      <xdr:spPr>
        <a:xfrm>
          <a:off x="5778500" y="117003285"/>
          <a:ext cx="1952" cy="2722"/>
        </a:xfrm>
        <a:prstGeom prst="rect">
          <a:avLst/>
        </a:prstGeom>
      </xdr:spPr>
    </xdr:pic>
    <xdr:clientData/>
  </xdr:oneCellAnchor>
  <xdr:oneCellAnchor>
    <xdr:from>
      <xdr:col>3</xdr:col>
      <xdr:colOff>0</xdr:colOff>
      <xdr:row>46</xdr:row>
      <xdr:rowOff>1306287</xdr:rowOff>
    </xdr:from>
    <xdr:ext cx="5692" cy="5442"/>
    <xdr:pic>
      <xdr:nvPicPr>
        <xdr:cNvPr id="229" name="Picture 228">
          <a:extLst>
            <a:ext uri="{FF2B5EF4-FFF2-40B4-BE49-F238E27FC236}">
              <a16:creationId xmlns:a16="http://schemas.microsoft.com/office/drawing/2014/main" id="{00000000-0008-0000-1E00-0000E5000000}"/>
            </a:ext>
          </a:extLst>
        </xdr:cNvPr>
        <xdr:cNvPicPr>
          <a:picLocks noChangeAspect="1"/>
        </xdr:cNvPicPr>
      </xdr:nvPicPr>
      <xdr:blipFill>
        <a:blip xmlns:r="http://schemas.openxmlformats.org/officeDocument/2006/relationships" r:embed="rId9"/>
        <a:stretch>
          <a:fillRect/>
        </a:stretch>
      </xdr:blipFill>
      <xdr:spPr>
        <a:xfrm>
          <a:off x="5778500" y="117536687"/>
          <a:ext cx="5692" cy="5442"/>
        </a:xfrm>
        <a:prstGeom prst="rect">
          <a:avLst/>
        </a:prstGeom>
      </xdr:spPr>
    </xdr:pic>
    <xdr:clientData/>
  </xdr:oneCellAnchor>
  <xdr:oneCellAnchor>
    <xdr:from>
      <xdr:col>3</xdr:col>
      <xdr:colOff>0</xdr:colOff>
      <xdr:row>46</xdr:row>
      <xdr:rowOff>217714</xdr:rowOff>
    </xdr:from>
    <xdr:ext cx="5470" cy="2721"/>
    <xdr:pic>
      <xdr:nvPicPr>
        <xdr:cNvPr id="230" name="Picture 229">
          <a:extLst>
            <a:ext uri="{FF2B5EF4-FFF2-40B4-BE49-F238E27FC236}">
              <a16:creationId xmlns:a16="http://schemas.microsoft.com/office/drawing/2014/main" id="{00000000-0008-0000-1E00-0000E6000000}"/>
            </a:ext>
          </a:extLst>
        </xdr:cNvPr>
        <xdr:cNvPicPr>
          <a:picLocks noChangeAspect="1"/>
        </xdr:cNvPicPr>
      </xdr:nvPicPr>
      <xdr:blipFill>
        <a:blip xmlns:r="http://schemas.openxmlformats.org/officeDocument/2006/relationships" r:embed="rId10"/>
        <a:stretch>
          <a:fillRect/>
        </a:stretch>
      </xdr:blipFill>
      <xdr:spPr>
        <a:xfrm>
          <a:off x="5778500" y="116448114"/>
          <a:ext cx="5470" cy="2721"/>
        </a:xfrm>
        <a:prstGeom prst="rect">
          <a:avLst/>
        </a:prstGeom>
      </xdr:spPr>
    </xdr:pic>
    <xdr:clientData/>
  </xdr:oneCellAnchor>
  <xdr:oneCellAnchor>
    <xdr:from>
      <xdr:col>3</xdr:col>
      <xdr:colOff>0</xdr:colOff>
      <xdr:row>47</xdr:row>
      <xdr:rowOff>772885</xdr:rowOff>
    </xdr:from>
    <xdr:ext cx="1952" cy="2722"/>
    <xdr:pic>
      <xdr:nvPicPr>
        <xdr:cNvPr id="231" name="Picture 230">
          <a:extLst>
            <a:ext uri="{FF2B5EF4-FFF2-40B4-BE49-F238E27FC236}">
              <a16:creationId xmlns:a16="http://schemas.microsoft.com/office/drawing/2014/main" id="{00000000-0008-0000-1E00-0000E7000000}"/>
            </a:ext>
          </a:extLst>
        </xdr:cNvPr>
        <xdr:cNvPicPr>
          <a:picLocks noChangeAspect="1"/>
        </xdr:cNvPicPr>
      </xdr:nvPicPr>
      <xdr:blipFill>
        <a:blip xmlns:r="http://schemas.openxmlformats.org/officeDocument/2006/relationships" r:embed="rId10"/>
        <a:stretch>
          <a:fillRect/>
        </a:stretch>
      </xdr:blipFill>
      <xdr:spPr>
        <a:xfrm>
          <a:off x="5778500" y="119213085"/>
          <a:ext cx="1952" cy="2722"/>
        </a:xfrm>
        <a:prstGeom prst="rect">
          <a:avLst/>
        </a:prstGeom>
      </xdr:spPr>
    </xdr:pic>
    <xdr:clientData/>
  </xdr:oneCellAnchor>
  <xdr:oneCellAnchor>
    <xdr:from>
      <xdr:col>3</xdr:col>
      <xdr:colOff>0</xdr:colOff>
      <xdr:row>47</xdr:row>
      <xdr:rowOff>1306287</xdr:rowOff>
    </xdr:from>
    <xdr:ext cx="5692" cy="5442"/>
    <xdr:pic>
      <xdr:nvPicPr>
        <xdr:cNvPr id="232" name="Picture 231">
          <a:extLst>
            <a:ext uri="{FF2B5EF4-FFF2-40B4-BE49-F238E27FC236}">
              <a16:creationId xmlns:a16="http://schemas.microsoft.com/office/drawing/2014/main" id="{00000000-0008-0000-1E00-0000E8000000}"/>
            </a:ext>
          </a:extLst>
        </xdr:cNvPr>
        <xdr:cNvPicPr>
          <a:picLocks noChangeAspect="1"/>
        </xdr:cNvPicPr>
      </xdr:nvPicPr>
      <xdr:blipFill>
        <a:blip xmlns:r="http://schemas.openxmlformats.org/officeDocument/2006/relationships" r:embed="rId9"/>
        <a:stretch>
          <a:fillRect/>
        </a:stretch>
      </xdr:blipFill>
      <xdr:spPr>
        <a:xfrm>
          <a:off x="5778500" y="119746487"/>
          <a:ext cx="5692" cy="5442"/>
        </a:xfrm>
        <a:prstGeom prst="rect">
          <a:avLst/>
        </a:prstGeom>
      </xdr:spPr>
    </xdr:pic>
    <xdr:clientData/>
  </xdr:oneCellAnchor>
  <xdr:oneCellAnchor>
    <xdr:from>
      <xdr:col>3</xdr:col>
      <xdr:colOff>0</xdr:colOff>
      <xdr:row>47</xdr:row>
      <xdr:rowOff>217714</xdr:rowOff>
    </xdr:from>
    <xdr:ext cx="5470" cy="2721"/>
    <xdr:pic>
      <xdr:nvPicPr>
        <xdr:cNvPr id="233" name="Picture 232">
          <a:extLst>
            <a:ext uri="{FF2B5EF4-FFF2-40B4-BE49-F238E27FC236}">
              <a16:creationId xmlns:a16="http://schemas.microsoft.com/office/drawing/2014/main" id="{00000000-0008-0000-1E00-0000E9000000}"/>
            </a:ext>
          </a:extLst>
        </xdr:cNvPr>
        <xdr:cNvPicPr>
          <a:picLocks noChangeAspect="1"/>
        </xdr:cNvPicPr>
      </xdr:nvPicPr>
      <xdr:blipFill>
        <a:blip xmlns:r="http://schemas.openxmlformats.org/officeDocument/2006/relationships" r:embed="rId10"/>
        <a:stretch>
          <a:fillRect/>
        </a:stretch>
      </xdr:blipFill>
      <xdr:spPr>
        <a:xfrm>
          <a:off x="5778500" y="118657914"/>
          <a:ext cx="5470" cy="2721"/>
        </a:xfrm>
        <a:prstGeom prst="rect">
          <a:avLst/>
        </a:prstGeom>
      </xdr:spPr>
    </xdr:pic>
    <xdr:clientData/>
  </xdr:oneCellAnchor>
  <xdr:oneCellAnchor>
    <xdr:from>
      <xdr:col>3</xdr:col>
      <xdr:colOff>0</xdr:colOff>
      <xdr:row>48</xdr:row>
      <xdr:rowOff>772885</xdr:rowOff>
    </xdr:from>
    <xdr:ext cx="1952" cy="2722"/>
    <xdr:pic>
      <xdr:nvPicPr>
        <xdr:cNvPr id="234" name="Picture 233">
          <a:extLst>
            <a:ext uri="{FF2B5EF4-FFF2-40B4-BE49-F238E27FC236}">
              <a16:creationId xmlns:a16="http://schemas.microsoft.com/office/drawing/2014/main" id="{00000000-0008-0000-1E00-0000EA000000}"/>
            </a:ext>
          </a:extLst>
        </xdr:cNvPr>
        <xdr:cNvPicPr>
          <a:picLocks noChangeAspect="1"/>
        </xdr:cNvPicPr>
      </xdr:nvPicPr>
      <xdr:blipFill>
        <a:blip xmlns:r="http://schemas.openxmlformats.org/officeDocument/2006/relationships" r:embed="rId10"/>
        <a:stretch>
          <a:fillRect/>
        </a:stretch>
      </xdr:blipFill>
      <xdr:spPr>
        <a:xfrm>
          <a:off x="5778500" y="121270485"/>
          <a:ext cx="1952" cy="2722"/>
        </a:xfrm>
        <a:prstGeom prst="rect">
          <a:avLst/>
        </a:prstGeom>
      </xdr:spPr>
    </xdr:pic>
    <xdr:clientData/>
  </xdr:oneCellAnchor>
  <xdr:oneCellAnchor>
    <xdr:from>
      <xdr:col>3</xdr:col>
      <xdr:colOff>0</xdr:colOff>
      <xdr:row>48</xdr:row>
      <xdr:rowOff>1306287</xdr:rowOff>
    </xdr:from>
    <xdr:ext cx="5692" cy="5442"/>
    <xdr:pic>
      <xdr:nvPicPr>
        <xdr:cNvPr id="235" name="Picture 234">
          <a:extLst>
            <a:ext uri="{FF2B5EF4-FFF2-40B4-BE49-F238E27FC236}">
              <a16:creationId xmlns:a16="http://schemas.microsoft.com/office/drawing/2014/main" id="{00000000-0008-0000-1E00-0000EB000000}"/>
            </a:ext>
          </a:extLst>
        </xdr:cNvPr>
        <xdr:cNvPicPr>
          <a:picLocks noChangeAspect="1"/>
        </xdr:cNvPicPr>
      </xdr:nvPicPr>
      <xdr:blipFill>
        <a:blip xmlns:r="http://schemas.openxmlformats.org/officeDocument/2006/relationships" r:embed="rId9"/>
        <a:stretch>
          <a:fillRect/>
        </a:stretch>
      </xdr:blipFill>
      <xdr:spPr>
        <a:xfrm>
          <a:off x="5778500" y="121803887"/>
          <a:ext cx="5692" cy="5442"/>
        </a:xfrm>
        <a:prstGeom prst="rect">
          <a:avLst/>
        </a:prstGeom>
      </xdr:spPr>
    </xdr:pic>
    <xdr:clientData/>
  </xdr:oneCellAnchor>
  <xdr:oneCellAnchor>
    <xdr:from>
      <xdr:col>3</xdr:col>
      <xdr:colOff>0</xdr:colOff>
      <xdr:row>48</xdr:row>
      <xdr:rowOff>217714</xdr:rowOff>
    </xdr:from>
    <xdr:ext cx="5470" cy="2721"/>
    <xdr:pic>
      <xdr:nvPicPr>
        <xdr:cNvPr id="236" name="Picture 235">
          <a:extLst>
            <a:ext uri="{FF2B5EF4-FFF2-40B4-BE49-F238E27FC236}">
              <a16:creationId xmlns:a16="http://schemas.microsoft.com/office/drawing/2014/main" id="{00000000-0008-0000-1E00-0000EC000000}"/>
            </a:ext>
          </a:extLst>
        </xdr:cNvPr>
        <xdr:cNvPicPr>
          <a:picLocks noChangeAspect="1"/>
        </xdr:cNvPicPr>
      </xdr:nvPicPr>
      <xdr:blipFill>
        <a:blip xmlns:r="http://schemas.openxmlformats.org/officeDocument/2006/relationships" r:embed="rId10"/>
        <a:stretch>
          <a:fillRect/>
        </a:stretch>
      </xdr:blipFill>
      <xdr:spPr>
        <a:xfrm>
          <a:off x="5778500" y="120715314"/>
          <a:ext cx="5470" cy="2721"/>
        </a:xfrm>
        <a:prstGeom prst="rect">
          <a:avLst/>
        </a:prstGeom>
      </xdr:spPr>
    </xdr:pic>
    <xdr:clientData/>
  </xdr:oneCellAnchor>
  <xdr:oneCellAnchor>
    <xdr:from>
      <xdr:col>3</xdr:col>
      <xdr:colOff>0</xdr:colOff>
      <xdr:row>49</xdr:row>
      <xdr:rowOff>0</xdr:rowOff>
    </xdr:from>
    <xdr:ext cx="1952" cy="2722"/>
    <xdr:pic>
      <xdr:nvPicPr>
        <xdr:cNvPr id="237" name="Picture 236">
          <a:extLst>
            <a:ext uri="{FF2B5EF4-FFF2-40B4-BE49-F238E27FC236}">
              <a16:creationId xmlns:a16="http://schemas.microsoft.com/office/drawing/2014/main" id="{00000000-0008-0000-1E00-0000ED000000}"/>
            </a:ext>
          </a:extLst>
        </xdr:cNvPr>
        <xdr:cNvPicPr>
          <a:picLocks noChangeAspect="1"/>
        </xdr:cNvPicPr>
      </xdr:nvPicPr>
      <xdr:blipFill>
        <a:blip xmlns:r="http://schemas.openxmlformats.org/officeDocument/2006/relationships" r:embed="rId10"/>
        <a:stretch>
          <a:fillRect/>
        </a:stretch>
      </xdr:blipFill>
      <xdr:spPr>
        <a:xfrm>
          <a:off x="5778500" y="124718535"/>
          <a:ext cx="1952" cy="2722"/>
        </a:xfrm>
        <a:prstGeom prst="rect">
          <a:avLst/>
        </a:prstGeom>
      </xdr:spPr>
    </xdr:pic>
    <xdr:clientData/>
  </xdr:oneCellAnchor>
  <xdr:oneCellAnchor>
    <xdr:from>
      <xdr:col>3</xdr:col>
      <xdr:colOff>0</xdr:colOff>
      <xdr:row>49</xdr:row>
      <xdr:rowOff>0</xdr:rowOff>
    </xdr:from>
    <xdr:ext cx="5692" cy="5442"/>
    <xdr:pic>
      <xdr:nvPicPr>
        <xdr:cNvPr id="238" name="Picture 237">
          <a:extLst>
            <a:ext uri="{FF2B5EF4-FFF2-40B4-BE49-F238E27FC236}">
              <a16:creationId xmlns:a16="http://schemas.microsoft.com/office/drawing/2014/main" id="{00000000-0008-0000-1E00-0000EE000000}"/>
            </a:ext>
          </a:extLst>
        </xdr:cNvPr>
        <xdr:cNvPicPr>
          <a:picLocks noChangeAspect="1"/>
        </xdr:cNvPicPr>
      </xdr:nvPicPr>
      <xdr:blipFill>
        <a:blip xmlns:r="http://schemas.openxmlformats.org/officeDocument/2006/relationships" r:embed="rId9"/>
        <a:stretch>
          <a:fillRect/>
        </a:stretch>
      </xdr:blipFill>
      <xdr:spPr>
        <a:xfrm>
          <a:off x="5778500" y="125251937"/>
          <a:ext cx="5692" cy="5442"/>
        </a:xfrm>
        <a:prstGeom prst="rect">
          <a:avLst/>
        </a:prstGeom>
      </xdr:spPr>
    </xdr:pic>
    <xdr:clientData/>
  </xdr:oneCellAnchor>
  <xdr:oneCellAnchor>
    <xdr:from>
      <xdr:col>3</xdr:col>
      <xdr:colOff>0</xdr:colOff>
      <xdr:row>49</xdr:row>
      <xdr:rowOff>0</xdr:rowOff>
    </xdr:from>
    <xdr:ext cx="5470" cy="2721"/>
    <xdr:pic>
      <xdr:nvPicPr>
        <xdr:cNvPr id="239" name="Picture 238">
          <a:extLst>
            <a:ext uri="{FF2B5EF4-FFF2-40B4-BE49-F238E27FC236}">
              <a16:creationId xmlns:a16="http://schemas.microsoft.com/office/drawing/2014/main" id="{00000000-0008-0000-1E00-0000EF000000}"/>
            </a:ext>
          </a:extLst>
        </xdr:cNvPr>
        <xdr:cNvPicPr>
          <a:picLocks noChangeAspect="1"/>
        </xdr:cNvPicPr>
      </xdr:nvPicPr>
      <xdr:blipFill>
        <a:blip xmlns:r="http://schemas.openxmlformats.org/officeDocument/2006/relationships" r:embed="rId10"/>
        <a:stretch>
          <a:fillRect/>
        </a:stretch>
      </xdr:blipFill>
      <xdr:spPr>
        <a:xfrm>
          <a:off x="5778500" y="124163364"/>
          <a:ext cx="5470" cy="2721"/>
        </a:xfrm>
        <a:prstGeom prst="rect">
          <a:avLst/>
        </a:prstGeom>
      </xdr:spPr>
    </xdr:pic>
    <xdr:clientData/>
  </xdr:oneCellAnchor>
  <xdr:oneCellAnchor>
    <xdr:from>
      <xdr:col>3</xdr:col>
      <xdr:colOff>0</xdr:colOff>
      <xdr:row>49</xdr:row>
      <xdr:rowOff>0</xdr:rowOff>
    </xdr:from>
    <xdr:ext cx="1952" cy="2722"/>
    <xdr:pic>
      <xdr:nvPicPr>
        <xdr:cNvPr id="240" name="Picture 239">
          <a:extLst>
            <a:ext uri="{FF2B5EF4-FFF2-40B4-BE49-F238E27FC236}">
              <a16:creationId xmlns:a16="http://schemas.microsoft.com/office/drawing/2014/main" id="{00000000-0008-0000-1E00-0000F0000000}"/>
            </a:ext>
          </a:extLst>
        </xdr:cNvPr>
        <xdr:cNvPicPr>
          <a:picLocks noChangeAspect="1"/>
        </xdr:cNvPicPr>
      </xdr:nvPicPr>
      <xdr:blipFill>
        <a:blip xmlns:r="http://schemas.openxmlformats.org/officeDocument/2006/relationships" r:embed="rId10"/>
        <a:stretch>
          <a:fillRect/>
        </a:stretch>
      </xdr:blipFill>
      <xdr:spPr>
        <a:xfrm>
          <a:off x="5778500" y="129080985"/>
          <a:ext cx="1952" cy="2722"/>
        </a:xfrm>
        <a:prstGeom prst="rect">
          <a:avLst/>
        </a:prstGeom>
      </xdr:spPr>
    </xdr:pic>
    <xdr:clientData/>
  </xdr:oneCellAnchor>
  <xdr:oneCellAnchor>
    <xdr:from>
      <xdr:col>3</xdr:col>
      <xdr:colOff>0</xdr:colOff>
      <xdr:row>49</xdr:row>
      <xdr:rowOff>0</xdr:rowOff>
    </xdr:from>
    <xdr:ext cx="5692" cy="5442"/>
    <xdr:pic>
      <xdr:nvPicPr>
        <xdr:cNvPr id="241" name="Picture 240">
          <a:extLst>
            <a:ext uri="{FF2B5EF4-FFF2-40B4-BE49-F238E27FC236}">
              <a16:creationId xmlns:a16="http://schemas.microsoft.com/office/drawing/2014/main" id="{00000000-0008-0000-1E00-0000F1000000}"/>
            </a:ext>
          </a:extLst>
        </xdr:cNvPr>
        <xdr:cNvPicPr>
          <a:picLocks noChangeAspect="1"/>
        </xdr:cNvPicPr>
      </xdr:nvPicPr>
      <xdr:blipFill>
        <a:blip xmlns:r="http://schemas.openxmlformats.org/officeDocument/2006/relationships" r:embed="rId9"/>
        <a:stretch>
          <a:fillRect/>
        </a:stretch>
      </xdr:blipFill>
      <xdr:spPr>
        <a:xfrm>
          <a:off x="5778500" y="129614387"/>
          <a:ext cx="5692" cy="5442"/>
        </a:xfrm>
        <a:prstGeom prst="rect">
          <a:avLst/>
        </a:prstGeom>
      </xdr:spPr>
    </xdr:pic>
    <xdr:clientData/>
  </xdr:oneCellAnchor>
  <xdr:oneCellAnchor>
    <xdr:from>
      <xdr:col>3</xdr:col>
      <xdr:colOff>0</xdr:colOff>
      <xdr:row>49</xdr:row>
      <xdr:rowOff>0</xdr:rowOff>
    </xdr:from>
    <xdr:ext cx="5470" cy="2721"/>
    <xdr:pic>
      <xdr:nvPicPr>
        <xdr:cNvPr id="242" name="Picture 241">
          <a:extLst>
            <a:ext uri="{FF2B5EF4-FFF2-40B4-BE49-F238E27FC236}">
              <a16:creationId xmlns:a16="http://schemas.microsoft.com/office/drawing/2014/main" id="{00000000-0008-0000-1E00-0000F2000000}"/>
            </a:ext>
          </a:extLst>
        </xdr:cNvPr>
        <xdr:cNvPicPr>
          <a:picLocks noChangeAspect="1"/>
        </xdr:cNvPicPr>
      </xdr:nvPicPr>
      <xdr:blipFill>
        <a:blip xmlns:r="http://schemas.openxmlformats.org/officeDocument/2006/relationships" r:embed="rId10"/>
        <a:stretch>
          <a:fillRect/>
        </a:stretch>
      </xdr:blipFill>
      <xdr:spPr>
        <a:xfrm>
          <a:off x="5778500" y="128525814"/>
          <a:ext cx="5470" cy="2721"/>
        </a:xfrm>
        <a:prstGeom prst="rect">
          <a:avLst/>
        </a:prstGeom>
      </xdr:spPr>
    </xdr:pic>
    <xdr:clientData/>
  </xdr:oneCellAnchor>
  <xdr:oneCellAnchor>
    <xdr:from>
      <xdr:col>3</xdr:col>
      <xdr:colOff>0</xdr:colOff>
      <xdr:row>49</xdr:row>
      <xdr:rowOff>0</xdr:rowOff>
    </xdr:from>
    <xdr:ext cx="1952" cy="2722"/>
    <xdr:pic>
      <xdr:nvPicPr>
        <xdr:cNvPr id="243" name="Picture 242">
          <a:extLst>
            <a:ext uri="{FF2B5EF4-FFF2-40B4-BE49-F238E27FC236}">
              <a16:creationId xmlns:a16="http://schemas.microsoft.com/office/drawing/2014/main" id="{00000000-0008-0000-1E00-0000F3000000}"/>
            </a:ext>
          </a:extLst>
        </xdr:cNvPr>
        <xdr:cNvPicPr>
          <a:picLocks noChangeAspect="1"/>
        </xdr:cNvPicPr>
      </xdr:nvPicPr>
      <xdr:blipFill>
        <a:blip xmlns:r="http://schemas.openxmlformats.org/officeDocument/2006/relationships" r:embed="rId10"/>
        <a:stretch>
          <a:fillRect/>
        </a:stretch>
      </xdr:blipFill>
      <xdr:spPr>
        <a:xfrm>
          <a:off x="5778500" y="131303485"/>
          <a:ext cx="1952" cy="2722"/>
        </a:xfrm>
        <a:prstGeom prst="rect">
          <a:avLst/>
        </a:prstGeom>
      </xdr:spPr>
    </xdr:pic>
    <xdr:clientData/>
  </xdr:oneCellAnchor>
  <xdr:oneCellAnchor>
    <xdr:from>
      <xdr:col>3</xdr:col>
      <xdr:colOff>0</xdr:colOff>
      <xdr:row>49</xdr:row>
      <xdr:rowOff>0</xdr:rowOff>
    </xdr:from>
    <xdr:ext cx="5692" cy="5442"/>
    <xdr:pic>
      <xdr:nvPicPr>
        <xdr:cNvPr id="244" name="Picture 243">
          <a:extLst>
            <a:ext uri="{FF2B5EF4-FFF2-40B4-BE49-F238E27FC236}">
              <a16:creationId xmlns:a16="http://schemas.microsoft.com/office/drawing/2014/main" id="{00000000-0008-0000-1E00-0000F4000000}"/>
            </a:ext>
          </a:extLst>
        </xdr:cNvPr>
        <xdr:cNvPicPr>
          <a:picLocks noChangeAspect="1"/>
        </xdr:cNvPicPr>
      </xdr:nvPicPr>
      <xdr:blipFill>
        <a:blip xmlns:r="http://schemas.openxmlformats.org/officeDocument/2006/relationships" r:embed="rId9"/>
        <a:stretch>
          <a:fillRect/>
        </a:stretch>
      </xdr:blipFill>
      <xdr:spPr>
        <a:xfrm>
          <a:off x="5778500" y="131836887"/>
          <a:ext cx="5692" cy="5442"/>
        </a:xfrm>
        <a:prstGeom prst="rect">
          <a:avLst/>
        </a:prstGeom>
      </xdr:spPr>
    </xdr:pic>
    <xdr:clientData/>
  </xdr:oneCellAnchor>
  <xdr:oneCellAnchor>
    <xdr:from>
      <xdr:col>3</xdr:col>
      <xdr:colOff>0</xdr:colOff>
      <xdr:row>49</xdr:row>
      <xdr:rowOff>0</xdr:rowOff>
    </xdr:from>
    <xdr:ext cx="5470" cy="2721"/>
    <xdr:pic>
      <xdr:nvPicPr>
        <xdr:cNvPr id="245" name="Picture 244">
          <a:extLst>
            <a:ext uri="{FF2B5EF4-FFF2-40B4-BE49-F238E27FC236}">
              <a16:creationId xmlns:a16="http://schemas.microsoft.com/office/drawing/2014/main" id="{00000000-0008-0000-1E00-0000F5000000}"/>
            </a:ext>
          </a:extLst>
        </xdr:cNvPr>
        <xdr:cNvPicPr>
          <a:picLocks noChangeAspect="1"/>
        </xdr:cNvPicPr>
      </xdr:nvPicPr>
      <xdr:blipFill>
        <a:blip xmlns:r="http://schemas.openxmlformats.org/officeDocument/2006/relationships" r:embed="rId10"/>
        <a:stretch>
          <a:fillRect/>
        </a:stretch>
      </xdr:blipFill>
      <xdr:spPr>
        <a:xfrm>
          <a:off x="5778500" y="130748314"/>
          <a:ext cx="5470" cy="2721"/>
        </a:xfrm>
        <a:prstGeom prst="rect">
          <a:avLst/>
        </a:prstGeom>
      </xdr:spPr>
    </xdr:pic>
    <xdr:clientData/>
  </xdr:oneCellAnchor>
  <xdr:oneCellAnchor>
    <xdr:from>
      <xdr:col>3</xdr:col>
      <xdr:colOff>0</xdr:colOff>
      <xdr:row>49</xdr:row>
      <xdr:rowOff>0</xdr:rowOff>
    </xdr:from>
    <xdr:ext cx="1952" cy="2722"/>
    <xdr:pic>
      <xdr:nvPicPr>
        <xdr:cNvPr id="246" name="Picture 245">
          <a:extLst>
            <a:ext uri="{FF2B5EF4-FFF2-40B4-BE49-F238E27FC236}">
              <a16:creationId xmlns:a16="http://schemas.microsoft.com/office/drawing/2014/main" id="{00000000-0008-0000-1E00-0000F6000000}"/>
            </a:ext>
          </a:extLst>
        </xdr:cNvPr>
        <xdr:cNvPicPr>
          <a:picLocks noChangeAspect="1"/>
        </xdr:cNvPicPr>
      </xdr:nvPicPr>
      <xdr:blipFill>
        <a:blip xmlns:r="http://schemas.openxmlformats.org/officeDocument/2006/relationships" r:embed="rId10"/>
        <a:stretch>
          <a:fillRect/>
        </a:stretch>
      </xdr:blipFill>
      <xdr:spPr>
        <a:xfrm>
          <a:off x="5778500" y="135354785"/>
          <a:ext cx="1952" cy="2722"/>
        </a:xfrm>
        <a:prstGeom prst="rect">
          <a:avLst/>
        </a:prstGeom>
      </xdr:spPr>
    </xdr:pic>
    <xdr:clientData/>
  </xdr:oneCellAnchor>
  <xdr:oneCellAnchor>
    <xdr:from>
      <xdr:col>3</xdr:col>
      <xdr:colOff>0</xdr:colOff>
      <xdr:row>49</xdr:row>
      <xdr:rowOff>0</xdr:rowOff>
    </xdr:from>
    <xdr:ext cx="5692" cy="5442"/>
    <xdr:pic>
      <xdr:nvPicPr>
        <xdr:cNvPr id="247" name="Picture 246">
          <a:extLst>
            <a:ext uri="{FF2B5EF4-FFF2-40B4-BE49-F238E27FC236}">
              <a16:creationId xmlns:a16="http://schemas.microsoft.com/office/drawing/2014/main" id="{00000000-0008-0000-1E00-0000F7000000}"/>
            </a:ext>
          </a:extLst>
        </xdr:cNvPr>
        <xdr:cNvPicPr>
          <a:picLocks noChangeAspect="1"/>
        </xdr:cNvPicPr>
      </xdr:nvPicPr>
      <xdr:blipFill>
        <a:blip xmlns:r="http://schemas.openxmlformats.org/officeDocument/2006/relationships" r:embed="rId9"/>
        <a:stretch>
          <a:fillRect/>
        </a:stretch>
      </xdr:blipFill>
      <xdr:spPr>
        <a:xfrm>
          <a:off x="5778500" y="135888187"/>
          <a:ext cx="5692" cy="5442"/>
        </a:xfrm>
        <a:prstGeom prst="rect">
          <a:avLst/>
        </a:prstGeom>
      </xdr:spPr>
    </xdr:pic>
    <xdr:clientData/>
  </xdr:oneCellAnchor>
  <xdr:oneCellAnchor>
    <xdr:from>
      <xdr:col>3</xdr:col>
      <xdr:colOff>0</xdr:colOff>
      <xdr:row>49</xdr:row>
      <xdr:rowOff>0</xdr:rowOff>
    </xdr:from>
    <xdr:ext cx="5470" cy="2721"/>
    <xdr:pic>
      <xdr:nvPicPr>
        <xdr:cNvPr id="248" name="Picture 247">
          <a:extLst>
            <a:ext uri="{FF2B5EF4-FFF2-40B4-BE49-F238E27FC236}">
              <a16:creationId xmlns:a16="http://schemas.microsoft.com/office/drawing/2014/main" id="{00000000-0008-0000-1E00-0000F8000000}"/>
            </a:ext>
          </a:extLst>
        </xdr:cNvPr>
        <xdr:cNvPicPr>
          <a:picLocks noChangeAspect="1"/>
        </xdr:cNvPicPr>
      </xdr:nvPicPr>
      <xdr:blipFill>
        <a:blip xmlns:r="http://schemas.openxmlformats.org/officeDocument/2006/relationships" r:embed="rId10"/>
        <a:stretch>
          <a:fillRect/>
        </a:stretch>
      </xdr:blipFill>
      <xdr:spPr>
        <a:xfrm>
          <a:off x="5778500" y="134799614"/>
          <a:ext cx="5470" cy="2721"/>
        </a:xfrm>
        <a:prstGeom prst="rect">
          <a:avLst/>
        </a:prstGeom>
      </xdr:spPr>
    </xdr:pic>
    <xdr:clientData/>
  </xdr:oneCellAnchor>
  <xdr:oneCellAnchor>
    <xdr:from>
      <xdr:col>3</xdr:col>
      <xdr:colOff>0</xdr:colOff>
      <xdr:row>49</xdr:row>
      <xdr:rowOff>772885</xdr:rowOff>
    </xdr:from>
    <xdr:ext cx="1952" cy="2722"/>
    <xdr:pic>
      <xdr:nvPicPr>
        <xdr:cNvPr id="249" name="Picture 248">
          <a:extLst>
            <a:ext uri="{FF2B5EF4-FFF2-40B4-BE49-F238E27FC236}">
              <a16:creationId xmlns:a16="http://schemas.microsoft.com/office/drawing/2014/main" id="{00000000-0008-0000-1E00-0000F9000000}"/>
            </a:ext>
          </a:extLst>
        </xdr:cNvPr>
        <xdr:cNvPicPr>
          <a:picLocks noChangeAspect="1"/>
        </xdr:cNvPicPr>
      </xdr:nvPicPr>
      <xdr:blipFill>
        <a:blip xmlns:r="http://schemas.openxmlformats.org/officeDocument/2006/relationships" r:embed="rId10"/>
        <a:stretch>
          <a:fillRect/>
        </a:stretch>
      </xdr:blipFill>
      <xdr:spPr>
        <a:xfrm>
          <a:off x="5778500" y="137520135"/>
          <a:ext cx="1952" cy="2722"/>
        </a:xfrm>
        <a:prstGeom prst="rect">
          <a:avLst/>
        </a:prstGeom>
      </xdr:spPr>
    </xdr:pic>
    <xdr:clientData/>
  </xdr:oneCellAnchor>
  <xdr:oneCellAnchor>
    <xdr:from>
      <xdr:col>3</xdr:col>
      <xdr:colOff>0</xdr:colOff>
      <xdr:row>49</xdr:row>
      <xdr:rowOff>1306287</xdr:rowOff>
    </xdr:from>
    <xdr:ext cx="5692" cy="5442"/>
    <xdr:pic>
      <xdr:nvPicPr>
        <xdr:cNvPr id="250" name="Picture 249">
          <a:extLst>
            <a:ext uri="{FF2B5EF4-FFF2-40B4-BE49-F238E27FC236}">
              <a16:creationId xmlns:a16="http://schemas.microsoft.com/office/drawing/2014/main" id="{00000000-0008-0000-1E00-0000FA000000}"/>
            </a:ext>
          </a:extLst>
        </xdr:cNvPr>
        <xdr:cNvPicPr>
          <a:picLocks noChangeAspect="1"/>
        </xdr:cNvPicPr>
      </xdr:nvPicPr>
      <xdr:blipFill>
        <a:blip xmlns:r="http://schemas.openxmlformats.org/officeDocument/2006/relationships" r:embed="rId9"/>
        <a:stretch>
          <a:fillRect/>
        </a:stretch>
      </xdr:blipFill>
      <xdr:spPr>
        <a:xfrm>
          <a:off x="5778500" y="138053537"/>
          <a:ext cx="5692" cy="5442"/>
        </a:xfrm>
        <a:prstGeom prst="rect">
          <a:avLst/>
        </a:prstGeom>
      </xdr:spPr>
    </xdr:pic>
    <xdr:clientData/>
  </xdr:oneCellAnchor>
  <xdr:oneCellAnchor>
    <xdr:from>
      <xdr:col>3</xdr:col>
      <xdr:colOff>0</xdr:colOff>
      <xdr:row>49</xdr:row>
      <xdr:rowOff>217714</xdr:rowOff>
    </xdr:from>
    <xdr:ext cx="5470" cy="2721"/>
    <xdr:pic>
      <xdr:nvPicPr>
        <xdr:cNvPr id="251" name="Picture 250">
          <a:extLst>
            <a:ext uri="{FF2B5EF4-FFF2-40B4-BE49-F238E27FC236}">
              <a16:creationId xmlns:a16="http://schemas.microsoft.com/office/drawing/2014/main" id="{00000000-0008-0000-1E00-0000FB000000}"/>
            </a:ext>
          </a:extLst>
        </xdr:cNvPr>
        <xdr:cNvPicPr>
          <a:picLocks noChangeAspect="1"/>
        </xdr:cNvPicPr>
      </xdr:nvPicPr>
      <xdr:blipFill>
        <a:blip xmlns:r="http://schemas.openxmlformats.org/officeDocument/2006/relationships" r:embed="rId10"/>
        <a:stretch>
          <a:fillRect/>
        </a:stretch>
      </xdr:blipFill>
      <xdr:spPr>
        <a:xfrm>
          <a:off x="5778500" y="136964964"/>
          <a:ext cx="5470" cy="2721"/>
        </a:xfrm>
        <a:prstGeom prst="rect">
          <a:avLst/>
        </a:prstGeom>
      </xdr:spPr>
    </xdr:pic>
    <xdr:clientData/>
  </xdr:oneCellAnchor>
  <xdr:oneCellAnchor>
    <xdr:from>
      <xdr:col>3</xdr:col>
      <xdr:colOff>0</xdr:colOff>
      <xdr:row>28</xdr:row>
      <xdr:rowOff>772885</xdr:rowOff>
    </xdr:from>
    <xdr:ext cx="1952" cy="2722"/>
    <xdr:pic>
      <xdr:nvPicPr>
        <xdr:cNvPr id="252" name="Picture 251">
          <a:extLst>
            <a:ext uri="{FF2B5EF4-FFF2-40B4-BE49-F238E27FC236}">
              <a16:creationId xmlns:a16="http://schemas.microsoft.com/office/drawing/2014/main" id="{DBBD9F3C-A856-4D56-9366-CF3D62416016}"/>
            </a:ext>
          </a:extLst>
        </xdr:cNvPr>
        <xdr:cNvPicPr>
          <a:picLocks noChangeAspect="1"/>
        </xdr:cNvPicPr>
      </xdr:nvPicPr>
      <xdr:blipFill>
        <a:blip xmlns:r="http://schemas.openxmlformats.org/officeDocument/2006/relationships" r:embed="rId10"/>
        <a:stretch>
          <a:fillRect/>
        </a:stretch>
      </xdr:blipFill>
      <xdr:spPr>
        <a:xfrm>
          <a:off x="4352925" y="48988435"/>
          <a:ext cx="1952" cy="2722"/>
        </a:xfrm>
        <a:prstGeom prst="rect">
          <a:avLst/>
        </a:prstGeom>
      </xdr:spPr>
    </xdr:pic>
    <xdr:clientData/>
  </xdr:oneCellAnchor>
  <xdr:oneCellAnchor>
    <xdr:from>
      <xdr:col>3</xdr:col>
      <xdr:colOff>0</xdr:colOff>
      <xdr:row>28</xdr:row>
      <xdr:rowOff>1306287</xdr:rowOff>
    </xdr:from>
    <xdr:ext cx="5692" cy="5442"/>
    <xdr:pic>
      <xdr:nvPicPr>
        <xdr:cNvPr id="253" name="Picture 252">
          <a:extLst>
            <a:ext uri="{FF2B5EF4-FFF2-40B4-BE49-F238E27FC236}">
              <a16:creationId xmlns:a16="http://schemas.microsoft.com/office/drawing/2014/main" id="{85277221-14A0-4247-B8A5-81B885108732}"/>
            </a:ext>
          </a:extLst>
        </xdr:cNvPr>
        <xdr:cNvPicPr>
          <a:picLocks noChangeAspect="1"/>
        </xdr:cNvPicPr>
      </xdr:nvPicPr>
      <xdr:blipFill>
        <a:blip xmlns:r="http://schemas.openxmlformats.org/officeDocument/2006/relationships" r:embed="rId9"/>
        <a:stretch>
          <a:fillRect/>
        </a:stretch>
      </xdr:blipFill>
      <xdr:spPr>
        <a:xfrm>
          <a:off x="4352925" y="49521837"/>
          <a:ext cx="5692" cy="5442"/>
        </a:xfrm>
        <a:prstGeom prst="rect">
          <a:avLst/>
        </a:prstGeom>
      </xdr:spPr>
    </xdr:pic>
    <xdr:clientData/>
  </xdr:oneCellAnchor>
  <xdr:oneCellAnchor>
    <xdr:from>
      <xdr:col>3</xdr:col>
      <xdr:colOff>0</xdr:colOff>
      <xdr:row>28</xdr:row>
      <xdr:rowOff>217714</xdr:rowOff>
    </xdr:from>
    <xdr:ext cx="5470" cy="2721"/>
    <xdr:pic>
      <xdr:nvPicPr>
        <xdr:cNvPr id="254" name="Picture 253">
          <a:extLst>
            <a:ext uri="{FF2B5EF4-FFF2-40B4-BE49-F238E27FC236}">
              <a16:creationId xmlns:a16="http://schemas.microsoft.com/office/drawing/2014/main" id="{7BD2EBD7-B25F-40C6-81B4-960E7E0E7ED1}"/>
            </a:ext>
          </a:extLst>
        </xdr:cNvPr>
        <xdr:cNvPicPr>
          <a:picLocks noChangeAspect="1"/>
        </xdr:cNvPicPr>
      </xdr:nvPicPr>
      <xdr:blipFill>
        <a:blip xmlns:r="http://schemas.openxmlformats.org/officeDocument/2006/relationships" r:embed="rId10"/>
        <a:stretch>
          <a:fillRect/>
        </a:stretch>
      </xdr:blipFill>
      <xdr:spPr>
        <a:xfrm>
          <a:off x="4352925" y="48433264"/>
          <a:ext cx="5470" cy="272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uvniecibas-projektu-dala/1_Objekti/032_Konsula%20iela%2021/K21_BUVDARBI/BUVNIECIBAS%20STADIJA/1_LIGUMS_UPB/2_PIELIKUMS_FINANSUPIEDAVAJUMS_UP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šu piedāvājums"/>
      <sheetName val="Kops. Nr.1"/>
      <sheetName val="Kops. Nr.2"/>
      <sheetName val="BK"/>
      <sheetName val="Grida"/>
      <sheetName val="Jumts"/>
      <sheetName val="Fas"/>
      <sheetName val="Stikl"/>
      <sheetName val="Starps"/>
      <sheetName val="Durvis"/>
      <sheetName val="Apdare"/>
      <sheetName val="Dažādi"/>
      <sheetName val="AVK_A"/>
      <sheetName val="AVK_V"/>
      <sheetName val="AVK-K"/>
      <sheetName val="EL"/>
      <sheetName val="UK"/>
      <sheetName val="SM"/>
      <sheetName val="ESS"/>
      <sheetName val="ESS-AS,PK"/>
      <sheetName val="ESS-VN"/>
      <sheetName val="ESS-CI"/>
      <sheetName val="ESS_UAS"/>
      <sheetName val="ESS-DA"/>
      <sheetName val="UATS"/>
      <sheetName val="VAS"/>
      <sheetName val="ELT (LT)"/>
      <sheetName val="EST"/>
      <sheetName val="SAT"/>
      <sheetName val="UKT_LKT"/>
      <sheetName val="GP"/>
    </sheetNames>
    <sheetDataSet>
      <sheetData sheetId="0">
        <row r="16">
          <cell r="C16" t="str">
            <v>Būvdarbi un Objekta pieņemšana ekspluatācijā</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1EED9-5CA7-41C0-B7FA-EF2D1749901E}">
  <dimension ref="A1:H31"/>
  <sheetViews>
    <sheetView workbookViewId="0">
      <selection activeCell="E10" sqref="E10"/>
    </sheetView>
  </sheetViews>
  <sheetFormatPr defaultColWidth="8.85546875" defaultRowHeight="12.75"/>
  <cols>
    <col min="1" max="1" width="8.85546875" style="1642"/>
    <col min="2" max="2" width="18" style="1642" customWidth="1"/>
    <col min="3" max="3" width="69.85546875" style="1642" customWidth="1"/>
    <col min="4" max="4" width="27.85546875" style="1642" customWidth="1"/>
    <col min="5" max="6" width="8.85546875" style="1642"/>
    <col min="7" max="7" width="11.5703125" style="1642" bestFit="1" customWidth="1"/>
    <col min="8" max="16384" width="8.85546875" style="1642"/>
  </cols>
  <sheetData>
    <row r="1" spans="1:4" s="1650" customFormat="1">
      <c r="D1" s="1651"/>
    </row>
    <row r="2" spans="1:4" s="1650" customFormat="1" ht="32.1" customHeight="1">
      <c r="D2" s="1651"/>
    </row>
    <row r="3" spans="1:4" s="1650" customFormat="1" ht="32.1" customHeight="1">
      <c r="D3" s="1651"/>
    </row>
    <row r="4" spans="1:4" ht="41.25" customHeight="1">
      <c r="A4" s="1652"/>
      <c r="B4" s="1653"/>
      <c r="C4" s="1844" t="s">
        <v>3749</v>
      </c>
      <c r="D4" s="1845"/>
    </row>
    <row r="5" spans="1:4" ht="20.25">
      <c r="A5" s="1652"/>
      <c r="B5" s="1846" t="s">
        <v>3737</v>
      </c>
      <c r="C5" s="1846"/>
      <c r="D5" s="1846"/>
    </row>
    <row r="6" spans="1:4">
      <c r="A6" s="1652"/>
      <c r="B6" s="1654"/>
      <c r="C6" s="1654"/>
      <c r="D6" s="1654"/>
    </row>
    <row r="7" spans="1:4" ht="14.25">
      <c r="A7" s="1652"/>
      <c r="B7" s="1655" t="s">
        <v>3738</v>
      </c>
      <c r="C7" s="1847" t="s">
        <v>3748</v>
      </c>
      <c r="D7" s="1847"/>
    </row>
    <row r="8" spans="1:4" ht="15">
      <c r="A8" s="1652"/>
      <c r="B8" s="1655" t="s">
        <v>1</v>
      </c>
      <c r="C8" s="1656" t="s">
        <v>3211</v>
      </c>
      <c r="D8" s="1657"/>
    </row>
    <row r="9" spans="1:4" ht="15">
      <c r="A9" s="1652"/>
      <c r="B9" s="1655" t="s">
        <v>2</v>
      </c>
      <c r="C9" s="1656" t="s">
        <v>3736</v>
      </c>
      <c r="D9" s="1657"/>
    </row>
    <row r="10" spans="1:4" ht="15">
      <c r="A10" s="1652"/>
      <c r="B10" s="1655" t="s">
        <v>3728</v>
      </c>
      <c r="C10" s="1656" t="s">
        <v>3213</v>
      </c>
      <c r="D10" s="1657"/>
    </row>
    <row r="11" spans="1:4" ht="15">
      <c r="A11" s="1652"/>
      <c r="B11" s="1655" t="s">
        <v>3729</v>
      </c>
      <c r="C11" s="1656"/>
      <c r="D11" s="1657"/>
    </row>
    <row r="12" spans="1:4" ht="14.25">
      <c r="A12" s="1652"/>
      <c r="B12" s="1655"/>
      <c r="C12" s="1658" t="s">
        <v>3739</v>
      </c>
      <c r="D12" s="1659"/>
    </row>
    <row r="13" spans="1:4" ht="15.75" thickBot="1">
      <c r="A13" s="1652"/>
      <c r="B13" s="1660"/>
      <c r="C13" s="1661"/>
      <c r="D13" s="1661"/>
    </row>
    <row r="14" spans="1:4">
      <c r="A14" s="1652"/>
      <c r="B14" s="1848" t="s">
        <v>3740</v>
      </c>
      <c r="C14" s="1850" t="s">
        <v>3741</v>
      </c>
      <c r="D14" s="1852" t="s">
        <v>3742</v>
      </c>
    </row>
    <row r="15" spans="1:4" ht="34.5" customHeight="1" thickBot="1">
      <c r="A15" s="1652"/>
      <c r="B15" s="1849"/>
      <c r="C15" s="1851"/>
      <c r="D15" s="1853"/>
    </row>
    <row r="16" spans="1:4" ht="26.25" customHeight="1">
      <c r="A16" s="1652"/>
      <c r="B16" s="1662">
        <v>1</v>
      </c>
      <c r="C16" s="1663" t="s">
        <v>3743</v>
      </c>
      <c r="D16" s="1664"/>
    </row>
    <row r="17" spans="1:8" ht="27.75" customHeight="1" thickBot="1">
      <c r="A17" s="1652"/>
      <c r="B17" s="1665">
        <v>2</v>
      </c>
      <c r="C17" s="1666" t="s">
        <v>3725</v>
      </c>
      <c r="D17" s="1667"/>
    </row>
    <row r="18" spans="1:8" ht="16.5" thickBot="1">
      <c r="A18" s="1652"/>
      <c r="B18" s="1668"/>
      <c r="C18" s="1669" t="s">
        <v>3744</v>
      </c>
      <c r="D18" s="1670"/>
    </row>
    <row r="19" spans="1:8" ht="16.5">
      <c r="A19" s="1652"/>
      <c r="B19" s="1671"/>
      <c r="C19" s="1671"/>
      <c r="D19" s="1672"/>
    </row>
    <row r="20" spans="1:8" ht="17.25" thickBot="1">
      <c r="A20" s="1652"/>
      <c r="B20" s="1671"/>
      <c r="C20" s="1671"/>
      <c r="D20" s="1672"/>
    </row>
    <row r="21" spans="1:8" ht="15.75" thickBot="1">
      <c r="A21" s="1652"/>
      <c r="B21" s="1668"/>
      <c r="C21" s="1673" t="s">
        <v>3745</v>
      </c>
      <c r="D21" s="1670"/>
      <c r="G21" s="1644"/>
      <c r="H21" s="1644"/>
    </row>
    <row r="22" spans="1:8" ht="16.5">
      <c r="A22" s="1652"/>
      <c r="B22" s="1671"/>
      <c r="C22" s="1671"/>
      <c r="D22" s="1672"/>
    </row>
    <row r="23" spans="1:8" ht="16.5">
      <c r="A23" s="1652"/>
      <c r="B23" s="1671"/>
      <c r="C23" s="1671"/>
      <c r="D23" s="1672"/>
    </row>
    <row r="24" spans="1:8">
      <c r="A24" s="1652"/>
      <c r="B24" s="1674"/>
      <c r="C24" s="1661"/>
      <c r="D24" s="1675"/>
    </row>
    <row r="25" spans="1:8" ht="85.5">
      <c r="A25" s="1652"/>
      <c r="B25" s="1676"/>
      <c r="C25" s="1677" t="s">
        <v>3746</v>
      </c>
      <c r="D25" s="1678"/>
    </row>
    <row r="26" spans="1:8" ht="14.25">
      <c r="A26" s="1679"/>
      <c r="B26" s="1680"/>
      <c r="C26" s="1681"/>
      <c r="D26" s="1682"/>
    </row>
    <row r="27" spans="1:8" ht="14.25">
      <c r="A27" s="1679"/>
      <c r="B27" s="1683"/>
      <c r="C27" s="1684"/>
      <c r="D27" s="1685"/>
    </row>
    <row r="28" spans="1:8" ht="71.25">
      <c r="A28" s="1679"/>
      <c r="B28" s="1679"/>
      <c r="C28" s="1677" t="s">
        <v>3747</v>
      </c>
      <c r="D28" s="1679"/>
    </row>
    <row r="29" spans="1:8" ht="15">
      <c r="B29" s="1647"/>
      <c r="C29" s="1647"/>
      <c r="D29" s="1648"/>
    </row>
    <row r="30" spans="1:8">
      <c r="C30" s="1643"/>
      <c r="D30" s="1643"/>
    </row>
    <row r="31" spans="1:8" ht="15">
      <c r="B31" s="1645"/>
      <c r="C31" s="1649"/>
      <c r="D31" s="1646"/>
    </row>
  </sheetData>
  <mergeCells count="6">
    <mergeCell ref="C4:D4"/>
    <mergeCell ref="B5:D5"/>
    <mergeCell ref="C7:D7"/>
    <mergeCell ref="B14:B15"/>
    <mergeCell ref="C14:C15"/>
    <mergeCell ref="D14:D1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E18D8-B029-4C88-BB28-49EADDECD21E}">
  <dimension ref="B1:J75"/>
  <sheetViews>
    <sheetView topLeftCell="A28" zoomScale="70" zoomScaleNormal="70" workbookViewId="0">
      <selection activeCell="D6" sqref="D6:J6"/>
    </sheetView>
  </sheetViews>
  <sheetFormatPr defaultColWidth="8.85546875" defaultRowHeight="12.75"/>
  <cols>
    <col min="1" max="1" width="5" style="1578" customWidth="1"/>
    <col min="2" max="2" width="12.42578125" style="1578" customWidth="1"/>
    <col min="3" max="3" width="10.140625" style="1578" customWidth="1"/>
    <col min="4" max="4" width="49.42578125" style="1578" customWidth="1"/>
    <col min="5" max="5" width="13.42578125" style="1578" customWidth="1"/>
    <col min="6" max="6" width="20" style="1578" customWidth="1"/>
    <col min="7" max="7" width="16.85546875" style="1578" customWidth="1"/>
    <col min="8" max="8" width="18.42578125" style="1578" customWidth="1"/>
    <col min="9" max="9" width="19.42578125" style="1578" customWidth="1"/>
    <col min="10" max="10" width="18.140625" style="1578" customWidth="1"/>
    <col min="11" max="16384" width="8.85546875" style="1578"/>
  </cols>
  <sheetData>
    <row r="1" spans="2:10" ht="18.75">
      <c r="B1" s="1576"/>
      <c r="C1" s="1577"/>
      <c r="D1" s="1577"/>
      <c r="E1" s="1577"/>
      <c r="F1" s="1577"/>
      <c r="G1" s="1577"/>
      <c r="H1" s="1577"/>
      <c r="I1" s="1577"/>
      <c r="J1" s="1577"/>
    </row>
    <row r="2" spans="2:10" ht="18">
      <c r="B2" s="1898" t="s">
        <v>3698</v>
      </c>
      <c r="C2" s="1898"/>
      <c r="D2" s="1898"/>
      <c r="E2" s="1898"/>
      <c r="F2" s="1898"/>
      <c r="G2" s="1898"/>
      <c r="H2" s="1898"/>
      <c r="I2" s="1898"/>
      <c r="J2" s="1898"/>
    </row>
    <row r="3" spans="2:10">
      <c r="B3" s="1583"/>
      <c r="C3" s="1582"/>
      <c r="D3" s="1582"/>
      <c r="E3" s="1582"/>
      <c r="F3" s="1582"/>
      <c r="G3" s="1582"/>
      <c r="H3" s="1582"/>
      <c r="I3" s="1582"/>
      <c r="J3" s="1582"/>
    </row>
    <row r="4" spans="2:10" ht="18">
      <c r="B4" s="1899" t="str">
        <f>'[1]Finanšu piedāvājums'!C16</f>
        <v>Būvdarbi un Objekta pieņemšana ekspluatācijā</v>
      </c>
      <c r="C4" s="1899"/>
      <c r="D4" s="1899"/>
      <c r="E4" s="1899"/>
      <c r="F4" s="1899"/>
      <c r="G4" s="1899"/>
      <c r="H4" s="1899"/>
      <c r="I4" s="1899"/>
      <c r="J4" s="1899"/>
    </row>
    <row r="5" spans="2:10">
      <c r="B5" s="1583"/>
      <c r="C5" s="1582"/>
      <c r="D5" s="1582"/>
      <c r="E5" s="1582"/>
      <c r="F5" s="1582"/>
      <c r="G5" s="1582"/>
      <c r="H5" s="1582"/>
      <c r="I5" s="1582"/>
      <c r="J5" s="1582"/>
    </row>
    <row r="6" spans="2:10" ht="15.75" customHeight="1">
      <c r="B6" s="1886" t="s">
        <v>0</v>
      </c>
      <c r="C6" s="1886"/>
      <c r="D6" s="1887" t="s">
        <v>3211</v>
      </c>
      <c r="E6" s="1887"/>
      <c r="F6" s="1887"/>
      <c r="G6" s="1887"/>
      <c r="H6" s="1887"/>
      <c r="I6" s="1887"/>
      <c r="J6" s="1887"/>
    </row>
    <row r="7" spans="2:10" ht="15.75" customHeight="1">
      <c r="B7" s="1886" t="s">
        <v>1</v>
      </c>
      <c r="C7" s="1886"/>
      <c r="D7" s="1887" t="s">
        <v>3211</v>
      </c>
      <c r="E7" s="1887"/>
      <c r="F7" s="1887"/>
      <c r="G7" s="1887"/>
      <c r="H7" s="1887"/>
      <c r="I7" s="1887"/>
      <c r="J7" s="1887"/>
    </row>
    <row r="8" spans="2:10" ht="15.75" customHeight="1">
      <c r="B8" s="1870" t="s">
        <v>2</v>
      </c>
      <c r="C8" s="1870"/>
      <c r="D8" s="1613" t="s">
        <v>3736</v>
      </c>
      <c r="E8" s="1613"/>
      <c r="F8" s="1613"/>
      <c r="G8" s="1613"/>
      <c r="H8" s="1613"/>
      <c r="I8" s="1613"/>
      <c r="J8" s="1613"/>
    </row>
    <row r="9" spans="2:10" ht="15.75" customHeight="1">
      <c r="B9" s="1886" t="s">
        <v>3728</v>
      </c>
      <c r="C9" s="1886"/>
      <c r="D9" s="1887" t="s">
        <v>3213</v>
      </c>
      <c r="E9" s="1887"/>
      <c r="F9" s="1887"/>
      <c r="G9" s="1887"/>
      <c r="H9" s="1887"/>
      <c r="I9" s="1887"/>
      <c r="J9" s="1887"/>
    </row>
    <row r="10" spans="2:10" ht="15">
      <c r="B10" s="1886" t="s">
        <v>3729</v>
      </c>
      <c r="C10" s="1886"/>
      <c r="D10" s="1887"/>
      <c r="E10" s="1887"/>
      <c r="F10" s="1887"/>
      <c r="G10" s="1887"/>
      <c r="H10" s="1887"/>
      <c r="I10" s="1887"/>
      <c r="J10" s="1887"/>
    </row>
    <row r="11" spans="2:10" ht="18">
      <c r="B11" s="1620"/>
      <c r="C11" s="1582"/>
      <c r="D11" s="1582"/>
      <c r="E11" s="1582"/>
      <c r="F11" s="1582"/>
      <c r="G11" s="1877" t="s">
        <v>3699</v>
      </c>
      <c r="H11" s="1878"/>
      <c r="I11" s="1879"/>
      <c r="J11" s="1879"/>
    </row>
    <row r="12" spans="2:10" ht="16.5" customHeight="1">
      <c r="B12" s="1620"/>
      <c r="C12" s="1582"/>
      <c r="D12" s="1582"/>
      <c r="E12" s="1582"/>
      <c r="F12" s="1582"/>
      <c r="G12" s="1877" t="s">
        <v>3700</v>
      </c>
      <c r="H12" s="1878"/>
      <c r="I12" s="1879"/>
      <c r="J12" s="1879"/>
    </row>
    <row r="13" spans="2:10" ht="15.75" thickBot="1">
      <c r="B13" s="1584"/>
      <c r="C13" s="1582"/>
      <c r="D13" s="1582"/>
      <c r="E13" s="1582"/>
      <c r="F13" s="1582"/>
      <c r="G13" s="1582"/>
      <c r="H13" s="1582"/>
      <c r="I13" s="1582"/>
      <c r="J13" s="1582"/>
    </row>
    <row r="14" spans="2:10" ht="30.75" customHeight="1">
      <c r="B14" s="1888" t="s">
        <v>3701</v>
      </c>
      <c r="C14" s="1890" t="s">
        <v>3702</v>
      </c>
      <c r="D14" s="1892" t="s">
        <v>3703</v>
      </c>
      <c r="E14" s="1893"/>
      <c r="F14" s="1880" t="s">
        <v>3704</v>
      </c>
      <c r="G14" s="1896" t="s">
        <v>2885</v>
      </c>
      <c r="H14" s="1890"/>
      <c r="I14" s="1897"/>
      <c r="J14" s="1880" t="s">
        <v>2939</v>
      </c>
    </row>
    <row r="15" spans="2:10" ht="32.25" thickBot="1">
      <c r="B15" s="1889"/>
      <c r="C15" s="1891"/>
      <c r="D15" s="1894"/>
      <c r="E15" s="1895"/>
      <c r="F15" s="1881"/>
      <c r="G15" s="1621" t="s">
        <v>3705</v>
      </c>
      <c r="H15" s="1622" t="s">
        <v>3706</v>
      </c>
      <c r="I15" s="1623" t="s">
        <v>3707</v>
      </c>
      <c r="J15" s="1881"/>
    </row>
    <row r="16" spans="2:10" ht="13.5" thickBot="1">
      <c r="B16" s="1585">
        <v>1</v>
      </c>
      <c r="C16" s="1626">
        <v>2</v>
      </c>
      <c r="D16" s="1882">
        <v>3</v>
      </c>
      <c r="E16" s="1883"/>
      <c r="F16" s="1586">
        <v>4</v>
      </c>
      <c r="G16" s="1625">
        <v>5</v>
      </c>
      <c r="H16" s="1624">
        <v>6</v>
      </c>
      <c r="I16" s="1626">
        <v>7</v>
      </c>
      <c r="J16" s="1586">
        <v>8</v>
      </c>
    </row>
    <row r="17" spans="2:10" ht="15.75" customHeight="1">
      <c r="B17" s="1589">
        <v>1</v>
      </c>
      <c r="C17" s="1641" t="s">
        <v>46</v>
      </c>
      <c r="D17" s="1884" t="s">
        <v>2767</v>
      </c>
      <c r="E17" s="1885"/>
      <c r="F17" s="1588"/>
      <c r="G17" s="1628"/>
      <c r="H17" s="1629"/>
      <c r="I17" s="1630"/>
      <c r="J17" s="1631"/>
    </row>
    <row r="18" spans="2:10" ht="15">
      <c r="B18" s="1611">
        <v>2</v>
      </c>
      <c r="C18" s="1789" t="s">
        <v>2751</v>
      </c>
      <c r="D18" s="1856" t="s">
        <v>3730</v>
      </c>
      <c r="E18" s="1857"/>
      <c r="F18" s="1590"/>
      <c r="G18" s="1632"/>
      <c r="H18" s="1629"/>
      <c r="I18" s="1630"/>
      <c r="J18" s="1631"/>
    </row>
    <row r="19" spans="2:10" ht="15">
      <c r="B19" s="1589">
        <v>3</v>
      </c>
      <c r="C19" s="1805" t="s">
        <v>2752</v>
      </c>
      <c r="D19" s="1854" t="s">
        <v>2863</v>
      </c>
      <c r="E19" s="1855"/>
      <c r="F19" s="1590"/>
      <c r="G19" s="1632"/>
      <c r="H19" s="1629"/>
      <c r="I19" s="1630"/>
      <c r="J19" s="1631"/>
    </row>
    <row r="20" spans="2:10" ht="32.25" customHeight="1">
      <c r="B20" s="1611">
        <v>4</v>
      </c>
      <c r="C20" s="1789" t="s">
        <v>2753</v>
      </c>
      <c r="D20" s="1856" t="s">
        <v>2864</v>
      </c>
      <c r="E20" s="1857"/>
      <c r="F20" s="1590"/>
      <c r="G20" s="1632"/>
      <c r="H20" s="1629"/>
      <c r="I20" s="1630"/>
      <c r="J20" s="1631"/>
    </row>
    <row r="21" spans="2:10" ht="15">
      <c r="B21" s="1589">
        <v>5</v>
      </c>
      <c r="C21" s="1639" t="s">
        <v>2754</v>
      </c>
      <c r="D21" s="1856" t="s">
        <v>2865</v>
      </c>
      <c r="E21" s="1857"/>
      <c r="F21" s="1590"/>
      <c r="G21" s="1632"/>
      <c r="H21" s="1629"/>
      <c r="I21" s="1630"/>
      <c r="J21" s="1631"/>
    </row>
    <row r="22" spans="2:10" ht="15">
      <c r="B22" s="1611">
        <v>6</v>
      </c>
      <c r="C22" s="1789" t="s">
        <v>2755</v>
      </c>
      <c r="D22" s="1856" t="s">
        <v>1572</v>
      </c>
      <c r="E22" s="1857"/>
      <c r="F22" s="1590"/>
      <c r="G22" s="1632"/>
      <c r="H22" s="1629"/>
      <c r="I22" s="1630"/>
      <c r="J22" s="1631"/>
    </row>
    <row r="23" spans="2:10" ht="15">
      <c r="B23" s="1589">
        <v>7</v>
      </c>
      <c r="C23" s="1805" t="s">
        <v>2756</v>
      </c>
      <c r="D23" s="1854" t="s">
        <v>1510</v>
      </c>
      <c r="E23" s="1855"/>
      <c r="F23" s="1590"/>
      <c r="G23" s="1632"/>
      <c r="H23" s="1629"/>
      <c r="I23" s="1630"/>
      <c r="J23" s="1631"/>
    </row>
    <row r="24" spans="2:10" ht="15">
      <c r="B24" s="1611">
        <v>8</v>
      </c>
      <c r="C24" s="1805" t="s">
        <v>2757</v>
      </c>
      <c r="D24" s="1854" t="s">
        <v>1131</v>
      </c>
      <c r="E24" s="1855"/>
      <c r="F24" s="1590"/>
      <c r="G24" s="1632"/>
      <c r="H24" s="1629"/>
      <c r="I24" s="1630"/>
      <c r="J24" s="1631"/>
    </row>
    <row r="25" spans="2:10" ht="15">
      <c r="B25" s="1589">
        <v>9</v>
      </c>
      <c r="C25" s="1805" t="s">
        <v>2758</v>
      </c>
      <c r="D25" s="1854" t="s">
        <v>1511</v>
      </c>
      <c r="E25" s="1855"/>
      <c r="F25" s="1590"/>
      <c r="G25" s="1632"/>
      <c r="H25" s="1629"/>
      <c r="I25" s="1630"/>
      <c r="J25" s="1631"/>
    </row>
    <row r="26" spans="2:10" ht="15">
      <c r="B26" s="1611">
        <v>10</v>
      </c>
      <c r="C26" s="1805" t="s">
        <v>2759</v>
      </c>
      <c r="D26" s="1854" t="s">
        <v>1132</v>
      </c>
      <c r="E26" s="1855"/>
      <c r="F26" s="1590"/>
      <c r="G26" s="1632"/>
      <c r="H26" s="1629"/>
      <c r="I26" s="1630"/>
      <c r="J26" s="1631"/>
    </row>
    <row r="27" spans="2:10" ht="15">
      <c r="B27" s="1589">
        <v>11</v>
      </c>
      <c r="C27" s="1820" t="s">
        <v>2866</v>
      </c>
      <c r="D27" s="1854" t="s">
        <v>798</v>
      </c>
      <c r="E27" s="1855"/>
      <c r="F27" s="1590"/>
      <c r="G27" s="1632"/>
      <c r="H27" s="1629"/>
      <c r="I27" s="1630"/>
      <c r="J27" s="1631"/>
    </row>
    <row r="28" spans="2:10" ht="30.75" customHeight="1">
      <c r="B28" s="1611">
        <v>12</v>
      </c>
      <c r="C28" s="1633" t="s">
        <v>3731</v>
      </c>
      <c r="D28" s="1875" t="s">
        <v>3732</v>
      </c>
      <c r="E28" s="1876"/>
      <c r="F28" s="1590"/>
      <c r="G28" s="1632"/>
      <c r="H28" s="1629"/>
      <c r="I28" s="1630"/>
      <c r="J28" s="1631"/>
    </row>
    <row r="29" spans="2:10" ht="15">
      <c r="B29" s="1589">
        <v>13</v>
      </c>
      <c r="C29" s="1807" t="s">
        <v>2760</v>
      </c>
      <c r="D29" s="1854" t="s">
        <v>1579</v>
      </c>
      <c r="E29" s="1855"/>
      <c r="F29" s="1590"/>
      <c r="G29" s="1632"/>
      <c r="H29" s="1629"/>
      <c r="I29" s="1630"/>
      <c r="J29" s="1631"/>
    </row>
    <row r="30" spans="2:10" ht="15">
      <c r="B30" s="1611">
        <v>14</v>
      </c>
      <c r="C30" s="1807" t="s">
        <v>1396</v>
      </c>
      <c r="D30" s="1854" t="s">
        <v>1155</v>
      </c>
      <c r="E30" s="1855"/>
      <c r="F30" s="1590"/>
      <c r="G30" s="1632"/>
      <c r="H30" s="1629"/>
      <c r="I30" s="1630"/>
      <c r="J30" s="1631"/>
    </row>
    <row r="31" spans="2:10" ht="15">
      <c r="B31" s="1589">
        <v>15</v>
      </c>
      <c r="C31" s="1807" t="s">
        <v>2761</v>
      </c>
      <c r="D31" s="1854" t="s">
        <v>1154</v>
      </c>
      <c r="E31" s="1855"/>
      <c r="F31" s="1590"/>
      <c r="G31" s="1632"/>
      <c r="H31" s="1629"/>
      <c r="I31" s="1630"/>
      <c r="J31" s="1631"/>
    </row>
    <row r="32" spans="2:10" ht="15">
      <c r="B32" s="1611">
        <v>16</v>
      </c>
      <c r="C32" s="1627" t="s">
        <v>2762</v>
      </c>
      <c r="D32" s="1856" t="s">
        <v>2868</v>
      </c>
      <c r="E32" s="1857"/>
      <c r="F32" s="1590"/>
      <c r="G32" s="1632"/>
      <c r="H32" s="1629"/>
      <c r="I32" s="1630"/>
      <c r="J32" s="1631"/>
    </row>
    <row r="33" spans="2:10" ht="15">
      <c r="B33" s="1589">
        <v>17</v>
      </c>
      <c r="C33" s="1627" t="s">
        <v>1397</v>
      </c>
      <c r="D33" s="1856" t="s">
        <v>878</v>
      </c>
      <c r="E33" s="1857"/>
      <c r="F33" s="1590"/>
      <c r="G33" s="1632"/>
      <c r="H33" s="1629"/>
      <c r="I33" s="1630"/>
      <c r="J33" s="1631"/>
    </row>
    <row r="34" spans="2:10" ht="15">
      <c r="B34" s="1611">
        <v>18</v>
      </c>
      <c r="C34" s="1807" t="s">
        <v>1399</v>
      </c>
      <c r="D34" s="1854" t="s">
        <v>2869</v>
      </c>
      <c r="E34" s="1855"/>
      <c r="F34" s="1590"/>
      <c r="G34" s="1632"/>
      <c r="H34" s="1629"/>
      <c r="I34" s="1630"/>
      <c r="J34" s="1631"/>
    </row>
    <row r="35" spans="2:10" ht="15">
      <c r="B35" s="1589">
        <v>19</v>
      </c>
      <c r="C35" s="1627" t="s">
        <v>2763</v>
      </c>
      <c r="D35" s="1856" t="s">
        <v>2870</v>
      </c>
      <c r="E35" s="1857"/>
      <c r="F35" s="1590"/>
      <c r="G35" s="1632"/>
      <c r="H35" s="1629"/>
      <c r="I35" s="1630"/>
      <c r="J35" s="1631"/>
    </row>
    <row r="36" spans="2:10" ht="15">
      <c r="B36" s="1611">
        <v>20</v>
      </c>
      <c r="C36" s="1627" t="s">
        <v>2764</v>
      </c>
      <c r="D36" s="1856" t="s">
        <v>1703</v>
      </c>
      <c r="E36" s="1857"/>
      <c r="F36" s="1590"/>
      <c r="G36" s="1632"/>
      <c r="H36" s="1629"/>
      <c r="I36" s="1630"/>
      <c r="J36" s="1631"/>
    </row>
    <row r="37" spans="2:10" ht="15">
      <c r="B37" s="1589">
        <v>21</v>
      </c>
      <c r="C37" s="1807" t="s">
        <v>1392</v>
      </c>
      <c r="D37" s="1854" t="s">
        <v>14</v>
      </c>
      <c r="E37" s="1855"/>
      <c r="F37" s="1590"/>
      <c r="G37" s="1632"/>
      <c r="H37" s="1629"/>
      <c r="I37" s="1630"/>
      <c r="J37" s="1631"/>
    </row>
    <row r="38" spans="2:10" ht="15">
      <c r="B38" s="1611">
        <v>22</v>
      </c>
      <c r="C38" s="1627" t="s">
        <v>2765</v>
      </c>
      <c r="D38" s="1856" t="s">
        <v>15</v>
      </c>
      <c r="E38" s="1857"/>
      <c r="F38" s="1590"/>
      <c r="G38" s="1632"/>
      <c r="H38" s="1629"/>
      <c r="I38" s="1630"/>
      <c r="J38" s="1631"/>
    </row>
    <row r="39" spans="2:10" ht="15">
      <c r="B39" s="1589">
        <v>23</v>
      </c>
      <c r="C39" s="1807" t="s">
        <v>1390</v>
      </c>
      <c r="D39" s="1854" t="s">
        <v>1095</v>
      </c>
      <c r="E39" s="1855"/>
      <c r="F39" s="1590"/>
      <c r="G39" s="1632"/>
      <c r="H39" s="1629"/>
      <c r="I39" s="1630"/>
      <c r="J39" s="1631"/>
    </row>
    <row r="40" spans="2:10" ht="15">
      <c r="B40" s="1611">
        <v>24</v>
      </c>
      <c r="C40" s="1627" t="s">
        <v>1391</v>
      </c>
      <c r="D40" s="1856" t="s">
        <v>1084</v>
      </c>
      <c r="E40" s="1857"/>
      <c r="F40" s="1590"/>
      <c r="G40" s="1632"/>
      <c r="H40" s="1629"/>
      <c r="I40" s="1630"/>
      <c r="J40" s="1631"/>
    </row>
    <row r="41" spans="2:10" ht="15">
      <c r="B41" s="1589">
        <v>25</v>
      </c>
      <c r="C41" s="1627" t="s">
        <v>1395</v>
      </c>
      <c r="D41" s="1856" t="s">
        <v>1892</v>
      </c>
      <c r="E41" s="1857"/>
      <c r="F41" s="1590"/>
      <c r="G41" s="1632"/>
      <c r="H41" s="1629"/>
      <c r="I41" s="1630"/>
      <c r="J41" s="1631"/>
    </row>
    <row r="42" spans="2:10" ht="15">
      <c r="B42" s="1611">
        <v>26</v>
      </c>
      <c r="C42" s="1820" t="s">
        <v>2871</v>
      </c>
      <c r="D42" s="1854" t="s">
        <v>21</v>
      </c>
      <c r="E42" s="1855"/>
      <c r="F42" s="1590"/>
      <c r="G42" s="1632"/>
      <c r="H42" s="1629"/>
      <c r="I42" s="1630"/>
      <c r="J42" s="1631"/>
    </row>
    <row r="43" spans="2:10" ht="35.25" customHeight="1">
      <c r="B43" s="1589">
        <v>27</v>
      </c>
      <c r="C43" s="1633" t="s">
        <v>3708</v>
      </c>
      <c r="D43" s="1856" t="s">
        <v>3733</v>
      </c>
      <c r="E43" s="1857"/>
      <c r="F43" s="1590"/>
      <c r="G43" s="1632"/>
      <c r="H43" s="1629"/>
      <c r="I43" s="1630"/>
      <c r="J43" s="1631"/>
    </row>
    <row r="44" spans="2:10" ht="15">
      <c r="B44" s="1611">
        <v>28</v>
      </c>
      <c r="C44" s="1807" t="s">
        <v>1393</v>
      </c>
      <c r="D44" s="1854" t="s">
        <v>43</v>
      </c>
      <c r="E44" s="1855"/>
      <c r="F44" s="1590"/>
      <c r="G44" s="1632"/>
      <c r="H44" s="1629"/>
      <c r="I44" s="1630"/>
      <c r="J44" s="1631"/>
    </row>
    <row r="45" spans="2:10" ht="15">
      <c r="B45" s="1589">
        <v>29</v>
      </c>
      <c r="C45" s="1627" t="s">
        <v>1394</v>
      </c>
      <c r="D45" s="1856" t="s">
        <v>555</v>
      </c>
      <c r="E45" s="1857"/>
      <c r="F45" s="1590"/>
      <c r="G45" s="1632"/>
      <c r="H45" s="1629"/>
      <c r="I45" s="1630"/>
      <c r="J45" s="1631"/>
    </row>
    <row r="46" spans="2:10" ht="15">
      <c r="B46" s="1611">
        <v>30</v>
      </c>
      <c r="C46" s="1627" t="s">
        <v>2766</v>
      </c>
      <c r="D46" s="1856" t="s">
        <v>583</v>
      </c>
      <c r="E46" s="1857"/>
      <c r="F46" s="1590"/>
      <c r="G46" s="1632"/>
      <c r="H46" s="1629"/>
      <c r="I46" s="1630"/>
      <c r="J46" s="1631"/>
    </row>
    <row r="47" spans="2:10" ht="15">
      <c r="B47" s="1589">
        <v>31</v>
      </c>
      <c r="C47" s="1807" t="s">
        <v>1398</v>
      </c>
      <c r="D47" s="1854" t="s">
        <v>618</v>
      </c>
      <c r="E47" s="1855"/>
      <c r="F47" s="1590"/>
      <c r="G47" s="1632"/>
      <c r="H47" s="1629"/>
      <c r="I47" s="1630"/>
      <c r="J47" s="1631"/>
    </row>
    <row r="48" spans="2:10" ht="15">
      <c r="B48" s="1611">
        <v>32</v>
      </c>
      <c r="C48" s="1627" t="s">
        <v>2779</v>
      </c>
      <c r="D48" s="1856" t="s">
        <v>672</v>
      </c>
      <c r="E48" s="1857"/>
      <c r="F48" s="1590"/>
      <c r="G48" s="1632"/>
      <c r="H48" s="1629"/>
      <c r="I48" s="1630"/>
      <c r="J48" s="1631"/>
    </row>
    <row r="49" spans="2:10" ht="15">
      <c r="B49" s="1589">
        <v>33</v>
      </c>
      <c r="C49" s="1627" t="s">
        <v>2780</v>
      </c>
      <c r="D49" s="1856" t="s">
        <v>731</v>
      </c>
      <c r="E49" s="1857"/>
      <c r="F49" s="1590"/>
      <c r="G49" s="1632"/>
      <c r="H49" s="1629"/>
      <c r="I49" s="1630"/>
      <c r="J49" s="1631"/>
    </row>
    <row r="50" spans="2:10" ht="15">
      <c r="B50" s="1611">
        <v>34</v>
      </c>
      <c r="C50" s="1807" t="s">
        <v>2781</v>
      </c>
      <c r="D50" s="1854" t="s">
        <v>515</v>
      </c>
      <c r="E50" s="1855"/>
      <c r="F50" s="1590"/>
      <c r="G50" s="1632"/>
      <c r="H50" s="1629"/>
      <c r="I50" s="1630"/>
      <c r="J50" s="1631"/>
    </row>
    <row r="51" spans="2:10" ht="15">
      <c r="B51" s="1589">
        <v>35</v>
      </c>
      <c r="C51" s="1807" t="s">
        <v>2782</v>
      </c>
      <c r="D51" s="1854" t="s">
        <v>760</v>
      </c>
      <c r="E51" s="1855"/>
      <c r="F51" s="1590"/>
      <c r="G51" s="1632"/>
      <c r="H51" s="1629"/>
      <c r="I51" s="1630"/>
      <c r="J51" s="1631"/>
    </row>
    <row r="52" spans="2:10" ht="15">
      <c r="B52" s="1611">
        <v>36</v>
      </c>
      <c r="C52" s="1627" t="s">
        <v>2783</v>
      </c>
      <c r="D52" s="1856" t="s">
        <v>16</v>
      </c>
      <c r="E52" s="1857"/>
      <c r="F52" s="1590"/>
      <c r="G52" s="1632"/>
      <c r="H52" s="1629"/>
      <c r="I52" s="1630"/>
      <c r="J52" s="1631"/>
    </row>
    <row r="53" spans="2:10" ht="15">
      <c r="B53" s="1589">
        <v>37</v>
      </c>
      <c r="C53" s="1627" t="s">
        <v>1400</v>
      </c>
      <c r="D53" s="1856" t="s">
        <v>879</v>
      </c>
      <c r="E53" s="1857"/>
      <c r="F53" s="1590"/>
      <c r="G53" s="1632"/>
      <c r="H53" s="1629"/>
      <c r="I53" s="1630"/>
      <c r="J53" s="1631"/>
    </row>
    <row r="54" spans="2:10" ht="15">
      <c r="B54" s="1611">
        <v>38</v>
      </c>
      <c r="C54" s="1627" t="s">
        <v>2884</v>
      </c>
      <c r="D54" s="1856" t="s">
        <v>2883</v>
      </c>
      <c r="E54" s="1857"/>
      <c r="F54" s="1590"/>
      <c r="G54" s="1632"/>
      <c r="H54" s="1629"/>
      <c r="I54" s="1630"/>
      <c r="J54" s="1631"/>
    </row>
    <row r="55" spans="2:10" ht="15">
      <c r="B55" s="1589">
        <v>39</v>
      </c>
      <c r="C55" s="1633" t="s">
        <v>2784</v>
      </c>
      <c r="D55" s="1856" t="s">
        <v>1358</v>
      </c>
      <c r="E55" s="1857"/>
      <c r="F55" s="1590"/>
      <c r="G55" s="1632"/>
      <c r="H55" s="1629"/>
      <c r="I55" s="1630"/>
      <c r="J55" s="1631"/>
    </row>
    <row r="56" spans="2:10" ht="15">
      <c r="B56" s="1611">
        <v>40</v>
      </c>
      <c r="C56" s="1633" t="s">
        <v>2785</v>
      </c>
      <c r="D56" s="1856" t="s">
        <v>311</v>
      </c>
      <c r="E56" s="1857"/>
      <c r="F56" s="1590"/>
      <c r="G56" s="1632"/>
      <c r="H56" s="1629"/>
      <c r="I56" s="1630"/>
      <c r="J56" s="1631"/>
    </row>
    <row r="57" spans="2:10" ht="15">
      <c r="B57" s="1589">
        <v>41</v>
      </c>
      <c r="C57" s="1820" t="s">
        <v>2786</v>
      </c>
      <c r="D57" s="1854" t="s">
        <v>44</v>
      </c>
      <c r="E57" s="1855"/>
      <c r="F57" s="1590"/>
      <c r="G57" s="1632"/>
      <c r="H57" s="1629"/>
      <c r="I57" s="1630"/>
      <c r="J57" s="1631"/>
    </row>
    <row r="58" spans="2:10" ht="15">
      <c r="B58" s="1611">
        <v>42</v>
      </c>
      <c r="C58" s="1820" t="s">
        <v>2875</v>
      </c>
      <c r="D58" s="1854" t="s">
        <v>2872</v>
      </c>
      <c r="E58" s="1855"/>
      <c r="F58" s="1590"/>
      <c r="G58" s="1632"/>
      <c r="H58" s="1629"/>
      <c r="I58" s="1630"/>
      <c r="J58" s="1631"/>
    </row>
    <row r="59" spans="2:10" ht="15">
      <c r="B59" s="1589">
        <v>43</v>
      </c>
      <c r="C59" s="1627" t="s">
        <v>2787</v>
      </c>
      <c r="D59" s="1856" t="s">
        <v>17</v>
      </c>
      <c r="E59" s="1857"/>
      <c r="F59" s="1590"/>
      <c r="G59" s="1632"/>
      <c r="H59" s="1629"/>
      <c r="I59" s="1630"/>
      <c r="J59" s="1631"/>
    </row>
    <row r="60" spans="2:10" ht="15">
      <c r="B60" s="1611">
        <v>44</v>
      </c>
      <c r="C60" s="1633" t="s">
        <v>3734</v>
      </c>
      <c r="D60" s="1856" t="s">
        <v>463</v>
      </c>
      <c r="E60" s="1857"/>
      <c r="F60" s="1590"/>
      <c r="G60" s="1632"/>
      <c r="H60" s="1629"/>
      <c r="I60" s="1630"/>
      <c r="J60" s="1631"/>
    </row>
    <row r="61" spans="2:10" ht="15">
      <c r="B61" s="1589">
        <v>45</v>
      </c>
      <c r="C61" s="1640" t="s">
        <v>52</v>
      </c>
      <c r="D61" s="1873" t="s">
        <v>3735</v>
      </c>
      <c r="E61" s="1874"/>
      <c r="F61" s="1590"/>
      <c r="G61" s="1632"/>
      <c r="H61" s="1629"/>
      <c r="I61" s="1630"/>
      <c r="J61" s="1631"/>
    </row>
    <row r="62" spans="2:10" ht="15.6" customHeight="1" thickBot="1">
      <c r="B62" s="1611">
        <v>46</v>
      </c>
      <c r="C62" s="1627" t="s">
        <v>2876</v>
      </c>
      <c r="D62" s="1856" t="s">
        <v>2800</v>
      </c>
      <c r="E62" s="1857"/>
      <c r="F62" s="1590"/>
      <c r="G62" s="1632"/>
      <c r="H62" s="1629"/>
      <c r="I62" s="1630"/>
      <c r="J62" s="1631"/>
    </row>
    <row r="63" spans="2:10" ht="18.75" thickBot="1">
      <c r="B63" s="1634"/>
      <c r="C63" s="1635"/>
      <c r="D63" s="1871" t="s">
        <v>2889</v>
      </c>
      <c r="E63" s="1872"/>
      <c r="F63" s="1591"/>
      <c r="G63" s="1591"/>
      <c r="H63" s="1591"/>
      <c r="I63" s="1591"/>
      <c r="J63" s="1591"/>
    </row>
    <row r="64" spans="2:10" ht="15.75" customHeight="1" thickBot="1">
      <c r="B64" s="1858" t="s">
        <v>3709</v>
      </c>
      <c r="C64" s="1859"/>
      <c r="D64" s="1860"/>
      <c r="E64" s="1636" t="s">
        <v>3715</v>
      </c>
      <c r="F64" s="1593"/>
      <c r="G64" s="1602"/>
      <c r="H64" s="1582"/>
      <c r="I64" s="1582"/>
      <c r="J64" s="1582"/>
    </row>
    <row r="65" spans="2:10" ht="16.5" thickBot="1">
      <c r="B65" s="1861" t="s">
        <v>3710</v>
      </c>
      <c r="C65" s="1862"/>
      <c r="D65" s="1863"/>
      <c r="E65" s="1636" t="s">
        <v>3715</v>
      </c>
      <c r="F65" s="1595"/>
      <c r="G65" s="1602"/>
      <c r="H65" s="1582"/>
      <c r="I65" s="1582"/>
      <c r="J65" s="1582"/>
    </row>
    <row r="66" spans="2:10" ht="17.25" customHeight="1" thickBot="1">
      <c r="B66" s="1864" t="s">
        <v>3711</v>
      </c>
      <c r="C66" s="1865"/>
      <c r="D66" s="1866"/>
      <c r="E66" s="1636" t="s">
        <v>3715</v>
      </c>
      <c r="F66" s="1597"/>
      <c r="G66" s="1602"/>
      <c r="H66" s="1582"/>
      <c r="I66" s="1582"/>
      <c r="J66" s="1582"/>
    </row>
    <row r="67" spans="2:10" ht="18.75" customHeight="1" thickBot="1">
      <c r="B67" s="1867" t="s">
        <v>3712</v>
      </c>
      <c r="C67" s="1868"/>
      <c r="D67" s="1868"/>
      <c r="E67" s="1869"/>
      <c r="F67" s="1598"/>
      <c r="G67" s="1602"/>
      <c r="H67" s="1582"/>
      <c r="I67" s="1582"/>
      <c r="J67" s="1582"/>
    </row>
    <row r="68" spans="2:10" ht="18">
      <c r="B68" s="1599"/>
      <c r="C68" s="1582"/>
      <c r="D68" s="1582"/>
      <c r="E68" s="1582"/>
      <c r="F68" s="1582"/>
      <c r="G68" s="1582"/>
      <c r="H68" s="1582"/>
      <c r="I68" s="1582"/>
      <c r="J68" s="1582"/>
    </row>
    <row r="69" spans="2:10" ht="18">
      <c r="B69" s="1599"/>
      <c r="C69" s="1582"/>
      <c r="D69" s="1582"/>
      <c r="E69" s="1582"/>
      <c r="F69" s="1582"/>
      <c r="G69" s="1582"/>
      <c r="H69" s="1582"/>
      <c r="I69" s="1582"/>
      <c r="J69" s="1582"/>
    </row>
    <row r="70" spans="2:10" ht="102">
      <c r="B70" s="1600"/>
      <c r="C70" s="1600"/>
      <c r="D70" s="1601" t="s">
        <v>3726</v>
      </c>
      <c r="E70" s="1582"/>
      <c r="F70" s="1582"/>
      <c r="G70" s="1602"/>
      <c r="H70" s="1582"/>
      <c r="I70" s="1582"/>
      <c r="J70" s="1582"/>
    </row>
    <row r="71" spans="2:10" ht="14.25">
      <c r="B71" s="1602"/>
      <c r="C71" s="1637"/>
      <c r="D71" s="1603"/>
      <c r="E71" s="1604"/>
      <c r="F71" s="1604"/>
      <c r="G71" s="1602"/>
      <c r="H71" s="1582"/>
      <c r="I71" s="1582"/>
      <c r="J71" s="1582"/>
    </row>
    <row r="72" spans="2:10" ht="14.25">
      <c r="B72" s="1605"/>
      <c r="C72" s="1638"/>
      <c r="D72" s="1606"/>
      <c r="E72" s="1602"/>
      <c r="F72" s="1602"/>
      <c r="G72" s="1602"/>
      <c r="H72" s="1582"/>
      <c r="I72" s="1582"/>
      <c r="J72" s="1582"/>
    </row>
    <row r="73" spans="2:10" ht="63.75">
      <c r="B73" s="1582"/>
      <c r="C73" s="1638"/>
      <c r="D73" s="1607" t="s">
        <v>3727</v>
      </c>
      <c r="E73" s="1582"/>
      <c r="F73" s="1582"/>
      <c r="G73" s="1582"/>
      <c r="H73" s="1582"/>
      <c r="I73" s="1582"/>
      <c r="J73" s="1582"/>
    </row>
    <row r="74" spans="2:10" ht="14.25">
      <c r="B74" s="1582"/>
      <c r="C74" s="1608"/>
      <c r="E74" s="1582"/>
      <c r="F74" s="1582"/>
      <c r="G74" s="1582"/>
      <c r="H74" s="1582"/>
      <c r="I74" s="1582"/>
      <c r="J74" s="1582"/>
    </row>
    <row r="75" spans="2:10" ht="12.75" customHeight="1">
      <c r="B75" s="1579"/>
      <c r="C75" s="1579"/>
      <c r="D75" s="1580"/>
      <c r="E75" s="1577"/>
      <c r="F75" s="1577"/>
      <c r="G75" s="1577"/>
      <c r="H75" s="1577"/>
      <c r="I75" s="1577"/>
      <c r="J75" s="1577"/>
    </row>
  </sheetData>
  <mergeCells count="73">
    <mergeCell ref="B2:J2"/>
    <mergeCell ref="B4:J4"/>
    <mergeCell ref="B6:C6"/>
    <mergeCell ref="D6:J6"/>
    <mergeCell ref="B7:C7"/>
    <mergeCell ref="D7:J7"/>
    <mergeCell ref="B9:C9"/>
    <mergeCell ref="D9:J9"/>
    <mergeCell ref="B10:C10"/>
    <mergeCell ref="D10:J10"/>
    <mergeCell ref="B14:B15"/>
    <mergeCell ref="C14:C15"/>
    <mergeCell ref="D14:E15"/>
    <mergeCell ref="F14:F15"/>
    <mergeCell ref="G14:I14"/>
    <mergeCell ref="D21:E21"/>
    <mergeCell ref="G11:H11"/>
    <mergeCell ref="I11:J11"/>
    <mergeCell ref="G12:H12"/>
    <mergeCell ref="I12:J12"/>
    <mergeCell ref="J14:J15"/>
    <mergeCell ref="D16:E16"/>
    <mergeCell ref="D17:E17"/>
    <mergeCell ref="D18:E18"/>
    <mergeCell ref="D19:E19"/>
    <mergeCell ref="D20:E20"/>
    <mergeCell ref="D33:E33"/>
    <mergeCell ref="D22:E22"/>
    <mergeCell ref="D23:E23"/>
    <mergeCell ref="D24:E24"/>
    <mergeCell ref="D25:E25"/>
    <mergeCell ref="D26:E26"/>
    <mergeCell ref="D27:E27"/>
    <mergeCell ref="D28:E28"/>
    <mergeCell ref="D29:E29"/>
    <mergeCell ref="D30:E30"/>
    <mergeCell ref="D31:E31"/>
    <mergeCell ref="D32:E32"/>
    <mergeCell ref="B64:D64"/>
    <mergeCell ref="B65:D65"/>
    <mergeCell ref="B66:D66"/>
    <mergeCell ref="B67:E67"/>
    <mergeCell ref="B8:C8"/>
    <mergeCell ref="D34:E34"/>
    <mergeCell ref="D35:E35"/>
    <mergeCell ref="D36:E36"/>
    <mergeCell ref="D37:E37"/>
    <mergeCell ref="D38:E38"/>
    <mergeCell ref="D63:E63"/>
    <mergeCell ref="D58:E58"/>
    <mergeCell ref="D59:E59"/>
    <mergeCell ref="D60:E60"/>
    <mergeCell ref="D61:E61"/>
    <mergeCell ref="D62:E62"/>
    <mergeCell ref="D50:E50"/>
    <mergeCell ref="D39:E39"/>
    <mergeCell ref="D40:E40"/>
    <mergeCell ref="D41:E41"/>
    <mergeCell ref="D42:E42"/>
    <mergeCell ref="D43:E43"/>
    <mergeCell ref="D44:E44"/>
    <mergeCell ref="D45:E45"/>
    <mergeCell ref="D46:E46"/>
    <mergeCell ref="D47:E47"/>
    <mergeCell ref="D48:E48"/>
    <mergeCell ref="D49:E49"/>
    <mergeCell ref="D57:E57"/>
    <mergeCell ref="D51:E51"/>
    <mergeCell ref="D52:E52"/>
    <mergeCell ref="D53:E53"/>
    <mergeCell ref="D54:E54"/>
    <mergeCell ref="D55:E55"/>
    <mergeCell ref="D56:E56"/>
  </mergeCells>
  <pageMargins left="0.31" right="0.17" top="0.47244094488188981" bottom="0.36" header="0.15748031496062992" footer="0.31496062992125984"/>
  <pageSetup paperSize="9" scale="55" orientation="portrait" r:id="rId1"/>
  <ignoredErrors>
    <ignoredError sqref="C27:C28 C31:C41 C44:C53 C55:C57 C59:C60 C62" twoDigitTextYear="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8E96B-57F2-4C6E-B5AB-FAEF1D6BB1E7}">
  <dimension ref="B1:J34"/>
  <sheetViews>
    <sheetView topLeftCell="A16" workbookViewId="0">
      <selection activeCell="C21" sqref="C21:D21"/>
    </sheetView>
  </sheetViews>
  <sheetFormatPr defaultColWidth="8.85546875" defaultRowHeight="12.75"/>
  <cols>
    <col min="1" max="1" width="7.42578125" style="1578" customWidth="1"/>
    <col min="2" max="2" width="19.42578125" style="1578" customWidth="1"/>
    <col min="3" max="3" width="55" style="1578" customWidth="1"/>
    <col min="4" max="4" width="11.42578125" style="1578" customWidth="1"/>
    <col min="5" max="5" width="22" style="1578" customWidth="1"/>
    <col min="6" max="6" width="8.85546875" style="1578"/>
    <col min="7" max="7" width="9.140625" style="1578" bestFit="1" customWidth="1"/>
    <col min="8" max="16384" width="8.85546875" style="1578"/>
  </cols>
  <sheetData>
    <row r="1" spans="2:9" ht="18">
      <c r="B1" s="1581"/>
      <c r="C1" s="1582"/>
      <c r="D1" s="1582"/>
      <c r="E1" s="1582"/>
    </row>
    <row r="2" spans="2:9" ht="18">
      <c r="B2" s="1898" t="s">
        <v>3713</v>
      </c>
      <c r="C2" s="1898"/>
      <c r="D2" s="1898"/>
      <c r="E2" s="1898"/>
    </row>
    <row r="3" spans="2:9" ht="13.5" thickBot="1">
      <c r="B3" s="1583"/>
      <c r="C3" s="1582"/>
      <c r="D3" s="1582"/>
      <c r="E3" s="1582"/>
    </row>
    <row r="4" spans="2:9" ht="93" customHeight="1" thickBot="1">
      <c r="B4" s="1916" t="s">
        <v>3725</v>
      </c>
      <c r="C4" s="1917"/>
      <c r="D4" s="1917"/>
      <c r="E4" s="1918"/>
    </row>
    <row r="5" spans="2:9">
      <c r="B5" s="1583"/>
      <c r="C5" s="1582"/>
      <c r="D5" s="1582"/>
      <c r="E5" s="1582"/>
    </row>
    <row r="6" spans="2:9" ht="38.25" customHeight="1">
      <c r="B6" s="1616" t="s">
        <v>0</v>
      </c>
      <c r="C6" s="1617" t="s">
        <v>3211</v>
      </c>
      <c r="E6" s="759"/>
      <c r="F6" s="1615"/>
      <c r="G6" s="1615"/>
      <c r="H6" s="1615"/>
      <c r="I6" s="1615"/>
    </row>
    <row r="7" spans="2:9" ht="44.25" customHeight="1">
      <c r="B7" s="1616" t="s">
        <v>1</v>
      </c>
      <c r="C7" s="1617" t="s">
        <v>3211</v>
      </c>
      <c r="E7" s="912"/>
      <c r="F7" s="1614"/>
      <c r="G7" s="1614"/>
      <c r="H7" s="1614"/>
      <c r="I7" s="1614"/>
    </row>
    <row r="8" spans="2:9" ht="15.75" customHeight="1">
      <c r="B8" s="1616" t="s">
        <v>2</v>
      </c>
      <c r="C8" s="1617" t="s">
        <v>3212</v>
      </c>
      <c r="E8" s="912"/>
      <c r="F8" s="1614"/>
      <c r="G8" s="1614"/>
      <c r="H8" s="1614"/>
      <c r="I8" s="1614"/>
    </row>
    <row r="9" spans="2:9" ht="15.75" customHeight="1">
      <c r="B9" s="1616" t="s">
        <v>3209</v>
      </c>
      <c r="C9" s="1618" t="s">
        <v>3213</v>
      </c>
      <c r="E9" s="912"/>
      <c r="F9" s="1614"/>
      <c r="G9" s="1614"/>
      <c r="H9" s="1614"/>
      <c r="I9" s="1614"/>
    </row>
    <row r="10" spans="2:9" ht="15.75">
      <c r="B10" s="1619" t="s">
        <v>3210</v>
      </c>
      <c r="C10" s="1619"/>
      <c r="D10" s="761"/>
      <c r="E10" s="912"/>
    </row>
    <row r="11" spans="2:9" ht="15.75" thickBot="1">
      <c r="B11" s="1584"/>
      <c r="C11" s="1582"/>
      <c r="D11" s="1582"/>
      <c r="E11" s="1582"/>
    </row>
    <row r="12" spans="2:9" ht="15.75" customHeight="1">
      <c r="B12" s="1888" t="s">
        <v>3701</v>
      </c>
      <c r="C12" s="1892" t="s">
        <v>3703</v>
      </c>
      <c r="D12" s="1893"/>
      <c r="E12" s="1880" t="s">
        <v>3704</v>
      </c>
    </row>
    <row r="13" spans="2:9" ht="13.5" thickBot="1">
      <c r="B13" s="1889"/>
      <c r="C13" s="1894"/>
      <c r="D13" s="1895"/>
      <c r="E13" s="1881"/>
    </row>
    <row r="14" spans="2:9" ht="13.5" thickBot="1">
      <c r="B14" s="1610">
        <v>1</v>
      </c>
      <c r="C14" s="1912">
        <v>2</v>
      </c>
      <c r="D14" s="1913"/>
      <c r="E14" s="1586">
        <v>3</v>
      </c>
    </row>
    <row r="15" spans="2:9" ht="71.25" customHeight="1">
      <c r="B15" s="1587">
        <v>1</v>
      </c>
      <c r="C15" s="1914" t="s">
        <v>3718</v>
      </c>
      <c r="D15" s="1915"/>
      <c r="E15" s="1588"/>
    </row>
    <row r="16" spans="2:9" ht="45.75" customHeight="1">
      <c r="B16" s="1611">
        <v>2</v>
      </c>
      <c r="C16" s="1907" t="s">
        <v>3719</v>
      </c>
      <c r="D16" s="1908"/>
      <c r="E16" s="1590"/>
    </row>
    <row r="17" spans="2:10" ht="70.5" customHeight="1">
      <c r="B17" s="1611">
        <v>3</v>
      </c>
      <c r="C17" s="1876" t="s">
        <v>3720</v>
      </c>
      <c r="D17" s="1911"/>
      <c r="E17" s="1590"/>
    </row>
    <row r="18" spans="2:10" ht="63.75" customHeight="1">
      <c r="B18" s="1611">
        <v>4</v>
      </c>
      <c r="C18" s="1876" t="s">
        <v>3721</v>
      </c>
      <c r="D18" s="1911"/>
      <c r="E18" s="1590"/>
    </row>
    <row r="19" spans="2:10" ht="79.5" customHeight="1">
      <c r="B19" s="1611">
        <v>5</v>
      </c>
      <c r="C19" s="1876" t="s">
        <v>3722</v>
      </c>
      <c r="D19" s="1911"/>
      <c r="E19" s="1590"/>
    </row>
    <row r="20" spans="2:10" ht="31.5" customHeight="1">
      <c r="B20" s="1611">
        <v>6</v>
      </c>
      <c r="C20" s="1876" t="s">
        <v>3723</v>
      </c>
      <c r="D20" s="1911"/>
      <c r="E20" s="1590"/>
    </row>
    <row r="21" spans="2:10" ht="63" customHeight="1">
      <c r="B21" s="1611">
        <v>7</v>
      </c>
      <c r="C21" s="1907" t="s">
        <v>3724</v>
      </c>
      <c r="D21" s="1908"/>
      <c r="E21" s="1590"/>
    </row>
    <row r="22" spans="2:10" ht="26.25" customHeight="1" thickBot="1">
      <c r="B22" s="1612">
        <v>8</v>
      </c>
      <c r="C22" s="1909" t="s">
        <v>3714</v>
      </c>
      <c r="D22" s="1910"/>
      <c r="E22" s="1590"/>
    </row>
    <row r="23" spans="2:10" ht="16.5" thickBot="1">
      <c r="B23" s="1867" t="s">
        <v>2889</v>
      </c>
      <c r="C23" s="1868"/>
      <c r="D23" s="1869"/>
      <c r="E23" s="1591"/>
      <c r="G23" s="1575"/>
    </row>
    <row r="24" spans="2:10" ht="15.75">
      <c r="B24" s="1900" t="s">
        <v>3709</v>
      </c>
      <c r="C24" s="1901"/>
      <c r="D24" s="1592" t="s">
        <v>3715</v>
      </c>
      <c r="E24" s="1593"/>
    </row>
    <row r="25" spans="2:10" ht="15.75">
      <c r="B25" s="1902" t="s">
        <v>3710</v>
      </c>
      <c r="C25" s="1903"/>
      <c r="D25" s="1594" t="s">
        <v>3715</v>
      </c>
      <c r="E25" s="1595"/>
    </row>
    <row r="26" spans="2:10" ht="17.25" customHeight="1" thickBot="1">
      <c r="B26" s="1904" t="s">
        <v>3711</v>
      </c>
      <c r="C26" s="1905"/>
      <c r="D26" s="1596" t="s">
        <v>3715</v>
      </c>
      <c r="E26" s="1597"/>
    </row>
    <row r="27" spans="2:10" ht="18.75" customHeight="1" thickBot="1">
      <c r="B27" s="1867" t="s">
        <v>3712</v>
      </c>
      <c r="C27" s="1868"/>
      <c r="D27" s="1869"/>
      <c r="E27" s="1598"/>
    </row>
    <row r="28" spans="2:10" ht="18">
      <c r="B28" s="1599"/>
      <c r="C28" s="1582"/>
      <c r="D28" s="1582"/>
      <c r="E28" s="1582"/>
    </row>
    <row r="29" spans="2:10" ht="89.25">
      <c r="B29" s="1600"/>
      <c r="C29" s="1601" t="s">
        <v>3716</v>
      </c>
      <c r="E29" s="1582"/>
      <c r="F29" s="1582"/>
      <c r="G29" s="1602"/>
      <c r="H29" s="1582"/>
      <c r="I29" s="1582"/>
      <c r="J29" s="1582"/>
    </row>
    <row r="30" spans="2:10" ht="14.25">
      <c r="B30" s="1602"/>
      <c r="C30" s="1603"/>
      <c r="E30" s="1604"/>
      <c r="F30" s="1604"/>
      <c r="G30" s="1602"/>
      <c r="H30" s="1582"/>
      <c r="I30" s="1582"/>
      <c r="J30" s="1582"/>
    </row>
    <row r="31" spans="2:10" ht="14.25">
      <c r="B31" s="1605"/>
      <c r="C31" s="1606"/>
      <c r="E31" s="1602"/>
      <c r="F31" s="1602"/>
      <c r="G31" s="1602"/>
      <c r="H31" s="1582"/>
      <c r="I31" s="1582"/>
      <c r="J31" s="1582"/>
    </row>
    <row r="32" spans="2:10" ht="63.75">
      <c r="B32" s="1582"/>
      <c r="C32" s="1607" t="s">
        <v>3717</v>
      </c>
      <c r="E32" s="1582"/>
      <c r="F32" s="1582"/>
      <c r="G32" s="1582"/>
      <c r="H32" s="1582"/>
      <c r="I32" s="1582"/>
      <c r="J32" s="1582"/>
    </row>
    <row r="33" spans="2:10" ht="14.25">
      <c r="B33" s="1582"/>
      <c r="C33" s="1608"/>
      <c r="E33" s="1582"/>
      <c r="F33" s="1582"/>
      <c r="G33" s="1582"/>
      <c r="H33" s="1582"/>
      <c r="I33" s="1582"/>
      <c r="J33" s="1582"/>
    </row>
    <row r="34" spans="2:10" ht="12.75" customHeight="1">
      <c r="B34" s="1906"/>
      <c r="C34" s="1906"/>
      <c r="D34" s="1609"/>
      <c r="E34" s="1582"/>
      <c r="F34" s="1582"/>
      <c r="G34" s="1582"/>
      <c r="H34" s="1582"/>
      <c r="I34" s="1582"/>
      <c r="J34" s="1582"/>
    </row>
  </sheetData>
  <mergeCells count="20">
    <mergeCell ref="E12:E13"/>
    <mergeCell ref="C14:D14"/>
    <mergeCell ref="C15:D15"/>
    <mergeCell ref="B2:E2"/>
    <mergeCell ref="B4:E4"/>
    <mergeCell ref="C21:D21"/>
    <mergeCell ref="C22:D22"/>
    <mergeCell ref="B23:D23"/>
    <mergeCell ref="B12:B13"/>
    <mergeCell ref="C12:D13"/>
    <mergeCell ref="C17:D17"/>
    <mergeCell ref="C18:D18"/>
    <mergeCell ref="C19:D19"/>
    <mergeCell ref="C20:D20"/>
    <mergeCell ref="C16:D16"/>
    <mergeCell ref="B24:C24"/>
    <mergeCell ref="B25:C25"/>
    <mergeCell ref="B26:C26"/>
    <mergeCell ref="B27:D27"/>
    <mergeCell ref="B34:C3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90"/>
  <sheetViews>
    <sheetView topLeftCell="A70" zoomScale="85" zoomScaleNormal="85" workbookViewId="0">
      <selection activeCell="S40" sqref="S40"/>
    </sheetView>
  </sheetViews>
  <sheetFormatPr defaultColWidth="9.28515625" defaultRowHeight="12.75"/>
  <cols>
    <col min="1" max="1" width="12.42578125" style="757" customWidth="1"/>
    <col min="2" max="2" width="36.140625" style="757" customWidth="1"/>
    <col min="3" max="3" width="8" style="757" customWidth="1"/>
    <col min="4" max="4" width="18.5703125" style="757" customWidth="1"/>
    <col min="5" max="5" width="10.28515625" style="757" bestFit="1" customWidth="1"/>
    <col min="6" max="10" width="9.28515625" style="757"/>
    <col min="11" max="11" width="11.5703125" style="757" customWidth="1"/>
    <col min="12" max="12" width="12.140625" style="757" customWidth="1"/>
    <col min="13" max="13" width="11.140625" style="757" customWidth="1"/>
    <col min="14" max="14" width="11.7109375" style="757" customWidth="1"/>
    <col min="15" max="15" width="11.28515625" style="757" customWidth="1"/>
    <col min="16" max="18" width="9.28515625" style="757"/>
    <col min="19" max="19" width="62.28515625" style="757" customWidth="1"/>
    <col min="20" max="16384" width="9.28515625" style="757"/>
  </cols>
  <sheetData>
    <row r="1" spans="1:15">
      <c r="A1" s="1929" t="s">
        <v>2890</v>
      </c>
      <c r="B1" s="1929"/>
      <c r="C1" s="1929"/>
      <c r="D1" s="1929"/>
    </row>
    <row r="2" spans="1:15">
      <c r="A2" s="1930" t="s">
        <v>1232</v>
      </c>
      <c r="B2" s="1930"/>
      <c r="C2" s="1930"/>
      <c r="D2" s="1930"/>
    </row>
    <row r="3" spans="1:15">
      <c r="A3" s="1931"/>
      <c r="B3" s="1931"/>
      <c r="C3" s="1931"/>
      <c r="D3" s="1931"/>
    </row>
    <row r="4" spans="1:15" ht="12.75" customHeight="1">
      <c r="A4" s="1932" t="s">
        <v>0</v>
      </c>
      <c r="B4" s="1932"/>
      <c r="C4" s="759" t="s">
        <v>3211</v>
      </c>
      <c r="D4" s="759"/>
    </row>
    <row r="5" spans="1:15" ht="12.75" customHeight="1">
      <c r="A5" s="1932" t="s">
        <v>1</v>
      </c>
      <c r="B5" s="1932"/>
      <c r="C5" s="759" t="s">
        <v>3211</v>
      </c>
      <c r="D5" s="760"/>
    </row>
    <row r="6" spans="1:15" ht="12.75" customHeight="1">
      <c r="A6" s="1932" t="s">
        <v>2</v>
      </c>
      <c r="B6" s="1932"/>
      <c r="C6" s="759" t="s">
        <v>3212</v>
      </c>
      <c r="D6" s="760"/>
    </row>
    <row r="7" spans="1:15" ht="12.75" customHeight="1">
      <c r="A7" s="1932" t="s">
        <v>3209</v>
      </c>
      <c r="B7" s="1932"/>
      <c r="C7" s="761" t="s">
        <v>3213</v>
      </c>
      <c r="D7" s="760"/>
    </row>
    <row r="8" spans="1:15" ht="15">
      <c r="A8" s="1939" t="s">
        <v>3210</v>
      </c>
      <c r="B8" s="1939"/>
      <c r="C8" s="761"/>
      <c r="D8" s="760"/>
    </row>
    <row r="9" spans="1:15">
      <c r="A9" s="1940"/>
      <c r="B9" s="1940"/>
      <c r="C9" s="1941"/>
      <c r="D9" s="1941"/>
      <c r="L9" s="757" t="s">
        <v>2941</v>
      </c>
      <c r="N9" s="762"/>
      <c r="O9" s="757" t="s">
        <v>2942</v>
      </c>
    </row>
    <row r="10" spans="1:15">
      <c r="A10" s="763"/>
      <c r="B10" s="764"/>
      <c r="C10" s="765"/>
      <c r="D10" s="765"/>
      <c r="L10" s="757" t="s">
        <v>2943</v>
      </c>
    </row>
    <row r="11" spans="1:15">
      <c r="A11" s="766"/>
      <c r="B11" s="767"/>
      <c r="C11" s="768"/>
      <c r="D11" s="768"/>
    </row>
    <row r="12" spans="1:15">
      <c r="A12" s="1933" t="s">
        <v>8</v>
      </c>
      <c r="B12" s="1934" t="s">
        <v>1085</v>
      </c>
      <c r="C12" s="1935" t="s">
        <v>3</v>
      </c>
      <c r="D12" s="1937" t="s">
        <v>4</v>
      </c>
      <c r="E12" s="1942" t="s">
        <v>2934</v>
      </c>
      <c r="F12" s="1942"/>
      <c r="G12" s="1942"/>
      <c r="H12" s="1942"/>
      <c r="I12" s="1942"/>
      <c r="J12" s="1942"/>
      <c r="K12" s="1928" t="s">
        <v>2935</v>
      </c>
      <c r="L12" s="1928"/>
      <c r="M12" s="1928"/>
      <c r="N12" s="1928"/>
      <c r="O12" s="1928"/>
    </row>
    <row r="13" spans="1:15" ht="65.25">
      <c r="A13" s="1933"/>
      <c r="B13" s="1934"/>
      <c r="C13" s="1936"/>
      <c r="D13" s="1938"/>
      <c r="E13" s="769" t="s">
        <v>2936</v>
      </c>
      <c r="F13" s="769" t="s">
        <v>2937</v>
      </c>
      <c r="G13" s="769" t="s">
        <v>2886</v>
      </c>
      <c r="H13" s="769" t="s">
        <v>2887</v>
      </c>
      <c r="I13" s="769" t="s">
        <v>2888</v>
      </c>
      <c r="J13" s="769" t="s">
        <v>2938</v>
      </c>
      <c r="K13" s="769" t="s">
        <v>2939</v>
      </c>
      <c r="L13" s="769" t="s">
        <v>2886</v>
      </c>
      <c r="M13" s="769" t="s">
        <v>2887</v>
      </c>
      <c r="N13" s="769" t="s">
        <v>2888</v>
      </c>
      <c r="O13" s="769" t="s">
        <v>2940</v>
      </c>
    </row>
    <row r="14" spans="1:15" ht="13.5" thickBot="1">
      <c r="A14" s="770">
        <v>1</v>
      </c>
      <c r="B14" s="771">
        <v>2</v>
      </c>
      <c r="C14" s="771">
        <v>3</v>
      </c>
      <c r="D14" s="771">
        <v>4</v>
      </c>
      <c r="E14" s="772">
        <v>5</v>
      </c>
      <c r="F14" s="772">
        <v>6</v>
      </c>
      <c r="G14" s="772">
        <v>7</v>
      </c>
      <c r="H14" s="772">
        <v>8</v>
      </c>
      <c r="I14" s="772">
        <v>9</v>
      </c>
      <c r="J14" s="772">
        <v>10</v>
      </c>
      <c r="K14" s="772">
        <v>11</v>
      </c>
      <c r="L14" s="772">
        <v>12</v>
      </c>
      <c r="M14" s="772">
        <v>13</v>
      </c>
      <c r="N14" s="772">
        <v>14</v>
      </c>
      <c r="O14" s="773">
        <v>15</v>
      </c>
    </row>
    <row r="15" spans="1:15">
      <c r="A15" s="774"/>
      <c r="B15" s="775"/>
      <c r="C15" s="776"/>
      <c r="D15" s="777"/>
      <c r="E15" s="778"/>
      <c r="F15" s="779"/>
      <c r="G15" s="779"/>
      <c r="H15" s="780"/>
      <c r="I15" s="781"/>
      <c r="J15" s="779"/>
      <c r="K15" s="782"/>
      <c r="L15" s="782"/>
      <c r="M15" s="782"/>
      <c r="N15" s="782"/>
      <c r="O15" s="783"/>
    </row>
    <row r="16" spans="1:15">
      <c r="A16" s="784">
        <v>1</v>
      </c>
      <c r="B16" s="785" t="s">
        <v>1519</v>
      </c>
      <c r="C16" s="786"/>
      <c r="D16" s="787"/>
      <c r="E16" s="788"/>
      <c r="F16" s="789"/>
      <c r="G16" s="789"/>
      <c r="H16" s="790"/>
      <c r="I16" s="791"/>
      <c r="J16" s="789"/>
      <c r="K16" s="790"/>
      <c r="L16" s="790"/>
      <c r="M16" s="790"/>
      <c r="N16" s="790"/>
      <c r="O16" s="792"/>
    </row>
    <row r="17" spans="1:15">
      <c r="A17" s="793">
        <v>2</v>
      </c>
      <c r="B17" s="794" t="s">
        <v>830</v>
      </c>
      <c r="C17" s="786" t="s">
        <v>829</v>
      </c>
      <c r="D17" s="787">
        <v>90</v>
      </c>
      <c r="E17" s="795"/>
      <c r="F17" s="789"/>
      <c r="G17" s="789"/>
      <c r="H17" s="796"/>
      <c r="I17" s="791"/>
      <c r="J17" s="789"/>
      <c r="K17" s="797"/>
      <c r="L17" s="797"/>
      <c r="M17" s="797"/>
      <c r="N17" s="797"/>
      <c r="O17" s="798"/>
    </row>
    <row r="18" spans="1:15" ht="25.5">
      <c r="A18" s="784">
        <v>3</v>
      </c>
      <c r="B18" s="799" t="s">
        <v>1214</v>
      </c>
      <c r="C18" s="800" t="s">
        <v>13</v>
      </c>
      <c r="D18" s="787">
        <v>8</v>
      </c>
      <c r="E18" s="801"/>
      <c r="F18" s="789"/>
      <c r="G18" s="789"/>
      <c r="H18" s="796"/>
      <c r="I18" s="802"/>
      <c r="J18" s="789"/>
      <c r="K18" s="797"/>
      <c r="L18" s="797"/>
      <c r="M18" s="797"/>
      <c r="N18" s="797"/>
      <c r="O18" s="798"/>
    </row>
    <row r="19" spans="1:15">
      <c r="A19" s="793">
        <v>4</v>
      </c>
      <c r="B19" s="803" t="s">
        <v>1215</v>
      </c>
      <c r="C19" s="786" t="s">
        <v>13</v>
      </c>
      <c r="D19" s="804">
        <v>33.909999999999997</v>
      </c>
      <c r="E19" s="801"/>
      <c r="F19" s="789"/>
      <c r="G19" s="789"/>
      <c r="H19" s="796"/>
      <c r="I19" s="802"/>
      <c r="J19" s="789"/>
      <c r="K19" s="797"/>
      <c r="L19" s="797"/>
      <c r="M19" s="797"/>
      <c r="N19" s="797"/>
      <c r="O19" s="798"/>
    </row>
    <row r="20" spans="1:15">
      <c r="A20" s="784">
        <v>5</v>
      </c>
      <c r="B20" s="785" t="s">
        <v>1520</v>
      </c>
      <c r="C20" s="786"/>
      <c r="D20" s="787"/>
      <c r="E20" s="801"/>
      <c r="F20" s="789"/>
      <c r="G20" s="789"/>
      <c r="H20" s="796"/>
      <c r="I20" s="802"/>
      <c r="J20" s="789"/>
      <c r="K20" s="797"/>
      <c r="L20" s="797"/>
      <c r="M20" s="797"/>
      <c r="N20" s="797"/>
      <c r="O20" s="798"/>
    </row>
    <row r="21" spans="1:15" ht="25.5">
      <c r="A21" s="793">
        <v>6</v>
      </c>
      <c r="B21" s="805" t="s">
        <v>831</v>
      </c>
      <c r="C21" s="786" t="s">
        <v>13</v>
      </c>
      <c r="D21" s="787">
        <v>409.34</v>
      </c>
      <c r="E21" s="806"/>
      <c r="F21" s="789"/>
      <c r="G21" s="789"/>
      <c r="H21" s="790"/>
      <c r="I21" s="791"/>
      <c r="J21" s="789"/>
      <c r="K21" s="797"/>
      <c r="L21" s="797"/>
      <c r="M21" s="797"/>
      <c r="N21" s="797"/>
      <c r="O21" s="798"/>
    </row>
    <row r="22" spans="1:15" ht="25.5">
      <c r="A22" s="784">
        <v>7</v>
      </c>
      <c r="B22" s="807" t="s">
        <v>2947</v>
      </c>
      <c r="C22" s="786" t="s">
        <v>13</v>
      </c>
      <c r="D22" s="787">
        <v>68.900000000000006</v>
      </c>
      <c r="E22" s="808"/>
      <c r="F22" s="808"/>
      <c r="G22" s="808"/>
      <c r="H22" s="796"/>
      <c r="I22" s="802"/>
      <c r="J22" s="789"/>
      <c r="K22" s="797"/>
      <c r="L22" s="797"/>
      <c r="M22" s="797"/>
      <c r="N22" s="797"/>
      <c r="O22" s="798"/>
    </row>
    <row r="23" spans="1:15" ht="51">
      <c r="A23" s="793">
        <v>8</v>
      </c>
      <c r="B23" s="809" t="s">
        <v>2948</v>
      </c>
      <c r="C23" s="786" t="s">
        <v>13</v>
      </c>
      <c r="D23" s="787">
        <v>10.44</v>
      </c>
      <c r="E23" s="806"/>
      <c r="F23" s="789"/>
      <c r="G23" s="789"/>
      <c r="H23" s="796"/>
      <c r="I23" s="802"/>
      <c r="J23" s="789"/>
      <c r="K23" s="797"/>
      <c r="L23" s="797"/>
      <c r="M23" s="797"/>
      <c r="N23" s="797"/>
      <c r="O23" s="798"/>
    </row>
    <row r="24" spans="1:15" ht="51">
      <c r="A24" s="784">
        <v>9</v>
      </c>
      <c r="B24" s="809" t="s">
        <v>2948</v>
      </c>
      <c r="C24" s="786" t="s">
        <v>13</v>
      </c>
      <c r="D24" s="787">
        <v>10.199999999999999</v>
      </c>
      <c r="E24" s="788"/>
      <c r="F24" s="789"/>
      <c r="G24" s="789"/>
      <c r="H24" s="796"/>
      <c r="I24" s="802"/>
      <c r="J24" s="789"/>
      <c r="K24" s="797"/>
      <c r="L24" s="797"/>
      <c r="M24" s="797"/>
      <c r="N24" s="797"/>
      <c r="O24" s="798"/>
    </row>
    <row r="25" spans="1:15" ht="51">
      <c r="A25" s="793">
        <v>10</v>
      </c>
      <c r="B25" s="809" t="s">
        <v>2949</v>
      </c>
      <c r="C25" s="786" t="s">
        <v>13</v>
      </c>
      <c r="D25" s="787">
        <v>49.5</v>
      </c>
      <c r="E25" s="788"/>
      <c r="F25" s="789"/>
      <c r="G25" s="789"/>
      <c r="H25" s="796"/>
      <c r="I25" s="802"/>
      <c r="J25" s="789"/>
      <c r="K25" s="797"/>
      <c r="L25" s="797"/>
      <c r="M25" s="797"/>
      <c r="N25" s="797"/>
      <c r="O25" s="798"/>
    </row>
    <row r="26" spans="1:15" ht="51">
      <c r="A26" s="784">
        <v>11</v>
      </c>
      <c r="B26" s="809" t="s">
        <v>2950</v>
      </c>
      <c r="C26" s="786" t="s">
        <v>13</v>
      </c>
      <c r="D26" s="787">
        <v>16.34</v>
      </c>
      <c r="E26" s="788"/>
      <c r="F26" s="789"/>
      <c r="G26" s="789"/>
      <c r="H26" s="796"/>
      <c r="I26" s="802"/>
      <c r="J26" s="789"/>
      <c r="K26" s="797"/>
      <c r="L26" s="797"/>
      <c r="M26" s="797"/>
      <c r="N26" s="797"/>
      <c r="O26" s="798"/>
    </row>
    <row r="27" spans="1:15" ht="51">
      <c r="A27" s="793">
        <v>12</v>
      </c>
      <c r="B27" s="809" t="s">
        <v>2951</v>
      </c>
      <c r="C27" s="786" t="s">
        <v>13</v>
      </c>
      <c r="D27" s="787">
        <v>57.6</v>
      </c>
      <c r="E27" s="788"/>
      <c r="F27" s="789"/>
      <c r="G27" s="789"/>
      <c r="H27" s="796"/>
      <c r="I27" s="802"/>
      <c r="J27" s="789"/>
      <c r="K27" s="797"/>
      <c r="L27" s="797"/>
      <c r="M27" s="797"/>
      <c r="N27" s="797"/>
      <c r="O27" s="798"/>
    </row>
    <row r="28" spans="1:15" ht="51">
      <c r="A28" s="784">
        <v>13</v>
      </c>
      <c r="B28" s="809" t="s">
        <v>2952</v>
      </c>
      <c r="C28" s="786" t="s">
        <v>13</v>
      </c>
      <c r="D28" s="787">
        <v>12</v>
      </c>
      <c r="E28" s="788"/>
      <c r="F28" s="789"/>
      <c r="G28" s="789"/>
      <c r="H28" s="796"/>
      <c r="I28" s="802"/>
      <c r="J28" s="789"/>
      <c r="K28" s="797"/>
      <c r="L28" s="797"/>
      <c r="M28" s="797"/>
      <c r="N28" s="797"/>
      <c r="O28" s="798"/>
    </row>
    <row r="29" spans="1:15" ht="51">
      <c r="A29" s="793">
        <v>14</v>
      </c>
      <c r="B29" s="809" t="s">
        <v>2855</v>
      </c>
      <c r="C29" s="786" t="s">
        <v>13</v>
      </c>
      <c r="D29" s="787">
        <v>19.47</v>
      </c>
      <c r="E29" s="788"/>
      <c r="F29" s="789"/>
      <c r="G29" s="789"/>
      <c r="H29" s="796"/>
      <c r="I29" s="802"/>
      <c r="J29" s="789"/>
      <c r="K29" s="797"/>
      <c r="L29" s="797"/>
      <c r="M29" s="797"/>
      <c r="N29" s="797"/>
      <c r="O29" s="798"/>
    </row>
    <row r="30" spans="1:15" ht="38.25">
      <c r="A30" s="784">
        <v>15</v>
      </c>
      <c r="B30" s="807" t="s">
        <v>2953</v>
      </c>
      <c r="C30" s="786" t="s">
        <v>13</v>
      </c>
      <c r="D30" s="787">
        <v>5.68</v>
      </c>
      <c r="E30" s="806"/>
      <c r="F30" s="789"/>
      <c r="G30" s="789"/>
      <c r="H30" s="796"/>
      <c r="I30" s="802"/>
      <c r="J30" s="789"/>
      <c r="K30" s="797"/>
      <c r="L30" s="797"/>
      <c r="M30" s="797"/>
      <c r="N30" s="797"/>
      <c r="O30" s="798"/>
    </row>
    <row r="31" spans="1:15" ht="51">
      <c r="A31" s="793">
        <v>16</v>
      </c>
      <c r="B31" s="807" t="s">
        <v>2954</v>
      </c>
      <c r="C31" s="786" t="s">
        <v>13</v>
      </c>
      <c r="D31" s="787">
        <v>101.53</v>
      </c>
      <c r="E31" s="806"/>
      <c r="F31" s="789"/>
      <c r="G31" s="789"/>
      <c r="H31" s="796"/>
      <c r="I31" s="802"/>
      <c r="J31" s="789"/>
      <c r="K31" s="797"/>
      <c r="L31" s="797"/>
      <c r="M31" s="797"/>
      <c r="N31" s="797"/>
      <c r="O31" s="798"/>
    </row>
    <row r="32" spans="1:15" ht="25.5">
      <c r="A32" s="784">
        <v>17</v>
      </c>
      <c r="B32" s="809" t="s">
        <v>2955</v>
      </c>
      <c r="C32" s="786" t="s">
        <v>13</v>
      </c>
      <c r="D32" s="787">
        <v>2.09</v>
      </c>
      <c r="E32" s="806"/>
      <c r="F32" s="789"/>
      <c r="G32" s="789"/>
      <c r="H32" s="796"/>
      <c r="I32" s="802"/>
      <c r="J32" s="789"/>
      <c r="K32" s="797"/>
      <c r="L32" s="797"/>
      <c r="M32" s="797"/>
      <c r="N32" s="797"/>
      <c r="O32" s="798"/>
    </row>
    <row r="33" spans="1:19" ht="25.5">
      <c r="A33" s="793">
        <v>18</v>
      </c>
      <c r="B33" s="809" t="s">
        <v>2956</v>
      </c>
      <c r="C33" s="786" t="s">
        <v>13</v>
      </c>
      <c r="D33" s="787">
        <v>10.6</v>
      </c>
      <c r="E33" s="806"/>
      <c r="F33" s="789"/>
      <c r="G33" s="789"/>
      <c r="H33" s="796"/>
      <c r="I33" s="802"/>
      <c r="J33" s="789"/>
      <c r="K33" s="797"/>
      <c r="L33" s="797"/>
      <c r="M33" s="797"/>
      <c r="N33" s="797"/>
      <c r="O33" s="798"/>
    </row>
    <row r="34" spans="1:19" ht="51">
      <c r="A34" s="784">
        <v>19</v>
      </c>
      <c r="B34" s="807" t="s">
        <v>2957</v>
      </c>
      <c r="C34" s="786" t="s">
        <v>13</v>
      </c>
      <c r="D34" s="787">
        <v>51.67</v>
      </c>
      <c r="E34" s="806"/>
      <c r="F34" s="789"/>
      <c r="G34" s="789"/>
      <c r="H34" s="796"/>
      <c r="I34" s="802"/>
      <c r="J34" s="789"/>
      <c r="K34" s="797"/>
      <c r="L34" s="797"/>
      <c r="M34" s="797"/>
      <c r="N34" s="797"/>
      <c r="O34" s="798"/>
    </row>
    <row r="35" spans="1:19" ht="51">
      <c r="A35" s="793">
        <v>20</v>
      </c>
      <c r="B35" s="807" t="s">
        <v>2958</v>
      </c>
      <c r="C35" s="786" t="s">
        <v>13</v>
      </c>
      <c r="D35" s="787">
        <v>11.57</v>
      </c>
      <c r="E35" s="806"/>
      <c r="F35" s="789"/>
      <c r="G35" s="789"/>
      <c r="H35" s="796"/>
      <c r="I35" s="802"/>
      <c r="J35" s="789"/>
      <c r="K35" s="797"/>
      <c r="L35" s="797"/>
      <c r="M35" s="797"/>
      <c r="N35" s="797"/>
      <c r="O35" s="798"/>
    </row>
    <row r="36" spans="1:19" ht="51">
      <c r="A36" s="784">
        <v>21</v>
      </c>
      <c r="B36" s="807" t="s">
        <v>2959</v>
      </c>
      <c r="C36" s="786" t="s">
        <v>13</v>
      </c>
      <c r="D36" s="787">
        <v>1.35</v>
      </c>
      <c r="E36" s="806"/>
      <c r="F36" s="789"/>
      <c r="G36" s="789"/>
      <c r="H36" s="796"/>
      <c r="I36" s="802"/>
      <c r="J36" s="789"/>
      <c r="K36" s="797"/>
      <c r="L36" s="797"/>
      <c r="M36" s="797"/>
      <c r="N36" s="797"/>
      <c r="O36" s="798"/>
    </row>
    <row r="37" spans="1:19" ht="60.75" customHeight="1">
      <c r="A37" s="793">
        <v>22</v>
      </c>
      <c r="B37" s="807" t="s">
        <v>2960</v>
      </c>
      <c r="C37" s="786" t="s">
        <v>13</v>
      </c>
      <c r="D37" s="787">
        <v>76.209999999999994</v>
      </c>
      <c r="E37" s="806"/>
      <c r="F37" s="789"/>
      <c r="G37" s="789"/>
      <c r="H37" s="796"/>
      <c r="I37" s="802"/>
      <c r="J37" s="789"/>
      <c r="K37" s="797"/>
      <c r="L37" s="797"/>
      <c r="M37" s="797"/>
      <c r="N37" s="797"/>
      <c r="O37" s="798"/>
      <c r="Q37" s="1919" t="s">
        <v>3839</v>
      </c>
      <c r="R37" s="1920"/>
      <c r="S37" s="1920"/>
    </row>
    <row r="38" spans="1:19" ht="60.75" customHeight="1">
      <c r="A38" s="1539">
        <v>23</v>
      </c>
      <c r="B38" s="807" t="s">
        <v>3755</v>
      </c>
      <c r="C38" s="1505" t="s">
        <v>13</v>
      </c>
      <c r="D38" s="821">
        <v>0.27</v>
      </c>
      <c r="E38" s="1714"/>
      <c r="F38" s="1541"/>
      <c r="G38" s="1541"/>
      <c r="H38" s="1012"/>
      <c r="I38" s="1715"/>
      <c r="J38" s="1541"/>
      <c r="K38" s="1540"/>
      <c r="L38" s="1540"/>
      <c r="M38" s="1540"/>
      <c r="N38" s="1540"/>
      <c r="O38" s="1543"/>
      <c r="Q38" s="1919" t="s">
        <v>3840</v>
      </c>
      <c r="R38" s="1920"/>
      <c r="S38" s="1920"/>
    </row>
    <row r="39" spans="1:19" ht="25.5">
      <c r="A39" s="793">
        <v>24</v>
      </c>
      <c r="B39" s="810" t="s">
        <v>1538</v>
      </c>
      <c r="C39" s="786"/>
      <c r="D39" s="787"/>
      <c r="E39" s="790"/>
      <c r="F39" s="789"/>
      <c r="G39" s="789"/>
      <c r="H39" s="796"/>
      <c r="I39" s="802"/>
      <c r="J39" s="789"/>
      <c r="K39" s="797"/>
      <c r="L39" s="797"/>
      <c r="M39" s="797"/>
      <c r="N39" s="797"/>
      <c r="O39" s="798"/>
    </row>
    <row r="40" spans="1:19" ht="25.5">
      <c r="A40" s="1539">
        <v>25</v>
      </c>
      <c r="B40" s="794" t="s">
        <v>1539</v>
      </c>
      <c r="C40" s="811" t="s">
        <v>12</v>
      </c>
      <c r="D40" s="812">
        <v>2129.3000000000002</v>
      </c>
      <c r="E40" s="790"/>
      <c r="F40" s="789"/>
      <c r="G40" s="789"/>
      <c r="H40" s="796"/>
      <c r="I40" s="791"/>
      <c r="J40" s="789"/>
      <c r="K40" s="797"/>
      <c r="L40" s="797"/>
      <c r="M40" s="797"/>
      <c r="N40" s="797"/>
      <c r="O40" s="798"/>
    </row>
    <row r="41" spans="1:19" ht="25.5">
      <c r="A41" s="793">
        <v>26</v>
      </c>
      <c r="B41" s="794" t="s">
        <v>1540</v>
      </c>
      <c r="C41" s="811" t="s">
        <v>12</v>
      </c>
      <c r="D41" s="812">
        <v>5.7</v>
      </c>
      <c r="E41" s="790"/>
      <c r="F41" s="789"/>
      <c r="G41" s="789"/>
      <c r="H41" s="796"/>
      <c r="I41" s="791"/>
      <c r="J41" s="789"/>
      <c r="K41" s="797"/>
      <c r="L41" s="797"/>
      <c r="M41" s="797"/>
      <c r="N41" s="797"/>
      <c r="O41" s="798"/>
    </row>
    <row r="42" spans="1:19">
      <c r="A42" s="1539">
        <v>27</v>
      </c>
      <c r="B42" s="813" t="s">
        <v>1558</v>
      </c>
      <c r="C42" s="786"/>
      <c r="D42" s="787"/>
      <c r="E42" s="790"/>
      <c r="F42" s="789"/>
      <c r="G42" s="789"/>
      <c r="H42" s="796"/>
      <c r="I42" s="802"/>
      <c r="J42" s="789"/>
      <c r="K42" s="797"/>
      <c r="L42" s="797"/>
      <c r="M42" s="797"/>
      <c r="N42" s="797"/>
      <c r="O42" s="798"/>
    </row>
    <row r="43" spans="1:19" ht="78" customHeight="1">
      <c r="A43" s="793">
        <v>28</v>
      </c>
      <c r="B43" s="1201" t="s">
        <v>3756</v>
      </c>
      <c r="C43" s="1717" t="s">
        <v>12</v>
      </c>
      <c r="D43" s="1718">
        <v>824</v>
      </c>
      <c r="E43" s="1716"/>
      <c r="F43" s="1541"/>
      <c r="G43" s="1541"/>
      <c r="H43" s="1012"/>
      <c r="I43" s="1715"/>
      <c r="J43" s="1541"/>
      <c r="K43" s="1540"/>
      <c r="L43" s="1540"/>
      <c r="M43" s="1540"/>
      <c r="N43" s="1540"/>
      <c r="O43" s="1543"/>
      <c r="Q43" s="1919" t="s">
        <v>3840</v>
      </c>
      <c r="R43" s="1920"/>
      <c r="S43" s="1920"/>
    </row>
    <row r="44" spans="1:19" ht="66" customHeight="1">
      <c r="A44" s="1539">
        <v>29</v>
      </c>
      <c r="B44" s="1201" t="s">
        <v>3757</v>
      </c>
      <c r="C44" s="1717" t="s">
        <v>12</v>
      </c>
      <c r="D44" s="1718">
        <v>824</v>
      </c>
      <c r="E44" s="1716"/>
      <c r="F44" s="1541"/>
      <c r="G44" s="1541"/>
      <c r="H44" s="1012"/>
      <c r="I44" s="1715"/>
      <c r="J44" s="1541"/>
      <c r="K44" s="1540"/>
      <c r="L44" s="1540"/>
      <c r="M44" s="1540"/>
      <c r="N44" s="1540"/>
      <c r="O44" s="1543"/>
      <c r="Q44" s="1919" t="s">
        <v>3840</v>
      </c>
      <c r="R44" s="1920"/>
      <c r="S44" s="1920"/>
    </row>
    <row r="45" spans="1:19" ht="38.25" customHeight="1">
      <c r="A45" s="793">
        <v>30</v>
      </c>
      <c r="B45" s="814" t="s">
        <v>3214</v>
      </c>
      <c r="C45" s="786" t="s">
        <v>7</v>
      </c>
      <c r="D45" s="787">
        <v>181.7</v>
      </c>
      <c r="E45" s="815"/>
      <c r="F45" s="789"/>
      <c r="G45" s="789"/>
      <c r="H45" s="815"/>
      <c r="I45" s="791"/>
      <c r="J45" s="789"/>
      <c r="K45" s="797"/>
      <c r="L45" s="797"/>
      <c r="M45" s="797"/>
      <c r="N45" s="797"/>
      <c r="O45" s="798"/>
    </row>
    <row r="46" spans="1:19" ht="78.75" customHeight="1">
      <c r="A46" s="1539">
        <v>31</v>
      </c>
      <c r="B46" s="1193" t="s">
        <v>3759</v>
      </c>
      <c r="C46" s="1505" t="s">
        <v>9</v>
      </c>
      <c r="D46" s="821">
        <v>1</v>
      </c>
      <c r="E46" s="1719"/>
      <c r="F46" s="1541"/>
      <c r="G46" s="1541"/>
      <c r="H46" s="1719"/>
      <c r="I46" s="1542"/>
      <c r="J46" s="1541"/>
      <c r="K46" s="1540"/>
      <c r="L46" s="1540"/>
      <c r="M46" s="1540"/>
      <c r="N46" s="1540"/>
      <c r="O46" s="1543"/>
      <c r="Q46" s="1919" t="s">
        <v>3840</v>
      </c>
      <c r="R46" s="1920"/>
      <c r="S46" s="1920"/>
    </row>
    <row r="47" spans="1:19" ht="62.25" customHeight="1">
      <c r="A47" s="793">
        <v>32</v>
      </c>
      <c r="B47" s="1193" t="s">
        <v>3758</v>
      </c>
      <c r="C47" s="1505" t="s">
        <v>9</v>
      </c>
      <c r="D47" s="821">
        <v>1</v>
      </c>
      <c r="E47" s="1719"/>
      <c r="F47" s="1541"/>
      <c r="G47" s="1541"/>
      <c r="H47" s="1719"/>
      <c r="I47" s="1542"/>
      <c r="J47" s="1541"/>
      <c r="K47" s="1540"/>
      <c r="L47" s="1540"/>
      <c r="M47" s="1540"/>
      <c r="N47" s="1540"/>
      <c r="O47" s="1543"/>
      <c r="Q47" s="1919" t="s">
        <v>3840</v>
      </c>
      <c r="R47" s="1920"/>
      <c r="S47" s="1920"/>
    </row>
    <row r="48" spans="1:19" ht="65.25" customHeight="1">
      <c r="A48" s="1539">
        <v>33</v>
      </c>
      <c r="B48" s="814" t="s">
        <v>1559</v>
      </c>
      <c r="C48" s="786" t="s">
        <v>12</v>
      </c>
      <c r="D48" s="787">
        <v>824</v>
      </c>
      <c r="E48" s="816"/>
      <c r="F48" s="789"/>
      <c r="G48" s="789"/>
      <c r="H48" s="816"/>
      <c r="I48" s="791"/>
      <c r="J48" s="789"/>
      <c r="K48" s="797"/>
      <c r="L48" s="797"/>
      <c r="M48" s="797"/>
      <c r="N48" s="797"/>
      <c r="O48" s="798"/>
      <c r="Q48" s="1919" t="s">
        <v>3839</v>
      </c>
      <c r="R48" s="1920"/>
      <c r="S48" s="1920"/>
    </row>
    <row r="49" spans="1:19" ht="65.25" customHeight="1">
      <c r="A49" s="793">
        <v>34</v>
      </c>
      <c r="B49" s="1193" t="s">
        <v>3760</v>
      </c>
      <c r="C49" s="1505" t="s">
        <v>12</v>
      </c>
      <c r="D49" s="821">
        <v>824</v>
      </c>
      <c r="E49" s="1720"/>
      <c r="F49" s="1541"/>
      <c r="G49" s="1541"/>
      <c r="H49" s="1720"/>
      <c r="I49" s="1542"/>
      <c r="J49" s="1541"/>
      <c r="K49" s="1540"/>
      <c r="L49" s="1540"/>
      <c r="M49" s="1540"/>
      <c r="N49" s="1540"/>
      <c r="O49" s="1543"/>
      <c r="Q49" s="1919" t="s">
        <v>3840</v>
      </c>
      <c r="R49" s="1920"/>
      <c r="S49" s="1920"/>
    </row>
    <row r="50" spans="1:19" ht="75.75" customHeight="1">
      <c r="A50" s="1539">
        <v>35</v>
      </c>
      <c r="B50" s="817" t="s">
        <v>3215</v>
      </c>
      <c r="C50" s="786" t="s">
        <v>12</v>
      </c>
      <c r="D50" s="787">
        <v>861</v>
      </c>
      <c r="E50" s="816"/>
      <c r="F50" s="789"/>
      <c r="G50" s="789"/>
      <c r="H50" s="816"/>
      <c r="I50" s="791"/>
      <c r="J50" s="789"/>
      <c r="K50" s="797"/>
      <c r="L50" s="797"/>
      <c r="M50" s="797"/>
      <c r="N50" s="797"/>
      <c r="O50" s="798"/>
      <c r="Q50" s="1919" t="s">
        <v>3839</v>
      </c>
      <c r="R50" s="1920"/>
      <c r="S50" s="1920"/>
    </row>
    <row r="51" spans="1:19" ht="25.5">
      <c r="A51" s="793">
        <v>36</v>
      </c>
      <c r="B51" s="818" t="s">
        <v>1521</v>
      </c>
      <c r="C51" s="786"/>
      <c r="D51" s="787"/>
      <c r="E51" s="802"/>
      <c r="F51" s="789"/>
      <c r="G51" s="789"/>
      <c r="H51" s="796"/>
      <c r="I51" s="802"/>
      <c r="J51" s="789"/>
      <c r="K51" s="797"/>
      <c r="L51" s="797"/>
      <c r="M51" s="797"/>
      <c r="N51" s="797"/>
      <c r="O51" s="798"/>
    </row>
    <row r="52" spans="1:19" ht="25.5">
      <c r="A52" s="1539">
        <v>37</v>
      </c>
      <c r="B52" s="819" t="s">
        <v>1216</v>
      </c>
      <c r="C52" s="786" t="s">
        <v>13</v>
      </c>
      <c r="D52" s="787">
        <v>0.25</v>
      </c>
      <c r="E52" s="790"/>
      <c r="F52" s="789"/>
      <c r="G52" s="789"/>
      <c r="H52" s="796"/>
      <c r="I52" s="802"/>
      <c r="J52" s="789"/>
      <c r="K52" s="797"/>
      <c r="L52" s="797"/>
      <c r="M52" s="797"/>
      <c r="N52" s="797"/>
      <c r="O52" s="798"/>
    </row>
    <row r="53" spans="1:19" ht="25.5">
      <c r="A53" s="793">
        <v>38</v>
      </c>
      <c r="B53" s="820" t="s">
        <v>2961</v>
      </c>
      <c r="C53" s="786" t="s">
        <v>13</v>
      </c>
      <c r="D53" s="787">
        <v>1.48</v>
      </c>
      <c r="E53" s="806"/>
      <c r="F53" s="789"/>
      <c r="G53" s="789"/>
      <c r="H53" s="796"/>
      <c r="I53" s="802"/>
      <c r="J53" s="789"/>
      <c r="K53" s="797"/>
      <c r="L53" s="797"/>
      <c r="M53" s="797"/>
      <c r="N53" s="797"/>
      <c r="O53" s="798"/>
    </row>
    <row r="54" spans="1:19" ht="25.5">
      <c r="A54" s="1539">
        <v>39</v>
      </c>
      <c r="B54" s="820" t="s">
        <v>2962</v>
      </c>
      <c r="C54" s="786" t="s">
        <v>13</v>
      </c>
      <c r="D54" s="821">
        <v>1.7</v>
      </c>
      <c r="E54" s="806"/>
      <c r="F54" s="789"/>
      <c r="G54" s="789"/>
      <c r="H54" s="796"/>
      <c r="I54" s="802"/>
      <c r="J54" s="789"/>
      <c r="K54" s="797"/>
      <c r="L54" s="797"/>
      <c r="M54" s="797"/>
      <c r="N54" s="797"/>
      <c r="O54" s="798"/>
    </row>
    <row r="55" spans="1:19" ht="38.25">
      <c r="A55" s="793">
        <v>40</v>
      </c>
      <c r="B55" s="820" t="s">
        <v>2963</v>
      </c>
      <c r="C55" s="786" t="s">
        <v>13</v>
      </c>
      <c r="D55" s="787">
        <v>282.97000000000003</v>
      </c>
      <c r="E55" s="806"/>
      <c r="F55" s="789"/>
      <c r="G55" s="789"/>
      <c r="H55" s="796"/>
      <c r="I55" s="802"/>
      <c r="J55" s="789"/>
      <c r="K55" s="797"/>
      <c r="L55" s="797"/>
      <c r="M55" s="797"/>
      <c r="N55" s="797"/>
      <c r="O55" s="798"/>
    </row>
    <row r="56" spans="1:19" ht="25.5">
      <c r="A56" s="1539">
        <v>41</v>
      </c>
      <c r="B56" s="820" t="s">
        <v>2964</v>
      </c>
      <c r="C56" s="786" t="s">
        <v>13</v>
      </c>
      <c r="D56" s="787">
        <v>98.94</v>
      </c>
      <c r="E56" s="806"/>
      <c r="F56" s="789"/>
      <c r="G56" s="789"/>
      <c r="H56" s="796"/>
      <c r="I56" s="802"/>
      <c r="J56" s="789"/>
      <c r="K56" s="797"/>
      <c r="L56" s="797"/>
      <c r="M56" s="797"/>
      <c r="N56" s="797"/>
      <c r="O56" s="798"/>
    </row>
    <row r="57" spans="1:19" ht="25.5">
      <c r="A57" s="793">
        <v>42</v>
      </c>
      <c r="B57" s="820" t="s">
        <v>2965</v>
      </c>
      <c r="C57" s="786" t="s">
        <v>13</v>
      </c>
      <c r="D57" s="821">
        <v>9.14</v>
      </c>
      <c r="E57" s="806"/>
      <c r="F57" s="789"/>
      <c r="G57" s="789"/>
      <c r="H57" s="796"/>
      <c r="I57" s="802"/>
      <c r="J57" s="789"/>
      <c r="K57" s="797"/>
      <c r="L57" s="797"/>
      <c r="M57" s="797"/>
      <c r="N57" s="797"/>
      <c r="O57" s="798"/>
    </row>
    <row r="58" spans="1:19" ht="25.5">
      <c r="A58" s="1539">
        <v>43</v>
      </c>
      <c r="B58" s="820" t="s">
        <v>2966</v>
      </c>
      <c r="C58" s="786" t="s">
        <v>13</v>
      </c>
      <c r="D58" s="787">
        <v>16.91</v>
      </c>
      <c r="E58" s="806"/>
      <c r="F58" s="789"/>
      <c r="G58" s="789"/>
      <c r="H58" s="796"/>
      <c r="I58" s="802"/>
      <c r="J58" s="789"/>
      <c r="K58" s="797"/>
      <c r="L58" s="797"/>
      <c r="M58" s="797"/>
      <c r="N58" s="797"/>
      <c r="O58" s="798"/>
    </row>
    <row r="59" spans="1:19" ht="25.5">
      <c r="A59" s="793">
        <v>44</v>
      </c>
      <c r="B59" s="813" t="s">
        <v>1522</v>
      </c>
      <c r="C59" s="786"/>
      <c r="D59" s="787"/>
      <c r="E59" s="822"/>
      <c r="F59" s="789"/>
      <c r="G59" s="822"/>
      <c r="H59" s="822"/>
      <c r="I59" s="802"/>
      <c r="J59" s="789"/>
      <c r="K59" s="797"/>
      <c r="L59" s="797"/>
      <c r="M59" s="797"/>
      <c r="N59" s="797"/>
      <c r="O59" s="798"/>
    </row>
    <row r="60" spans="1:19" ht="25.5">
      <c r="A60" s="1539">
        <v>45</v>
      </c>
      <c r="B60" s="819" t="s">
        <v>1513</v>
      </c>
      <c r="C60" s="800" t="s">
        <v>832</v>
      </c>
      <c r="D60" s="787">
        <f>3.728+0.279+0.004+0.106+0.048</f>
        <v>4.165</v>
      </c>
      <c r="E60" s="802"/>
      <c r="F60" s="789"/>
      <c r="G60" s="789"/>
      <c r="H60" s="790"/>
      <c r="I60" s="791"/>
      <c r="J60" s="789"/>
      <c r="K60" s="797"/>
      <c r="L60" s="797"/>
      <c r="M60" s="797"/>
      <c r="N60" s="797"/>
      <c r="O60" s="798"/>
    </row>
    <row r="61" spans="1:19" ht="25.5">
      <c r="A61" s="793">
        <v>46</v>
      </c>
      <c r="B61" s="823" t="s">
        <v>1514</v>
      </c>
      <c r="C61" s="800" t="s">
        <v>832</v>
      </c>
      <c r="D61" s="787">
        <f>9.092+3.73+0.01+0.348+0.009</f>
        <v>13.189000000000002</v>
      </c>
      <c r="E61" s="802"/>
      <c r="F61" s="789"/>
      <c r="G61" s="789"/>
      <c r="H61" s="790"/>
      <c r="I61" s="791"/>
      <c r="J61" s="789"/>
      <c r="K61" s="797"/>
      <c r="L61" s="797"/>
      <c r="M61" s="797"/>
      <c r="N61" s="797"/>
      <c r="O61" s="798"/>
    </row>
    <row r="62" spans="1:19" ht="25.5">
      <c r="A62" s="1539">
        <v>47</v>
      </c>
      <c r="B62" s="823" t="s">
        <v>1515</v>
      </c>
      <c r="C62" s="800" t="s">
        <v>832</v>
      </c>
      <c r="D62" s="824">
        <f>25.59+0.725+0.019+10.8+0.114+0.56+0+0.016+0.085+0.597+0.023+0.028+0.039</f>
        <v>38.596000000000004</v>
      </c>
      <c r="E62" s="802"/>
      <c r="F62" s="789"/>
      <c r="G62" s="789"/>
      <c r="H62" s="790"/>
      <c r="I62" s="791"/>
      <c r="J62" s="789"/>
      <c r="K62" s="797"/>
      <c r="L62" s="797"/>
      <c r="M62" s="797"/>
      <c r="N62" s="797"/>
      <c r="O62" s="798"/>
    </row>
    <row r="63" spans="1:19" ht="25.5">
      <c r="A63" s="793">
        <v>48</v>
      </c>
      <c r="B63" s="823" t="s">
        <v>1516</v>
      </c>
      <c r="C63" s="800" t="s">
        <v>832</v>
      </c>
      <c r="D63" s="787">
        <f>49.33+0.033+5.745+0.006+0.025</f>
        <v>55.138999999999996</v>
      </c>
      <c r="E63" s="802"/>
      <c r="F63" s="789"/>
      <c r="G63" s="789"/>
      <c r="H63" s="790"/>
      <c r="I63" s="791"/>
      <c r="J63" s="789"/>
      <c r="K63" s="797"/>
      <c r="L63" s="797"/>
      <c r="M63" s="797"/>
      <c r="N63" s="797"/>
      <c r="O63" s="798"/>
    </row>
    <row r="64" spans="1:19" ht="25.5">
      <c r="A64" s="1539">
        <v>49</v>
      </c>
      <c r="B64" s="823" t="s">
        <v>1517</v>
      </c>
      <c r="C64" s="800" t="s">
        <v>832</v>
      </c>
      <c r="D64" s="787">
        <v>0.45200000000000001</v>
      </c>
      <c r="E64" s="802"/>
      <c r="F64" s="789"/>
      <c r="G64" s="789"/>
      <c r="H64" s="790"/>
      <c r="I64" s="791"/>
      <c r="J64" s="789"/>
      <c r="K64" s="797"/>
      <c r="L64" s="797"/>
      <c r="M64" s="797"/>
      <c r="N64" s="797"/>
      <c r="O64" s="798"/>
    </row>
    <row r="65" spans="1:16" ht="25.5">
      <c r="A65" s="793">
        <v>50</v>
      </c>
      <c r="B65" s="823" t="s">
        <v>1518</v>
      </c>
      <c r="C65" s="800" t="s">
        <v>832</v>
      </c>
      <c r="D65" s="787">
        <f>12.353+1.34+15.379</f>
        <v>29.071999999999999</v>
      </c>
      <c r="E65" s="802"/>
      <c r="F65" s="789"/>
      <c r="G65" s="789"/>
      <c r="H65" s="790"/>
      <c r="I65" s="791"/>
      <c r="J65" s="789"/>
      <c r="K65" s="797"/>
      <c r="L65" s="797"/>
      <c r="M65" s="797"/>
      <c r="N65" s="797"/>
      <c r="O65" s="798"/>
    </row>
    <row r="66" spans="1:16" s="833" customFormat="1" ht="51.75" thickBot="1">
      <c r="A66" s="1539">
        <v>51</v>
      </c>
      <c r="B66" s="825" t="s">
        <v>1099</v>
      </c>
      <c r="C66" s="826" t="s">
        <v>9</v>
      </c>
      <c r="D66" s="827">
        <v>1</v>
      </c>
      <c r="E66" s="828"/>
      <c r="F66" s="829"/>
      <c r="G66" s="829"/>
      <c r="H66" s="830"/>
      <c r="I66" s="828"/>
      <c r="J66" s="829"/>
      <c r="K66" s="831"/>
      <c r="L66" s="831"/>
      <c r="M66" s="831"/>
      <c r="N66" s="831"/>
      <c r="O66" s="832"/>
    </row>
    <row r="67" spans="1:16">
      <c r="A67" s="834"/>
      <c r="B67" s="835"/>
      <c r="C67" s="836"/>
      <c r="D67" s="837"/>
      <c r="E67" s="838"/>
      <c r="F67" s="838"/>
      <c r="G67" s="838"/>
      <c r="H67" s="838"/>
      <c r="I67" s="838"/>
      <c r="J67" s="838"/>
      <c r="K67" s="838"/>
      <c r="L67" s="838"/>
      <c r="M67" s="838"/>
      <c r="N67" s="838"/>
      <c r="O67" s="839"/>
    </row>
    <row r="68" spans="1:16" ht="13.5" thickBot="1">
      <c r="A68" s="1922" t="s">
        <v>1094</v>
      </c>
      <c r="B68" s="1923"/>
      <c r="C68" s="1924"/>
      <c r="D68" s="1924"/>
      <c r="E68" s="840"/>
      <c r="F68" s="840"/>
      <c r="G68" s="840"/>
      <c r="H68" s="840"/>
      <c r="I68" s="840"/>
      <c r="J68" s="840"/>
      <c r="K68" s="841"/>
      <c r="L68" s="841"/>
      <c r="M68" s="841"/>
      <c r="N68" s="841"/>
      <c r="O68" s="842"/>
    </row>
    <row r="71" spans="1:16" s="844" customFormat="1" ht="100.5" customHeight="1">
      <c r="A71" s="843">
        <v>1</v>
      </c>
      <c r="B71" s="1925" t="s">
        <v>2799</v>
      </c>
      <c r="C71" s="1925"/>
      <c r="D71" s="1925"/>
      <c r="E71" s="1925"/>
      <c r="F71" s="1925"/>
      <c r="G71" s="1925"/>
      <c r="H71" s="1925"/>
      <c r="I71" s="1925"/>
      <c r="J71" s="1925"/>
      <c r="K71" s="1925"/>
      <c r="L71" s="1925"/>
      <c r="M71" s="845"/>
      <c r="N71" s="845"/>
      <c r="O71" s="845"/>
      <c r="P71" s="845"/>
    </row>
    <row r="72" spans="1:16" s="844" customFormat="1">
      <c r="A72" s="846" t="s">
        <v>49</v>
      </c>
      <c r="B72" s="852" t="s">
        <v>3220</v>
      </c>
      <c r="C72" s="853"/>
      <c r="D72" s="853"/>
      <c r="E72" s="853"/>
      <c r="F72" s="853"/>
      <c r="G72" s="853"/>
      <c r="H72" s="853"/>
      <c r="I72" s="853"/>
      <c r="J72" s="853"/>
      <c r="K72" s="853"/>
      <c r="L72" s="853"/>
      <c r="M72" s="845"/>
      <c r="N72" s="845"/>
      <c r="O72" s="845"/>
      <c r="P72" s="845"/>
    </row>
    <row r="73" spans="1:16" s="844" customFormat="1" ht="59.25" customHeight="1">
      <c r="A73" s="854" t="s">
        <v>52</v>
      </c>
      <c r="B73" s="1926" t="s">
        <v>3216</v>
      </c>
      <c r="C73" s="1926"/>
      <c r="D73" s="1926"/>
      <c r="E73" s="1926"/>
      <c r="F73" s="1926"/>
      <c r="G73" s="1926"/>
      <c r="H73" s="1926"/>
      <c r="I73" s="1926"/>
      <c r="J73" s="1926"/>
      <c r="K73" s="1926"/>
      <c r="L73" s="1926"/>
      <c r="M73" s="845"/>
      <c r="N73" s="845"/>
      <c r="O73" s="845"/>
      <c r="P73" s="845"/>
    </row>
    <row r="74" spans="1:16" s="844" customFormat="1" ht="41.25" customHeight="1">
      <c r="A74" s="854" t="s">
        <v>3218</v>
      </c>
      <c r="B74" s="1927" t="s">
        <v>3217</v>
      </c>
      <c r="C74" s="1927"/>
      <c r="D74" s="1927"/>
      <c r="E74" s="1927"/>
      <c r="F74" s="1927"/>
      <c r="G74" s="1927"/>
      <c r="H74" s="1927"/>
      <c r="I74" s="1927"/>
      <c r="J74" s="1927"/>
      <c r="K74" s="1927"/>
      <c r="L74" s="1927"/>
      <c r="M74" s="845"/>
      <c r="N74" s="845"/>
      <c r="O74" s="845"/>
      <c r="P74" s="845"/>
    </row>
    <row r="75" spans="1:16" s="844" customFormat="1" ht="71.25" customHeight="1">
      <c r="A75" s="854" t="s">
        <v>3219</v>
      </c>
      <c r="B75" s="1927" t="s">
        <v>3224</v>
      </c>
      <c r="C75" s="1927"/>
      <c r="D75" s="1927"/>
      <c r="E75" s="1927"/>
      <c r="F75" s="1927"/>
      <c r="G75" s="1927"/>
      <c r="H75" s="1927"/>
      <c r="I75" s="1927"/>
      <c r="J75" s="1927"/>
      <c r="K75" s="1927"/>
      <c r="L75" s="1927"/>
      <c r="M75" s="845"/>
      <c r="N75" s="845"/>
      <c r="O75" s="845"/>
      <c r="P75" s="845"/>
    </row>
    <row r="76" spans="1:16" s="844" customFormat="1">
      <c r="A76" s="846"/>
      <c r="B76" s="847"/>
      <c r="C76" s="843"/>
      <c r="D76" s="848"/>
      <c r="E76" s="848"/>
      <c r="G76" s="845"/>
      <c r="H76" s="845"/>
      <c r="I76" s="845"/>
      <c r="J76" s="845"/>
      <c r="K76" s="845"/>
      <c r="L76" s="845"/>
      <c r="M76" s="845"/>
      <c r="N76" s="845"/>
      <c r="O76" s="845"/>
      <c r="P76" s="845"/>
    </row>
    <row r="77" spans="1:16" s="844" customFormat="1">
      <c r="A77" s="846"/>
      <c r="B77" s="847"/>
      <c r="C77" s="843"/>
      <c r="D77" s="848"/>
      <c r="E77" s="848"/>
      <c r="G77" s="845"/>
      <c r="H77" s="845"/>
      <c r="I77" s="845"/>
      <c r="J77" s="845"/>
      <c r="K77" s="845"/>
      <c r="L77" s="845"/>
      <c r="M77" s="845"/>
      <c r="N77" s="845"/>
      <c r="O77" s="845"/>
      <c r="P77" s="845"/>
    </row>
    <row r="78" spans="1:16" s="844" customFormat="1">
      <c r="A78" s="846"/>
      <c r="B78" s="847"/>
      <c r="C78" s="843"/>
      <c r="D78" s="848"/>
      <c r="E78" s="848"/>
      <c r="G78" s="845"/>
      <c r="H78" s="845"/>
      <c r="I78" s="845"/>
      <c r="J78" s="845"/>
      <c r="K78" s="845"/>
      <c r="L78" s="845"/>
      <c r="M78" s="845"/>
      <c r="N78" s="845"/>
      <c r="O78" s="845"/>
      <c r="P78" s="845"/>
    </row>
    <row r="79" spans="1:16">
      <c r="A79" s="849"/>
      <c r="B79" s="850" t="s">
        <v>3222</v>
      </c>
      <c r="C79" s="1921" t="s">
        <v>10</v>
      </c>
      <c r="D79" s="1921"/>
    </row>
    <row r="80" spans="1:16">
      <c r="A80" s="849"/>
      <c r="B80" s="850" t="s">
        <v>3221</v>
      </c>
      <c r="C80" s="1921" t="s">
        <v>11</v>
      </c>
      <c r="D80" s="1921"/>
    </row>
    <row r="81" spans="1:4">
      <c r="A81" s="849"/>
      <c r="B81" s="833"/>
      <c r="C81" s="851"/>
      <c r="D81" s="851"/>
    </row>
    <row r="82" spans="1:4">
      <c r="A82" s="849"/>
      <c r="B82" s="833"/>
      <c r="C82" s="851"/>
      <c r="D82" s="851"/>
    </row>
    <row r="83" spans="1:4">
      <c r="A83" s="849"/>
      <c r="B83" s="833" t="s">
        <v>3223</v>
      </c>
      <c r="C83" s="1921" t="s">
        <v>10</v>
      </c>
      <c r="D83" s="1921"/>
    </row>
    <row r="84" spans="1:4">
      <c r="A84" s="849"/>
      <c r="B84" s="833"/>
      <c r="C84" s="1921" t="s">
        <v>11</v>
      </c>
      <c r="D84" s="1921"/>
    </row>
    <row r="85" spans="1:4">
      <c r="A85" s="849"/>
      <c r="B85" s="833"/>
      <c r="C85" s="1921"/>
      <c r="D85" s="1921"/>
    </row>
    <row r="86" spans="1:4">
      <c r="A86" s="849"/>
      <c r="B86" s="833"/>
      <c r="C86" s="1921"/>
      <c r="D86" s="1921"/>
    </row>
    <row r="87" spans="1:4">
      <c r="A87" s="849"/>
      <c r="B87" s="833"/>
      <c r="C87" s="851"/>
      <c r="D87" s="851"/>
    </row>
    <row r="88" spans="1:4">
      <c r="A88" s="849"/>
      <c r="B88" s="833"/>
      <c r="C88" s="851"/>
      <c r="D88" s="851"/>
    </row>
    <row r="89" spans="1:4">
      <c r="A89" s="849"/>
      <c r="B89" s="833"/>
      <c r="C89" s="1921"/>
      <c r="D89" s="1921"/>
    </row>
    <row r="90" spans="1:4">
      <c r="A90" s="849"/>
      <c r="B90" s="833"/>
      <c r="C90" s="1921"/>
      <c r="D90" s="1921"/>
    </row>
  </sheetData>
  <mergeCells count="37">
    <mergeCell ref="K12:O12"/>
    <mergeCell ref="A1:D1"/>
    <mergeCell ref="A2:D2"/>
    <mergeCell ref="A3:D3"/>
    <mergeCell ref="A4:B4"/>
    <mergeCell ref="A12:A13"/>
    <mergeCell ref="B12:B13"/>
    <mergeCell ref="C12:C13"/>
    <mergeCell ref="D12:D13"/>
    <mergeCell ref="A6:B6"/>
    <mergeCell ref="A5:B5"/>
    <mergeCell ref="A7:B7"/>
    <mergeCell ref="A8:B8"/>
    <mergeCell ref="A9:D9"/>
    <mergeCell ref="E12:J12"/>
    <mergeCell ref="C86:D86"/>
    <mergeCell ref="C89:D89"/>
    <mergeCell ref="C90:D90"/>
    <mergeCell ref="A68:D68"/>
    <mergeCell ref="C79:D79"/>
    <mergeCell ref="C80:D80"/>
    <mergeCell ref="C83:D83"/>
    <mergeCell ref="C84:D84"/>
    <mergeCell ref="C85:D85"/>
    <mergeCell ref="B71:L71"/>
    <mergeCell ref="B73:L73"/>
    <mergeCell ref="B74:L74"/>
    <mergeCell ref="B75:L75"/>
    <mergeCell ref="Q37:S37"/>
    <mergeCell ref="Q38:S38"/>
    <mergeCell ref="Q43:S43"/>
    <mergeCell ref="Q48:S48"/>
    <mergeCell ref="Q50:S50"/>
    <mergeCell ref="Q44:S44"/>
    <mergeCell ref="Q46:S46"/>
    <mergeCell ref="Q47:S47"/>
    <mergeCell ref="Q49:S49"/>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FF99"/>
  </sheetPr>
  <dimension ref="A1:V163"/>
  <sheetViews>
    <sheetView topLeftCell="C31" workbookViewId="0">
      <selection activeCell="K195" sqref="K195"/>
    </sheetView>
  </sheetViews>
  <sheetFormatPr defaultColWidth="9.28515625" defaultRowHeight="12.75"/>
  <cols>
    <col min="1" max="1" width="10.28515625" style="757" bestFit="1" customWidth="1"/>
    <col min="2" max="2" width="36.140625" style="757" customWidth="1"/>
    <col min="3" max="3" width="10.42578125" style="757" customWidth="1"/>
    <col min="4" max="4" width="14.5703125" style="757" customWidth="1"/>
    <col min="5" max="13" width="9.28515625" style="757"/>
    <col min="14" max="14" width="12.85546875" style="757" customWidth="1"/>
    <col min="15" max="15" width="13" style="757" customWidth="1"/>
    <col min="16" max="16" width="9.28515625" style="757"/>
    <col min="17" max="17" width="12" style="757" bestFit="1" customWidth="1"/>
    <col min="18" max="18" width="9.28515625" style="757"/>
    <col min="19" max="19" width="40" style="757" customWidth="1"/>
    <col min="20" max="21" width="9.28515625" style="757"/>
    <col min="22" max="22" width="22.85546875" style="757" customWidth="1"/>
    <col min="23" max="16384" width="9.28515625" style="757"/>
  </cols>
  <sheetData>
    <row r="1" spans="1:15">
      <c r="A1" s="1929" t="s">
        <v>2891</v>
      </c>
      <c r="B1" s="1929"/>
      <c r="C1" s="1929"/>
      <c r="D1" s="1929"/>
    </row>
    <row r="2" spans="1:15">
      <c r="A2" s="1947" t="s">
        <v>1233</v>
      </c>
      <c r="B2" s="1947"/>
      <c r="C2" s="1947"/>
      <c r="D2" s="1947"/>
    </row>
    <row r="3" spans="1:15">
      <c r="A3" s="1931"/>
      <c r="B3" s="1931"/>
      <c r="C3" s="1931"/>
      <c r="D3" s="1931"/>
    </row>
    <row r="4" spans="1:15" ht="12.75" customHeight="1">
      <c r="A4" s="1932" t="s">
        <v>0</v>
      </c>
      <c r="B4" s="1932"/>
      <c r="C4" s="759" t="s">
        <v>3211</v>
      </c>
      <c r="D4" s="759"/>
    </row>
    <row r="5" spans="1:15">
      <c r="A5" s="1932" t="s">
        <v>1</v>
      </c>
      <c r="B5" s="1932"/>
      <c r="C5" s="759" t="s">
        <v>3211</v>
      </c>
      <c r="D5" s="760"/>
    </row>
    <row r="6" spans="1:15">
      <c r="A6" s="1932" t="s">
        <v>2</v>
      </c>
      <c r="B6" s="1932"/>
      <c r="C6" s="759" t="s">
        <v>3212</v>
      </c>
      <c r="D6" s="760"/>
    </row>
    <row r="7" spans="1:15" ht="12.75" customHeight="1">
      <c r="A7" s="1932" t="s">
        <v>3209</v>
      </c>
      <c r="B7" s="1932"/>
      <c r="C7" s="761" t="s">
        <v>3213</v>
      </c>
      <c r="D7" s="760"/>
    </row>
    <row r="8" spans="1:15" ht="15">
      <c r="A8" s="1939" t="s">
        <v>3210</v>
      </c>
      <c r="B8" s="1939"/>
      <c r="C8" s="761"/>
      <c r="D8" s="760"/>
    </row>
    <row r="9" spans="1:15">
      <c r="A9" s="1940"/>
      <c r="B9" s="1940"/>
      <c r="C9" s="1948"/>
      <c r="D9" s="1948"/>
      <c r="L9" s="757" t="s">
        <v>2941</v>
      </c>
      <c r="N9" s="762"/>
      <c r="O9" s="757" t="s">
        <v>2942</v>
      </c>
    </row>
    <row r="10" spans="1:15">
      <c r="A10" s="763"/>
      <c r="B10" s="764"/>
      <c r="C10" s="765"/>
      <c r="D10" s="765"/>
      <c r="L10" s="757" t="s">
        <v>2943</v>
      </c>
    </row>
    <row r="11" spans="1:15">
      <c r="A11" s="766"/>
      <c r="B11" s="767"/>
      <c r="C11" s="768"/>
      <c r="D11" s="768"/>
    </row>
    <row r="12" spans="1:15">
      <c r="A12" s="1933" t="s">
        <v>8</v>
      </c>
      <c r="B12" s="1934" t="s">
        <v>1085</v>
      </c>
      <c r="C12" s="1935" t="s">
        <v>3</v>
      </c>
      <c r="D12" s="1937" t="s">
        <v>4</v>
      </c>
      <c r="E12" s="1942" t="s">
        <v>2934</v>
      </c>
      <c r="F12" s="1942"/>
      <c r="G12" s="1942"/>
      <c r="H12" s="1942"/>
      <c r="I12" s="1942"/>
      <c r="J12" s="1942"/>
      <c r="K12" s="1928" t="s">
        <v>2935</v>
      </c>
      <c r="L12" s="1928"/>
      <c r="M12" s="1928"/>
      <c r="N12" s="1928"/>
      <c r="O12" s="1928"/>
    </row>
    <row r="13" spans="1:15" ht="64.5">
      <c r="A13" s="1933"/>
      <c r="B13" s="1934"/>
      <c r="C13" s="1936"/>
      <c r="D13" s="1938"/>
      <c r="E13" s="769" t="s">
        <v>2936</v>
      </c>
      <c r="F13" s="769" t="s">
        <v>2937</v>
      </c>
      <c r="G13" s="769" t="s">
        <v>2886</v>
      </c>
      <c r="H13" s="769" t="s">
        <v>2887</v>
      </c>
      <c r="I13" s="769" t="s">
        <v>2888</v>
      </c>
      <c r="J13" s="769" t="s">
        <v>2938</v>
      </c>
      <c r="K13" s="769" t="s">
        <v>2939</v>
      </c>
      <c r="L13" s="769" t="s">
        <v>2886</v>
      </c>
      <c r="M13" s="769" t="s">
        <v>2887</v>
      </c>
      <c r="N13" s="769" t="s">
        <v>2888</v>
      </c>
      <c r="O13" s="769" t="s">
        <v>2940</v>
      </c>
    </row>
    <row r="14" spans="1:15" ht="13.5" thickBot="1">
      <c r="A14" s="770">
        <v>1</v>
      </c>
      <c r="B14" s="771">
        <v>2</v>
      </c>
      <c r="C14" s="771">
        <v>3</v>
      </c>
      <c r="D14" s="771">
        <v>4</v>
      </c>
      <c r="E14" s="772">
        <v>5</v>
      </c>
      <c r="F14" s="772">
        <v>6</v>
      </c>
      <c r="G14" s="772">
        <v>7</v>
      </c>
      <c r="H14" s="772">
        <v>8</v>
      </c>
      <c r="I14" s="772">
        <v>9</v>
      </c>
      <c r="J14" s="772">
        <v>10</v>
      </c>
      <c r="K14" s="772">
        <v>11</v>
      </c>
      <c r="L14" s="772">
        <v>12</v>
      </c>
      <c r="M14" s="772">
        <v>13</v>
      </c>
      <c r="N14" s="772">
        <v>14</v>
      </c>
      <c r="O14" s="773">
        <v>15</v>
      </c>
    </row>
    <row r="15" spans="1:15">
      <c r="A15" s="774"/>
      <c r="B15" s="775"/>
      <c r="C15" s="776"/>
      <c r="D15" s="777"/>
      <c r="E15" s="838"/>
      <c r="F15" s="838"/>
      <c r="G15" s="838"/>
      <c r="H15" s="838"/>
      <c r="I15" s="838"/>
      <c r="J15" s="838"/>
      <c r="K15" s="838"/>
      <c r="L15" s="838"/>
      <c r="M15" s="838"/>
      <c r="N15" s="838"/>
      <c r="O15" s="839"/>
    </row>
    <row r="16" spans="1:15" ht="38.25">
      <c r="A16" s="1772">
        <v>1</v>
      </c>
      <c r="B16" s="813" t="s">
        <v>1523</v>
      </c>
      <c r="C16" s="786"/>
      <c r="D16" s="787"/>
      <c r="E16" s="822"/>
      <c r="F16" s="822"/>
      <c r="G16" s="822"/>
      <c r="H16" s="822"/>
      <c r="I16" s="822"/>
      <c r="J16" s="822"/>
      <c r="K16" s="822"/>
      <c r="L16" s="822"/>
      <c r="M16" s="822"/>
      <c r="N16" s="822"/>
      <c r="O16" s="855"/>
    </row>
    <row r="17" spans="1:22" s="833" customFormat="1" ht="87" customHeight="1">
      <c r="A17" s="856">
        <v>2</v>
      </c>
      <c r="B17" s="857" t="s">
        <v>2967</v>
      </c>
      <c r="C17" s="858" t="s">
        <v>12</v>
      </c>
      <c r="D17" s="787">
        <v>569</v>
      </c>
      <c r="E17" s="806"/>
      <c r="F17" s="789"/>
      <c r="G17" s="789"/>
      <c r="H17" s="859"/>
      <c r="I17" s="791"/>
      <c r="J17" s="789"/>
      <c r="K17" s="797"/>
      <c r="L17" s="797"/>
      <c r="M17" s="797"/>
      <c r="N17" s="797"/>
      <c r="O17" s="798"/>
      <c r="Q17" s="1919" t="s">
        <v>3839</v>
      </c>
      <c r="R17" s="1920"/>
      <c r="S17" s="1920"/>
    </row>
    <row r="18" spans="1:22" s="833" customFormat="1" ht="91.5" customHeight="1">
      <c r="A18" s="1772">
        <v>3</v>
      </c>
      <c r="B18" s="860" t="s">
        <v>2968</v>
      </c>
      <c r="C18" s="858" t="s">
        <v>12</v>
      </c>
      <c r="D18" s="787">
        <v>93</v>
      </c>
      <c r="E18" s="806"/>
      <c r="F18" s="789"/>
      <c r="G18" s="789"/>
      <c r="H18" s="859"/>
      <c r="I18" s="791"/>
      <c r="J18" s="789"/>
      <c r="K18" s="797"/>
      <c r="L18" s="797"/>
      <c r="M18" s="797"/>
      <c r="N18" s="797"/>
      <c r="O18" s="798"/>
    </row>
    <row r="19" spans="1:22" s="833" customFormat="1" ht="91.5" customHeight="1">
      <c r="A19" s="856">
        <v>4</v>
      </c>
      <c r="B19" s="1722" t="s">
        <v>3761</v>
      </c>
      <c r="C19" s="1505" t="s">
        <v>12</v>
      </c>
      <c r="D19" s="821">
        <f>3.1*1.2*6</f>
        <v>22.32</v>
      </c>
      <c r="E19" s="1714"/>
      <c r="F19" s="1541"/>
      <c r="G19" s="1541"/>
      <c r="H19" s="1721"/>
      <c r="I19" s="1542"/>
      <c r="J19" s="1541"/>
      <c r="K19" s="1540"/>
      <c r="L19" s="1540"/>
      <c r="M19" s="1540"/>
      <c r="N19" s="1540"/>
      <c r="O19" s="1543"/>
      <c r="Q19" s="1919" t="s">
        <v>3840</v>
      </c>
      <c r="R19" s="1920"/>
      <c r="S19" s="1920"/>
    </row>
    <row r="20" spans="1:22" ht="63.75" customHeight="1">
      <c r="A20" s="1772">
        <v>5</v>
      </c>
      <c r="B20" s="861" t="s">
        <v>3225</v>
      </c>
      <c r="C20" s="786" t="s">
        <v>12</v>
      </c>
      <c r="D20" s="787">
        <v>736.1</v>
      </c>
      <c r="E20" s="806"/>
      <c r="F20" s="789"/>
      <c r="G20" s="789"/>
      <c r="H20" s="790"/>
      <c r="I20" s="791"/>
      <c r="J20" s="789"/>
      <c r="K20" s="797"/>
      <c r="L20" s="797"/>
      <c r="M20" s="797"/>
      <c r="N20" s="797"/>
      <c r="O20" s="798"/>
      <c r="Q20" s="1919" t="s">
        <v>3839</v>
      </c>
      <c r="R20" s="1920"/>
      <c r="S20" s="1920"/>
    </row>
    <row r="21" spans="1:22" ht="63.75" customHeight="1">
      <c r="A21" s="856">
        <v>6</v>
      </c>
      <c r="B21" s="861" t="s">
        <v>3226</v>
      </c>
      <c r="C21" s="786" t="s">
        <v>12</v>
      </c>
      <c r="D21" s="787">
        <v>604.42999999999995</v>
      </c>
      <c r="E21" s="862"/>
      <c r="F21" s="789"/>
      <c r="G21" s="789"/>
      <c r="H21" s="796"/>
      <c r="I21" s="791"/>
      <c r="J21" s="789"/>
      <c r="K21" s="797"/>
      <c r="L21" s="797"/>
      <c r="M21" s="797"/>
      <c r="N21" s="797"/>
      <c r="O21" s="798"/>
      <c r="Q21" s="1919" t="s">
        <v>3839</v>
      </c>
      <c r="R21" s="1920"/>
      <c r="S21" s="1920"/>
    </row>
    <row r="22" spans="1:22" ht="51">
      <c r="A22" s="1772">
        <v>7</v>
      </c>
      <c r="B22" s="807" t="s">
        <v>3227</v>
      </c>
      <c r="C22" s="786" t="s">
        <v>13</v>
      </c>
      <c r="D22" s="787">
        <v>41.77</v>
      </c>
      <c r="E22" s="806"/>
      <c r="F22" s="789"/>
      <c r="G22" s="789"/>
      <c r="H22" s="790"/>
      <c r="I22" s="791"/>
      <c r="J22" s="789"/>
      <c r="K22" s="797"/>
      <c r="L22" s="797"/>
      <c r="M22" s="797"/>
      <c r="N22" s="797"/>
      <c r="O22" s="798"/>
    </row>
    <row r="23" spans="1:22" ht="38.25">
      <c r="A23" s="856">
        <v>8</v>
      </c>
      <c r="B23" s="807" t="s">
        <v>3228</v>
      </c>
      <c r="C23" s="786" t="s">
        <v>13</v>
      </c>
      <c r="D23" s="787">
        <v>9.8000000000000007</v>
      </c>
      <c r="E23" s="862"/>
      <c r="F23" s="789"/>
      <c r="G23" s="789"/>
      <c r="H23" s="790"/>
      <c r="I23" s="791"/>
      <c r="J23" s="789"/>
      <c r="K23" s="797"/>
      <c r="L23" s="797"/>
      <c r="M23" s="797"/>
      <c r="N23" s="797"/>
      <c r="O23" s="798"/>
    </row>
    <row r="24" spans="1:22" ht="38.25">
      <c r="A24" s="1772">
        <v>9</v>
      </c>
      <c r="B24" s="794" t="s">
        <v>2861</v>
      </c>
      <c r="C24" s="786"/>
      <c r="D24" s="787"/>
      <c r="E24" s="822"/>
      <c r="F24" s="789"/>
      <c r="G24" s="822"/>
      <c r="H24" s="822"/>
      <c r="I24" s="822"/>
      <c r="J24" s="789"/>
      <c r="K24" s="797"/>
      <c r="L24" s="797"/>
      <c r="M24" s="797"/>
      <c r="N24" s="797"/>
      <c r="O24" s="798"/>
    </row>
    <row r="25" spans="1:22">
      <c r="A25" s="856">
        <v>10</v>
      </c>
      <c r="B25" s="863" t="s">
        <v>1167</v>
      </c>
      <c r="C25" s="786" t="s">
        <v>5</v>
      </c>
      <c r="D25" s="787">
        <v>18</v>
      </c>
      <c r="E25" s="822"/>
      <c r="F25" s="789"/>
      <c r="G25" s="822"/>
      <c r="H25" s="822"/>
      <c r="I25" s="822"/>
      <c r="J25" s="789"/>
      <c r="K25" s="797"/>
      <c r="L25" s="797"/>
      <c r="M25" s="797"/>
      <c r="N25" s="797"/>
      <c r="O25" s="798"/>
    </row>
    <row r="26" spans="1:22">
      <c r="A26" s="1772">
        <v>11</v>
      </c>
      <c r="B26" s="863" t="s">
        <v>1168</v>
      </c>
      <c r="C26" s="786" t="s">
        <v>5</v>
      </c>
      <c r="D26" s="787">
        <v>11</v>
      </c>
      <c r="E26" s="822"/>
      <c r="F26" s="789"/>
      <c r="G26" s="822"/>
      <c r="H26" s="822"/>
      <c r="I26" s="822"/>
      <c r="J26" s="789"/>
      <c r="K26" s="797"/>
      <c r="L26" s="797"/>
      <c r="M26" s="797"/>
      <c r="N26" s="797"/>
      <c r="O26" s="798"/>
    </row>
    <row r="27" spans="1:22">
      <c r="A27" s="856">
        <v>12</v>
      </c>
      <c r="B27" s="863" t="s">
        <v>1169</v>
      </c>
      <c r="C27" s="786" t="s">
        <v>5</v>
      </c>
      <c r="D27" s="787">
        <v>9</v>
      </c>
      <c r="E27" s="822"/>
      <c r="F27" s="789"/>
      <c r="G27" s="822"/>
      <c r="H27" s="822"/>
      <c r="I27" s="822"/>
      <c r="J27" s="789"/>
      <c r="K27" s="797"/>
      <c r="L27" s="797"/>
      <c r="M27" s="797"/>
      <c r="N27" s="797"/>
      <c r="O27" s="798"/>
    </row>
    <row r="28" spans="1:22" ht="81.75" customHeight="1">
      <c r="A28" s="1772">
        <v>13</v>
      </c>
      <c r="B28" s="863" t="s">
        <v>1170</v>
      </c>
      <c r="C28" s="786" t="s">
        <v>5</v>
      </c>
      <c r="D28" s="787">
        <v>14</v>
      </c>
      <c r="E28" s="822"/>
      <c r="F28" s="789"/>
      <c r="G28" s="822"/>
      <c r="H28" s="822"/>
      <c r="I28" s="822"/>
      <c r="J28" s="789"/>
      <c r="K28" s="797"/>
      <c r="L28" s="797"/>
      <c r="M28" s="797"/>
      <c r="N28" s="797"/>
      <c r="O28" s="798"/>
      <c r="T28" s="1945" t="s">
        <v>4001</v>
      </c>
      <c r="U28" s="1946"/>
      <c r="V28" s="1946"/>
    </row>
    <row r="29" spans="1:22">
      <c r="A29" s="856">
        <v>14</v>
      </c>
      <c r="B29" s="863" t="s">
        <v>1171</v>
      </c>
      <c r="C29" s="786" t="s">
        <v>5</v>
      </c>
      <c r="D29" s="787">
        <v>15</v>
      </c>
      <c r="E29" s="822"/>
      <c r="F29" s="789"/>
      <c r="G29" s="822"/>
      <c r="H29" s="822"/>
      <c r="I29" s="822"/>
      <c r="J29" s="789"/>
      <c r="K29" s="797"/>
      <c r="L29" s="797"/>
      <c r="M29" s="797"/>
      <c r="N29" s="797"/>
      <c r="O29" s="798"/>
    </row>
    <row r="30" spans="1:22">
      <c r="A30" s="1772">
        <v>15</v>
      </c>
      <c r="B30" s="863" t="s">
        <v>1172</v>
      </c>
      <c r="C30" s="786" t="s">
        <v>5</v>
      </c>
      <c r="D30" s="787">
        <v>29</v>
      </c>
      <c r="E30" s="822"/>
      <c r="F30" s="789"/>
      <c r="G30" s="822"/>
      <c r="H30" s="822"/>
      <c r="I30" s="822"/>
      <c r="J30" s="789"/>
      <c r="K30" s="797"/>
      <c r="L30" s="797"/>
      <c r="M30" s="797"/>
      <c r="N30" s="797"/>
      <c r="O30" s="798"/>
    </row>
    <row r="31" spans="1:22">
      <c r="A31" s="856">
        <v>16</v>
      </c>
      <c r="B31" s="863" t="s">
        <v>1173</v>
      </c>
      <c r="C31" s="786" t="s">
        <v>5</v>
      </c>
      <c r="D31" s="787">
        <v>44</v>
      </c>
      <c r="E31" s="822"/>
      <c r="F31" s="789"/>
      <c r="G31" s="822"/>
      <c r="H31" s="822"/>
      <c r="I31" s="822"/>
      <c r="J31" s="789"/>
      <c r="K31" s="797"/>
      <c r="L31" s="797"/>
      <c r="M31" s="797"/>
      <c r="N31" s="797"/>
      <c r="O31" s="798"/>
    </row>
    <row r="32" spans="1:22">
      <c r="A32" s="1772">
        <v>17</v>
      </c>
      <c r="B32" s="863" t="s">
        <v>1174</v>
      </c>
      <c r="C32" s="786" t="s">
        <v>5</v>
      </c>
      <c r="D32" s="787">
        <v>9</v>
      </c>
      <c r="E32" s="822"/>
      <c r="F32" s="789"/>
      <c r="G32" s="822"/>
      <c r="H32" s="822"/>
      <c r="I32" s="822"/>
      <c r="J32" s="789"/>
      <c r="K32" s="797"/>
      <c r="L32" s="797"/>
      <c r="M32" s="797"/>
      <c r="N32" s="797"/>
      <c r="O32" s="798"/>
    </row>
    <row r="33" spans="1:20" ht="85.5" customHeight="1">
      <c r="A33" s="856">
        <v>18</v>
      </c>
      <c r="B33" s="1802" t="s">
        <v>1175</v>
      </c>
      <c r="C33" s="1505" t="s">
        <v>5</v>
      </c>
      <c r="D33" s="1803">
        <v>13</v>
      </c>
      <c r="E33" s="822"/>
      <c r="F33" s="789"/>
      <c r="G33" s="822"/>
      <c r="H33" s="822"/>
      <c r="I33" s="822"/>
      <c r="J33" s="789"/>
      <c r="K33" s="797"/>
      <c r="L33" s="797"/>
      <c r="M33" s="797"/>
      <c r="N33" s="797"/>
      <c r="O33" s="798"/>
      <c r="R33" s="1943" t="s">
        <v>4002</v>
      </c>
      <c r="S33" s="1944"/>
      <c r="T33" s="1944"/>
    </row>
    <row r="34" spans="1:20" ht="96.75" customHeight="1">
      <c r="A34" s="1772">
        <v>19</v>
      </c>
      <c r="B34" s="1802" t="s">
        <v>1176</v>
      </c>
      <c r="C34" s="1505" t="s">
        <v>5</v>
      </c>
      <c r="D34" s="1803">
        <v>6</v>
      </c>
      <c r="E34" s="822"/>
      <c r="F34" s="789"/>
      <c r="G34" s="822"/>
      <c r="H34" s="822"/>
      <c r="I34" s="822"/>
      <c r="J34" s="789"/>
      <c r="K34" s="797"/>
      <c r="L34" s="797"/>
      <c r="M34" s="797"/>
      <c r="N34" s="797"/>
      <c r="O34" s="798"/>
      <c r="R34" s="1943" t="s">
        <v>4002</v>
      </c>
      <c r="S34" s="1944"/>
      <c r="T34" s="1944"/>
    </row>
    <row r="35" spans="1:20">
      <c r="A35" s="856">
        <v>20</v>
      </c>
      <c r="B35" s="863" t="s">
        <v>1177</v>
      </c>
      <c r="C35" s="786" t="s">
        <v>5</v>
      </c>
      <c r="D35" s="787">
        <v>15</v>
      </c>
      <c r="E35" s="822"/>
      <c r="F35" s="789"/>
      <c r="G35" s="822"/>
      <c r="H35" s="822"/>
      <c r="I35" s="822"/>
      <c r="J35" s="789"/>
      <c r="K35" s="797"/>
      <c r="L35" s="797"/>
      <c r="M35" s="797"/>
      <c r="N35" s="797"/>
      <c r="O35" s="798"/>
    </row>
    <row r="36" spans="1:20">
      <c r="A36" s="1772">
        <v>21</v>
      </c>
      <c r="B36" s="863" t="s">
        <v>1178</v>
      </c>
      <c r="C36" s="786" t="s">
        <v>5</v>
      </c>
      <c r="D36" s="787">
        <v>7</v>
      </c>
      <c r="E36" s="822"/>
      <c r="F36" s="789"/>
      <c r="G36" s="822"/>
      <c r="H36" s="822"/>
      <c r="I36" s="822"/>
      <c r="J36" s="789"/>
      <c r="K36" s="797"/>
      <c r="L36" s="797"/>
      <c r="M36" s="797"/>
      <c r="N36" s="797"/>
      <c r="O36" s="798"/>
    </row>
    <row r="37" spans="1:20">
      <c r="A37" s="856">
        <v>22</v>
      </c>
      <c r="B37" s="863" t="s">
        <v>1179</v>
      </c>
      <c r="C37" s="786" t="s">
        <v>5</v>
      </c>
      <c r="D37" s="787">
        <v>15</v>
      </c>
      <c r="E37" s="822"/>
      <c r="F37" s="789"/>
      <c r="G37" s="822"/>
      <c r="H37" s="822"/>
      <c r="I37" s="822"/>
      <c r="J37" s="789"/>
      <c r="K37" s="797"/>
      <c r="L37" s="797"/>
      <c r="M37" s="797"/>
      <c r="N37" s="797"/>
      <c r="O37" s="798"/>
    </row>
    <row r="38" spans="1:20" ht="88.5" customHeight="1">
      <c r="A38" s="1772">
        <v>23</v>
      </c>
      <c r="B38" s="1802" t="s">
        <v>3933</v>
      </c>
      <c r="C38" s="1505" t="s">
        <v>5</v>
      </c>
      <c r="D38" s="1803">
        <v>1</v>
      </c>
      <c r="E38" s="1804"/>
      <c r="F38" s="1541"/>
      <c r="G38" s="1804"/>
      <c r="H38" s="1804"/>
      <c r="I38" s="1804"/>
      <c r="J38" s="1541"/>
      <c r="K38" s="1540"/>
      <c r="L38" s="1540"/>
      <c r="M38" s="1540"/>
      <c r="N38" s="1540"/>
      <c r="O38" s="1543"/>
      <c r="R38" s="1943" t="s">
        <v>4003</v>
      </c>
      <c r="S38" s="1944"/>
      <c r="T38" s="1944"/>
    </row>
    <row r="39" spans="1:20">
      <c r="A39" s="856">
        <v>24</v>
      </c>
      <c r="B39" s="863" t="s">
        <v>1180</v>
      </c>
      <c r="C39" s="786" t="s">
        <v>5</v>
      </c>
      <c r="D39" s="787">
        <v>6</v>
      </c>
      <c r="E39" s="822"/>
      <c r="F39" s="789"/>
      <c r="G39" s="822"/>
      <c r="H39" s="822"/>
      <c r="I39" s="822"/>
      <c r="J39" s="789"/>
      <c r="K39" s="797"/>
      <c r="L39" s="797"/>
      <c r="M39" s="797"/>
      <c r="N39" s="797"/>
      <c r="O39" s="798"/>
    </row>
    <row r="40" spans="1:20">
      <c r="A40" s="1772">
        <v>25</v>
      </c>
      <c r="B40" s="863" t="s">
        <v>1181</v>
      </c>
      <c r="C40" s="786" t="s">
        <v>5</v>
      </c>
      <c r="D40" s="787">
        <v>3</v>
      </c>
      <c r="E40" s="822"/>
      <c r="F40" s="789"/>
      <c r="G40" s="822"/>
      <c r="H40" s="822"/>
      <c r="I40" s="822"/>
      <c r="J40" s="789"/>
      <c r="K40" s="797"/>
      <c r="L40" s="797"/>
      <c r="M40" s="797"/>
      <c r="N40" s="797"/>
      <c r="O40" s="798"/>
    </row>
    <row r="41" spans="1:20">
      <c r="A41" s="856">
        <v>26</v>
      </c>
      <c r="B41" s="863" t="s">
        <v>1182</v>
      </c>
      <c r="C41" s="786" t="s">
        <v>5</v>
      </c>
      <c r="D41" s="787">
        <v>1</v>
      </c>
      <c r="E41" s="822"/>
      <c r="F41" s="789"/>
      <c r="G41" s="822"/>
      <c r="H41" s="822"/>
      <c r="I41" s="822"/>
      <c r="J41" s="789"/>
      <c r="K41" s="797"/>
      <c r="L41" s="797"/>
      <c r="M41" s="797"/>
      <c r="N41" s="797"/>
      <c r="O41" s="798"/>
    </row>
    <row r="42" spans="1:20">
      <c r="A42" s="1772">
        <v>27</v>
      </c>
      <c r="B42" s="863" t="s">
        <v>1183</v>
      </c>
      <c r="C42" s="786" t="s">
        <v>5</v>
      </c>
      <c r="D42" s="787">
        <v>32</v>
      </c>
      <c r="E42" s="822"/>
      <c r="F42" s="789"/>
      <c r="G42" s="822"/>
      <c r="H42" s="822"/>
      <c r="I42" s="822"/>
      <c r="J42" s="789"/>
      <c r="K42" s="797"/>
      <c r="L42" s="797"/>
      <c r="M42" s="797"/>
      <c r="N42" s="797"/>
      <c r="O42" s="798"/>
    </row>
    <row r="43" spans="1:20">
      <c r="A43" s="856">
        <v>28</v>
      </c>
      <c r="B43" s="863" t="s">
        <v>1184</v>
      </c>
      <c r="C43" s="786" t="s">
        <v>5</v>
      </c>
      <c r="D43" s="787">
        <v>68</v>
      </c>
      <c r="E43" s="822"/>
      <c r="F43" s="789"/>
      <c r="G43" s="822"/>
      <c r="H43" s="822"/>
      <c r="I43" s="822"/>
      <c r="J43" s="789"/>
      <c r="K43" s="797"/>
      <c r="L43" s="797"/>
      <c r="M43" s="797"/>
      <c r="N43" s="797"/>
      <c r="O43" s="798"/>
    </row>
    <row r="44" spans="1:20">
      <c r="A44" s="1772">
        <v>29</v>
      </c>
      <c r="B44" s="863" t="s">
        <v>1185</v>
      </c>
      <c r="C44" s="786" t="s">
        <v>5</v>
      </c>
      <c r="D44" s="787">
        <v>66</v>
      </c>
      <c r="E44" s="822"/>
      <c r="F44" s="789"/>
      <c r="G44" s="822"/>
      <c r="H44" s="822"/>
      <c r="I44" s="822"/>
      <c r="J44" s="789"/>
      <c r="K44" s="797"/>
      <c r="L44" s="797"/>
      <c r="M44" s="797"/>
      <c r="N44" s="797"/>
      <c r="O44" s="798"/>
    </row>
    <row r="45" spans="1:20">
      <c r="A45" s="856">
        <v>30</v>
      </c>
      <c r="B45" s="863" t="s">
        <v>1186</v>
      </c>
      <c r="C45" s="786" t="s">
        <v>5</v>
      </c>
      <c r="D45" s="787">
        <v>2</v>
      </c>
      <c r="E45" s="822"/>
      <c r="F45" s="789"/>
      <c r="G45" s="822"/>
      <c r="H45" s="822"/>
      <c r="I45" s="822"/>
      <c r="J45" s="789"/>
      <c r="K45" s="797"/>
      <c r="L45" s="797"/>
      <c r="M45" s="797"/>
      <c r="N45" s="797"/>
      <c r="O45" s="798"/>
    </row>
    <row r="46" spans="1:20" ht="26.25">
      <c r="A46" s="1772">
        <v>31</v>
      </c>
      <c r="B46" s="864" t="s">
        <v>2856</v>
      </c>
      <c r="C46" s="865" t="s">
        <v>5</v>
      </c>
      <c r="D46" s="866">
        <v>2</v>
      </c>
      <c r="E46" s="822"/>
      <c r="F46" s="822"/>
      <c r="G46" s="822"/>
      <c r="H46" s="822"/>
      <c r="I46" s="822"/>
      <c r="J46" s="822"/>
      <c r="K46" s="822"/>
      <c r="L46" s="822"/>
      <c r="M46" s="822"/>
      <c r="N46" s="822"/>
      <c r="O46" s="822"/>
    </row>
    <row r="47" spans="1:20" ht="15">
      <c r="A47" s="856">
        <v>32</v>
      </c>
      <c r="B47" s="864" t="s">
        <v>2857</v>
      </c>
      <c r="C47" s="865" t="s">
        <v>5</v>
      </c>
      <c r="D47" s="866">
        <v>2</v>
      </c>
      <c r="E47" s="822"/>
      <c r="F47" s="822"/>
      <c r="G47" s="822"/>
      <c r="H47" s="822"/>
      <c r="I47" s="822"/>
      <c r="J47" s="822"/>
      <c r="K47" s="822"/>
      <c r="L47" s="822"/>
      <c r="M47" s="822"/>
      <c r="N47" s="822"/>
      <c r="O47" s="822"/>
    </row>
    <row r="48" spans="1:20" ht="26.25">
      <c r="A48" s="1772">
        <v>33</v>
      </c>
      <c r="B48" s="864" t="s">
        <v>2858</v>
      </c>
      <c r="C48" s="865" t="s">
        <v>5</v>
      </c>
      <c r="D48" s="866">
        <v>7</v>
      </c>
      <c r="E48" s="822"/>
      <c r="F48" s="822"/>
      <c r="G48" s="822"/>
      <c r="H48" s="822"/>
      <c r="I48" s="822"/>
      <c r="J48" s="822"/>
      <c r="K48" s="822"/>
      <c r="L48" s="822"/>
      <c r="M48" s="822"/>
      <c r="N48" s="822"/>
      <c r="O48" s="822"/>
    </row>
    <row r="49" spans="1:19" ht="26.25">
      <c r="A49" s="856">
        <v>34</v>
      </c>
      <c r="B49" s="864" t="s">
        <v>2856</v>
      </c>
      <c r="C49" s="865" t="s">
        <v>5</v>
      </c>
      <c r="D49" s="866">
        <v>24</v>
      </c>
      <c r="E49" s="822"/>
      <c r="F49" s="822"/>
      <c r="G49" s="822"/>
      <c r="H49" s="822"/>
      <c r="I49" s="822"/>
      <c r="J49" s="822"/>
      <c r="K49" s="822"/>
      <c r="L49" s="822"/>
      <c r="M49" s="822"/>
      <c r="N49" s="822"/>
      <c r="O49" s="822"/>
    </row>
    <row r="50" spans="1:19" ht="25.5">
      <c r="A50" s="1772">
        <v>35</v>
      </c>
      <c r="B50" s="867" t="s">
        <v>1524</v>
      </c>
      <c r="C50" s="786"/>
      <c r="D50" s="787"/>
      <c r="E50" s="822"/>
      <c r="F50" s="789"/>
      <c r="G50" s="822"/>
      <c r="H50" s="822"/>
      <c r="I50" s="822"/>
      <c r="J50" s="789"/>
      <c r="K50" s="797"/>
      <c r="L50" s="797"/>
      <c r="M50" s="797"/>
      <c r="N50" s="797"/>
      <c r="O50" s="798"/>
    </row>
    <row r="51" spans="1:19" ht="71.25" customHeight="1">
      <c r="A51" s="856">
        <v>36</v>
      </c>
      <c r="B51" s="807" t="s">
        <v>2969</v>
      </c>
      <c r="C51" s="786" t="s">
        <v>13</v>
      </c>
      <c r="D51" s="787">
        <v>39.65</v>
      </c>
      <c r="E51" s="862"/>
      <c r="F51" s="789"/>
      <c r="G51" s="789"/>
      <c r="H51" s="868"/>
      <c r="I51" s="822"/>
      <c r="J51" s="789"/>
      <c r="K51" s="797"/>
      <c r="L51" s="797"/>
      <c r="M51" s="797"/>
      <c r="N51" s="797"/>
      <c r="O51" s="798"/>
      <c r="Q51" s="1943" t="s">
        <v>4002</v>
      </c>
      <c r="R51" s="1944"/>
      <c r="S51" s="1944"/>
    </row>
    <row r="52" spans="1:19" ht="39">
      <c r="A52" s="1772">
        <v>37</v>
      </c>
      <c r="B52" s="807" t="s">
        <v>2970</v>
      </c>
      <c r="C52" s="786" t="s">
        <v>13</v>
      </c>
      <c r="D52" s="787">
        <v>30.43</v>
      </c>
      <c r="E52" s="822"/>
      <c r="F52" s="789"/>
      <c r="G52" s="789"/>
      <c r="H52" s="868"/>
      <c r="I52" s="822"/>
      <c r="J52" s="789"/>
      <c r="K52" s="797"/>
      <c r="L52" s="797"/>
      <c r="M52" s="797"/>
      <c r="N52" s="797"/>
      <c r="O52" s="798"/>
    </row>
    <row r="53" spans="1:19" ht="92.25" customHeight="1">
      <c r="A53" s="856">
        <v>38</v>
      </c>
      <c r="B53" s="807" t="s">
        <v>2971</v>
      </c>
      <c r="C53" s="786" t="s">
        <v>13</v>
      </c>
      <c r="D53" s="787">
        <v>0.82</v>
      </c>
      <c r="E53" s="822"/>
      <c r="F53" s="789"/>
      <c r="G53" s="789"/>
      <c r="H53" s="868"/>
      <c r="I53" s="822"/>
      <c r="J53" s="789"/>
      <c r="K53" s="797"/>
      <c r="L53" s="797"/>
      <c r="M53" s="797"/>
      <c r="N53" s="797"/>
      <c r="O53" s="798"/>
      <c r="Q53" s="1943" t="s">
        <v>4002</v>
      </c>
      <c r="R53" s="1944"/>
      <c r="S53" s="1944"/>
    </row>
    <row r="54" spans="1:19" ht="87" customHeight="1">
      <c r="A54" s="1772">
        <v>39</v>
      </c>
      <c r="B54" s="807" t="s">
        <v>3934</v>
      </c>
      <c r="C54" s="1505" t="s">
        <v>13</v>
      </c>
      <c r="D54" s="821">
        <v>0.88</v>
      </c>
      <c r="E54" s="1804"/>
      <c r="F54" s="1541"/>
      <c r="G54" s="1541"/>
      <c r="H54" s="736"/>
      <c r="I54" s="1804"/>
      <c r="J54" s="1541"/>
      <c r="K54" s="1540"/>
      <c r="L54" s="1540"/>
      <c r="M54" s="1540"/>
      <c r="N54" s="1540"/>
      <c r="O54" s="1543"/>
      <c r="Q54" s="1943" t="s">
        <v>4003</v>
      </c>
      <c r="R54" s="1944"/>
      <c r="S54" s="1944"/>
    </row>
    <row r="55" spans="1:19" ht="39">
      <c r="A55" s="856">
        <v>40</v>
      </c>
      <c r="B55" s="807" t="s">
        <v>2972</v>
      </c>
      <c r="C55" s="786" t="s">
        <v>13</v>
      </c>
      <c r="D55" s="787">
        <v>1.19</v>
      </c>
      <c r="E55" s="822"/>
      <c r="F55" s="789"/>
      <c r="G55" s="789"/>
      <c r="H55" s="868"/>
      <c r="I55" s="822"/>
      <c r="J55" s="789"/>
      <c r="K55" s="797"/>
      <c r="L55" s="797"/>
      <c r="M55" s="797"/>
      <c r="N55" s="797"/>
      <c r="O55" s="798"/>
    </row>
    <row r="56" spans="1:19" ht="39">
      <c r="A56" s="1772">
        <v>41</v>
      </c>
      <c r="B56" s="807" t="s">
        <v>2973</v>
      </c>
      <c r="C56" s="786" t="s">
        <v>13</v>
      </c>
      <c r="D56" s="787">
        <v>10.85</v>
      </c>
      <c r="E56" s="822"/>
      <c r="F56" s="789"/>
      <c r="G56" s="789"/>
      <c r="H56" s="868"/>
      <c r="I56" s="822"/>
      <c r="J56" s="789"/>
      <c r="K56" s="797"/>
      <c r="L56" s="797"/>
      <c r="M56" s="797"/>
      <c r="N56" s="797"/>
      <c r="O56" s="798"/>
    </row>
    <row r="57" spans="1:19" ht="15">
      <c r="A57" s="856">
        <v>42</v>
      </c>
      <c r="B57" s="869" t="s">
        <v>1187</v>
      </c>
      <c r="C57" s="786"/>
      <c r="D57" s="870"/>
      <c r="E57" s="822"/>
      <c r="F57" s="789"/>
      <c r="G57" s="789"/>
      <c r="H57" s="822"/>
      <c r="I57" s="822"/>
      <c r="J57" s="789"/>
      <c r="K57" s="797"/>
      <c r="L57" s="797"/>
      <c r="M57" s="797"/>
      <c r="N57" s="797"/>
      <c r="O57" s="798"/>
    </row>
    <row r="58" spans="1:19" ht="70.5" customHeight="1">
      <c r="A58" s="1772">
        <v>43</v>
      </c>
      <c r="B58" s="807" t="s">
        <v>2974</v>
      </c>
      <c r="C58" s="786" t="s">
        <v>13</v>
      </c>
      <c r="D58" s="870">
        <v>10.210000000000001</v>
      </c>
      <c r="E58" s="822"/>
      <c r="F58" s="789"/>
      <c r="G58" s="789"/>
      <c r="H58" s="868"/>
      <c r="I58" s="868"/>
      <c r="J58" s="789"/>
      <c r="K58" s="797"/>
      <c r="L58" s="797"/>
      <c r="M58" s="797"/>
      <c r="N58" s="797"/>
      <c r="O58" s="798"/>
      <c r="Q58" s="1919" t="s">
        <v>3839</v>
      </c>
      <c r="R58" s="1920"/>
      <c r="S58" s="1920"/>
    </row>
    <row r="59" spans="1:19" ht="25.5">
      <c r="A59" s="856">
        <v>44</v>
      </c>
      <c r="B59" s="871" t="s">
        <v>1525</v>
      </c>
      <c r="C59" s="786"/>
      <c r="D59" s="787"/>
      <c r="E59" s="872"/>
      <c r="F59" s="822"/>
      <c r="G59" s="822"/>
      <c r="H59" s="822"/>
      <c r="I59" s="822"/>
      <c r="J59" s="822"/>
      <c r="K59" s="822"/>
      <c r="L59" s="822"/>
      <c r="M59" s="822"/>
      <c r="N59" s="822"/>
      <c r="O59" s="822"/>
    </row>
    <row r="60" spans="1:19" s="833" customFormat="1" ht="204.75">
      <c r="A60" s="1772">
        <v>45</v>
      </c>
      <c r="B60" s="1193" t="s">
        <v>3763</v>
      </c>
      <c r="C60" s="873" t="s">
        <v>832</v>
      </c>
      <c r="D60" s="870">
        <v>11.4</v>
      </c>
      <c r="E60" s="874"/>
      <c r="F60" s="816"/>
      <c r="G60" s="816"/>
      <c r="H60" s="815"/>
      <c r="I60" s="815"/>
      <c r="J60" s="789"/>
      <c r="K60" s="797"/>
      <c r="L60" s="797"/>
      <c r="M60" s="797"/>
      <c r="N60" s="797"/>
      <c r="O60" s="798"/>
      <c r="Q60" s="1919" t="s">
        <v>3842</v>
      </c>
      <c r="R60" s="1920"/>
      <c r="S60" s="1920"/>
    </row>
    <row r="61" spans="1:19" s="833" customFormat="1" ht="39">
      <c r="A61" s="856">
        <v>46</v>
      </c>
      <c r="B61" s="814" t="s">
        <v>836</v>
      </c>
      <c r="C61" s="873" t="s">
        <v>832</v>
      </c>
      <c r="D61" s="870">
        <f>D60</f>
        <v>11.4</v>
      </c>
      <c r="E61" s="875"/>
      <c r="F61" s="816"/>
      <c r="G61" s="816"/>
      <c r="H61" s="815"/>
      <c r="I61" s="815"/>
      <c r="J61" s="789"/>
      <c r="K61" s="797"/>
      <c r="L61" s="797"/>
      <c r="M61" s="797"/>
      <c r="N61" s="797"/>
      <c r="O61" s="798"/>
    </row>
    <row r="62" spans="1:19">
      <c r="A62" s="1772">
        <v>47</v>
      </c>
      <c r="B62" s="794" t="s">
        <v>837</v>
      </c>
      <c r="C62" s="786" t="s">
        <v>832</v>
      </c>
      <c r="D62" s="787">
        <f>0.104+0.6611+2.265+0.182</f>
        <v>3.2121</v>
      </c>
      <c r="E62" s="862"/>
      <c r="F62" s="789"/>
      <c r="G62" s="816"/>
      <c r="H62" s="796"/>
      <c r="I62" s="791"/>
      <c r="J62" s="789"/>
      <c r="K62" s="797"/>
      <c r="L62" s="797"/>
      <c r="M62" s="797"/>
      <c r="N62" s="797"/>
      <c r="O62" s="798"/>
    </row>
    <row r="63" spans="1:19">
      <c r="A63" s="856">
        <v>48</v>
      </c>
      <c r="B63" s="805" t="s">
        <v>838</v>
      </c>
      <c r="C63" s="786" t="s">
        <v>832</v>
      </c>
      <c r="D63" s="787">
        <v>6.42</v>
      </c>
      <c r="E63" s="862"/>
      <c r="F63" s="789"/>
      <c r="G63" s="816"/>
      <c r="H63" s="790"/>
      <c r="I63" s="791"/>
      <c r="J63" s="789"/>
      <c r="K63" s="797"/>
      <c r="L63" s="797"/>
      <c r="M63" s="797"/>
      <c r="N63" s="797"/>
      <c r="O63" s="798"/>
    </row>
    <row r="64" spans="1:19">
      <c r="A64" s="1772">
        <v>49</v>
      </c>
      <c r="B64" s="794" t="s">
        <v>839</v>
      </c>
      <c r="C64" s="786" t="s">
        <v>832</v>
      </c>
      <c r="D64" s="787">
        <v>0.28999999999999998</v>
      </c>
      <c r="E64" s="862"/>
      <c r="F64" s="789"/>
      <c r="G64" s="816"/>
      <c r="H64" s="790"/>
      <c r="I64" s="791"/>
      <c r="J64" s="789"/>
      <c r="K64" s="797"/>
      <c r="L64" s="797"/>
      <c r="M64" s="797"/>
      <c r="N64" s="797"/>
      <c r="O64" s="798"/>
    </row>
    <row r="65" spans="1:19">
      <c r="A65" s="856">
        <v>50</v>
      </c>
      <c r="B65" s="794" t="s">
        <v>840</v>
      </c>
      <c r="C65" s="786" t="s">
        <v>832</v>
      </c>
      <c r="D65" s="787">
        <f>0.086+0.368</f>
        <v>0.45399999999999996</v>
      </c>
      <c r="E65" s="862"/>
      <c r="F65" s="789"/>
      <c r="G65" s="816"/>
      <c r="H65" s="790"/>
      <c r="I65" s="791"/>
      <c r="J65" s="789"/>
      <c r="K65" s="797"/>
      <c r="L65" s="797"/>
      <c r="M65" s="797"/>
      <c r="N65" s="797"/>
      <c r="O65" s="798"/>
    </row>
    <row r="66" spans="1:19">
      <c r="A66" s="1772">
        <v>51</v>
      </c>
      <c r="B66" s="794" t="s">
        <v>841</v>
      </c>
      <c r="C66" s="786" t="s">
        <v>832</v>
      </c>
      <c r="D66" s="787">
        <f>0.117*2+0.118*2</f>
        <v>0.47</v>
      </c>
      <c r="E66" s="862"/>
      <c r="F66" s="789"/>
      <c r="G66" s="816"/>
      <c r="H66" s="790"/>
      <c r="I66" s="791"/>
      <c r="J66" s="789"/>
      <c r="K66" s="797"/>
      <c r="L66" s="797"/>
      <c r="M66" s="797"/>
      <c r="N66" s="797"/>
      <c r="O66" s="798"/>
    </row>
    <row r="67" spans="1:19">
      <c r="A67" s="856">
        <v>52</v>
      </c>
      <c r="B67" s="805" t="s">
        <v>842</v>
      </c>
      <c r="C67" s="786" t="s">
        <v>832</v>
      </c>
      <c r="D67" s="787">
        <v>2.8000000000000001E-2</v>
      </c>
      <c r="E67" s="862"/>
      <c r="F67" s="789"/>
      <c r="G67" s="816"/>
      <c r="H67" s="790"/>
      <c r="I67" s="791"/>
      <c r="J67" s="789"/>
      <c r="K67" s="797"/>
      <c r="L67" s="797"/>
      <c r="M67" s="797"/>
      <c r="N67" s="797"/>
      <c r="O67" s="798"/>
    </row>
    <row r="68" spans="1:19">
      <c r="A68" s="1772">
        <v>53</v>
      </c>
      <c r="B68" s="805" t="s">
        <v>843</v>
      </c>
      <c r="C68" s="786" t="s">
        <v>832</v>
      </c>
      <c r="D68" s="787">
        <v>0.51600000000000001</v>
      </c>
      <c r="E68" s="862"/>
      <c r="F68" s="789"/>
      <c r="G68" s="816"/>
      <c r="H68" s="790"/>
      <c r="I68" s="791"/>
      <c r="J68" s="789"/>
      <c r="K68" s="797"/>
      <c r="L68" s="797"/>
      <c r="M68" s="797"/>
      <c r="N68" s="797"/>
      <c r="O68" s="798"/>
    </row>
    <row r="69" spans="1:19" s="833" customFormat="1" ht="25.5">
      <c r="A69" s="856">
        <v>54</v>
      </c>
      <c r="B69" s="817" t="s">
        <v>1217</v>
      </c>
      <c r="C69" s="876" t="s">
        <v>832</v>
      </c>
      <c r="D69" s="877">
        <v>3.53</v>
      </c>
      <c r="E69" s="875"/>
      <c r="F69" s="816"/>
      <c r="G69" s="816"/>
      <c r="H69" s="815"/>
      <c r="I69" s="791"/>
      <c r="J69" s="789"/>
      <c r="K69" s="797"/>
      <c r="L69" s="797"/>
      <c r="M69" s="797"/>
      <c r="N69" s="797"/>
      <c r="O69" s="798"/>
    </row>
    <row r="70" spans="1:19" ht="15">
      <c r="A70" s="1772">
        <v>55</v>
      </c>
      <c r="B70" s="785" t="s">
        <v>1189</v>
      </c>
      <c r="C70" s="786"/>
      <c r="D70" s="878"/>
      <c r="E70" s="822"/>
      <c r="F70" s="822"/>
      <c r="G70" s="822"/>
      <c r="H70" s="822"/>
      <c r="I70" s="822"/>
      <c r="J70" s="879"/>
      <c r="K70" s="822"/>
      <c r="L70" s="822"/>
      <c r="M70" s="822"/>
      <c r="N70" s="822"/>
      <c r="O70" s="822"/>
    </row>
    <row r="71" spans="1:19" ht="243">
      <c r="A71" s="856">
        <v>56</v>
      </c>
      <c r="B71" s="1722" t="s">
        <v>3764</v>
      </c>
      <c r="C71" s="786" t="s">
        <v>832</v>
      </c>
      <c r="D71" s="878">
        <v>36.08</v>
      </c>
      <c r="E71" s="874"/>
      <c r="F71" s="816"/>
      <c r="G71" s="816"/>
      <c r="H71" s="815"/>
      <c r="I71" s="815"/>
      <c r="J71" s="789"/>
      <c r="K71" s="797"/>
      <c r="L71" s="797"/>
      <c r="M71" s="797"/>
      <c r="N71" s="797"/>
      <c r="O71" s="798"/>
      <c r="Q71" s="1919" t="s">
        <v>4004</v>
      </c>
      <c r="R71" s="1920"/>
      <c r="S71" s="1920"/>
    </row>
    <row r="72" spans="1:19" ht="15">
      <c r="A72" s="1772">
        <v>57</v>
      </c>
      <c r="B72" s="861" t="s">
        <v>837</v>
      </c>
      <c r="C72" s="786" t="s">
        <v>832</v>
      </c>
      <c r="D72" s="878">
        <f>0.12*288*24.7/1000</f>
        <v>0.85363200000000006</v>
      </c>
      <c r="E72" s="862"/>
      <c r="F72" s="789"/>
      <c r="G72" s="816"/>
      <c r="H72" s="796"/>
      <c r="I72" s="880"/>
      <c r="J72" s="789"/>
      <c r="K72" s="797"/>
      <c r="L72" s="797"/>
      <c r="M72" s="797"/>
      <c r="N72" s="797"/>
      <c r="O72" s="798"/>
    </row>
    <row r="73" spans="1:19" ht="15">
      <c r="A73" s="856">
        <v>58</v>
      </c>
      <c r="B73" s="861" t="s">
        <v>1190</v>
      </c>
      <c r="C73" s="786" t="s">
        <v>832</v>
      </c>
      <c r="D73" s="878">
        <f>(2.58*4+2.772*2*2+4.08*6)*42.3/1000</f>
        <v>1.9410624000000001</v>
      </c>
      <c r="E73" s="862"/>
      <c r="F73" s="789"/>
      <c r="G73" s="816"/>
      <c r="H73" s="796"/>
      <c r="I73" s="880"/>
      <c r="J73" s="789"/>
      <c r="K73" s="797"/>
      <c r="L73" s="797"/>
      <c r="M73" s="797"/>
      <c r="N73" s="797"/>
      <c r="O73" s="798"/>
    </row>
    <row r="74" spans="1:19" ht="15">
      <c r="A74" s="1772">
        <v>59</v>
      </c>
      <c r="B74" s="861" t="s">
        <v>1191</v>
      </c>
      <c r="C74" s="786" t="s">
        <v>832</v>
      </c>
      <c r="D74" s="878">
        <f>(1.13+2.046+2.166*2+2.446*2+2.765+2.276+2.767+8.94+10.51+10.25)*88.3/1000</f>
        <v>4.4068763999999989</v>
      </c>
      <c r="E74" s="862"/>
      <c r="F74" s="789"/>
      <c r="G74" s="816"/>
      <c r="H74" s="796"/>
      <c r="I74" s="880"/>
      <c r="J74" s="789"/>
      <c r="K74" s="797"/>
      <c r="L74" s="797"/>
      <c r="M74" s="797"/>
      <c r="N74" s="797"/>
      <c r="O74" s="798"/>
    </row>
    <row r="75" spans="1:19" ht="15">
      <c r="A75" s="856">
        <v>60</v>
      </c>
      <c r="B75" s="861" t="s">
        <v>1192</v>
      </c>
      <c r="C75" s="786" t="s">
        <v>832</v>
      </c>
      <c r="D75" s="878">
        <f>(49.4+4.99*4)*33.7/1000</f>
        <v>2.3374320000000002</v>
      </c>
      <c r="E75" s="862"/>
      <c r="F75" s="789"/>
      <c r="G75" s="816"/>
      <c r="H75" s="796"/>
      <c r="I75" s="880"/>
      <c r="J75" s="789"/>
      <c r="K75" s="797"/>
      <c r="L75" s="797"/>
      <c r="M75" s="797"/>
      <c r="N75" s="797"/>
      <c r="O75" s="798"/>
    </row>
    <row r="76" spans="1:19" ht="15">
      <c r="A76" s="1772">
        <v>61</v>
      </c>
      <c r="B76" s="861" t="s">
        <v>1193</v>
      </c>
      <c r="C76" s="786" t="s">
        <v>832</v>
      </c>
      <c r="D76" s="878">
        <f>(2.76+2.765+2.765+2.766+2.767)*117/1000</f>
        <v>1.617291</v>
      </c>
      <c r="E76" s="862"/>
      <c r="F76" s="789"/>
      <c r="G76" s="816"/>
      <c r="H76" s="796"/>
      <c r="I76" s="880"/>
      <c r="J76" s="789"/>
      <c r="K76" s="797"/>
      <c r="L76" s="797"/>
      <c r="M76" s="797"/>
      <c r="N76" s="797"/>
      <c r="O76" s="798"/>
    </row>
    <row r="77" spans="1:19" ht="15">
      <c r="A77" s="856">
        <v>62</v>
      </c>
      <c r="B77" s="861" t="s">
        <v>1194</v>
      </c>
      <c r="C77" s="786" t="s">
        <v>832</v>
      </c>
      <c r="D77" s="878">
        <f>(11.306+11.307)*172/1000</f>
        <v>3.8894359999999999</v>
      </c>
      <c r="E77" s="862"/>
      <c r="F77" s="789"/>
      <c r="G77" s="816"/>
      <c r="H77" s="796"/>
      <c r="I77" s="880"/>
      <c r="J77" s="789"/>
      <c r="K77" s="797"/>
      <c r="L77" s="797"/>
      <c r="M77" s="797"/>
      <c r="N77" s="797"/>
      <c r="O77" s="798"/>
    </row>
    <row r="78" spans="1:19" ht="15">
      <c r="A78" s="1772">
        <v>63</v>
      </c>
      <c r="B78" s="861" t="s">
        <v>1195</v>
      </c>
      <c r="C78" s="786" t="s">
        <v>832</v>
      </c>
      <c r="D78" s="878">
        <f>(0.992+2.685+9.23*2)*42.2/1000</f>
        <v>0.93418140000000005</v>
      </c>
      <c r="E78" s="862"/>
      <c r="F78" s="789"/>
      <c r="G78" s="816"/>
      <c r="H78" s="796"/>
      <c r="I78" s="880"/>
      <c r="J78" s="789"/>
      <c r="K78" s="797"/>
      <c r="L78" s="797"/>
      <c r="M78" s="797"/>
      <c r="N78" s="797"/>
      <c r="O78" s="798"/>
    </row>
    <row r="79" spans="1:19" ht="15">
      <c r="A79" s="856">
        <v>64</v>
      </c>
      <c r="B79" s="861" t="s">
        <v>1196</v>
      </c>
      <c r="C79" s="786" t="s">
        <v>832</v>
      </c>
      <c r="D79" s="878">
        <f>80/1000*48813.2/1000</f>
        <v>3.9050560000000001</v>
      </c>
      <c r="E79" s="862"/>
      <c r="F79" s="789"/>
      <c r="G79" s="816"/>
      <c r="H79" s="796"/>
      <c r="I79" s="880"/>
      <c r="J79" s="789"/>
      <c r="K79" s="797"/>
      <c r="L79" s="797"/>
      <c r="M79" s="797"/>
      <c r="N79" s="797"/>
      <c r="O79" s="798"/>
    </row>
    <row r="80" spans="1:19" ht="15">
      <c r="A80" s="1772">
        <v>65</v>
      </c>
      <c r="B80" s="861" t="s">
        <v>1197</v>
      </c>
      <c r="C80" s="786" t="s">
        <v>832</v>
      </c>
      <c r="D80" s="878">
        <f>(0.2*2+0.384+0.386+0.387*5+0.31+0.392*2+0.395*13+0.397+0.398*2+0.399*2+0.4*38+0.402*5)*23.2/1000</f>
        <v>0.66201199999999993</v>
      </c>
      <c r="E80" s="862"/>
      <c r="F80" s="789"/>
      <c r="G80" s="816"/>
      <c r="H80" s="796"/>
      <c r="I80" s="880"/>
      <c r="J80" s="789"/>
      <c r="K80" s="797"/>
      <c r="L80" s="797"/>
      <c r="M80" s="797"/>
      <c r="N80" s="797"/>
      <c r="O80" s="798"/>
    </row>
    <row r="81" spans="1:19" ht="15">
      <c r="A81" s="856">
        <v>66</v>
      </c>
      <c r="B81" s="861" t="s">
        <v>1198</v>
      </c>
      <c r="C81" s="786" t="s">
        <v>832</v>
      </c>
      <c r="D81" s="878">
        <f>6.687*3*139.23/1000</f>
        <v>2.7930930300000001</v>
      </c>
      <c r="E81" s="862"/>
      <c r="F81" s="789"/>
      <c r="G81" s="816"/>
      <c r="H81" s="796"/>
      <c r="I81" s="880"/>
      <c r="J81" s="789"/>
      <c r="K81" s="797"/>
      <c r="L81" s="797"/>
      <c r="M81" s="797"/>
      <c r="N81" s="797"/>
      <c r="O81" s="798"/>
    </row>
    <row r="82" spans="1:19" ht="15">
      <c r="A82" s="1772">
        <v>67</v>
      </c>
      <c r="B82" s="861" t="s">
        <v>1199</v>
      </c>
      <c r="C82" s="786" t="s">
        <v>832</v>
      </c>
      <c r="D82" s="878">
        <f>(5.34+5.35*6+5.352*2+5.365*2+5.38*53+5.387*2+5.3*2+5.4+5.415*2+5.43*25+10.394*3)*22.43/1000</f>
        <v>12.303976499999999</v>
      </c>
      <c r="E82" s="862"/>
      <c r="F82" s="789"/>
      <c r="G82" s="816"/>
      <c r="H82" s="796"/>
      <c r="I82" s="880"/>
      <c r="J82" s="789"/>
      <c r="K82" s="797"/>
      <c r="L82" s="797"/>
      <c r="M82" s="797"/>
      <c r="N82" s="797"/>
      <c r="O82" s="798"/>
    </row>
    <row r="83" spans="1:19" ht="15">
      <c r="A83" s="856">
        <v>68</v>
      </c>
      <c r="B83" s="861" t="s">
        <v>1200</v>
      </c>
      <c r="C83" s="786" t="s">
        <v>832</v>
      </c>
      <c r="D83" s="878">
        <f>(0.941*2+1.871)*7.9/1000</f>
        <v>2.96487E-2</v>
      </c>
      <c r="E83" s="862"/>
      <c r="F83" s="789"/>
      <c r="G83" s="816"/>
      <c r="H83" s="796"/>
      <c r="I83" s="880"/>
      <c r="J83" s="789"/>
      <c r="K83" s="797"/>
      <c r="L83" s="797"/>
      <c r="M83" s="797"/>
      <c r="N83" s="797"/>
      <c r="O83" s="798"/>
    </row>
    <row r="84" spans="1:19" ht="15">
      <c r="A84" s="1772">
        <v>69</v>
      </c>
      <c r="B84" s="861" t="s">
        <v>1201</v>
      </c>
      <c r="C84" s="786" t="s">
        <v>832</v>
      </c>
      <c r="D84" s="878">
        <f>1.71*2*17/1000</f>
        <v>5.8139999999999997E-2</v>
      </c>
      <c r="E84" s="862"/>
      <c r="F84" s="789"/>
      <c r="G84" s="816"/>
      <c r="H84" s="796"/>
      <c r="I84" s="880"/>
      <c r="J84" s="789"/>
      <c r="K84" s="797"/>
      <c r="L84" s="797"/>
      <c r="M84" s="797"/>
      <c r="N84" s="797"/>
      <c r="O84" s="798"/>
    </row>
    <row r="85" spans="1:19" ht="15">
      <c r="A85" s="856">
        <v>70</v>
      </c>
      <c r="B85" s="861" t="s">
        <v>1202</v>
      </c>
      <c r="C85" s="786" t="s">
        <v>832</v>
      </c>
      <c r="D85" s="878">
        <f>(0.08782+0.106*2+0.122*2+0.177*2+0.854*2+1.36*4+2.645*2+3.354*2+3.817*2)*22.8/1000</f>
        <v>0.63105429600000018</v>
      </c>
      <c r="E85" s="862"/>
      <c r="F85" s="789"/>
      <c r="G85" s="816"/>
      <c r="H85" s="796"/>
      <c r="I85" s="880"/>
      <c r="J85" s="789"/>
      <c r="K85" s="797"/>
      <c r="L85" s="797"/>
      <c r="M85" s="797"/>
      <c r="N85" s="797"/>
      <c r="O85" s="798"/>
    </row>
    <row r="86" spans="1:19" ht="15">
      <c r="A86" s="1772">
        <v>71</v>
      </c>
      <c r="B86" s="861" t="s">
        <v>1203</v>
      </c>
      <c r="C86" s="786" t="s">
        <v>832</v>
      </c>
      <c r="D86" s="878">
        <f>(2.725+5.06*4+5.11+6.487)*44.4/1000</f>
        <v>1.5345527999999999</v>
      </c>
      <c r="E86" s="862"/>
      <c r="F86" s="789"/>
      <c r="G86" s="816"/>
      <c r="H86" s="796"/>
      <c r="I86" s="880"/>
      <c r="J86" s="789"/>
      <c r="K86" s="797"/>
      <c r="L86" s="797"/>
      <c r="M86" s="797"/>
      <c r="N86" s="797"/>
      <c r="O86" s="798"/>
    </row>
    <row r="87" spans="1:19" ht="26.25">
      <c r="A87" s="856">
        <v>72</v>
      </c>
      <c r="B87" s="785" t="s">
        <v>1526</v>
      </c>
      <c r="C87" s="786"/>
      <c r="D87" s="878"/>
      <c r="E87" s="872"/>
      <c r="F87" s="822"/>
      <c r="G87" s="822"/>
      <c r="H87" s="822"/>
      <c r="I87" s="822"/>
      <c r="J87" s="822"/>
      <c r="K87" s="822"/>
      <c r="L87" s="822"/>
      <c r="M87" s="822"/>
      <c r="N87" s="822"/>
      <c r="O87" s="822"/>
    </row>
    <row r="88" spans="1:19" ht="204.75" customHeight="1">
      <c r="A88" s="1772">
        <v>73</v>
      </c>
      <c r="B88" s="1722" t="s">
        <v>3765</v>
      </c>
      <c r="C88" s="786" t="s">
        <v>832</v>
      </c>
      <c r="D88" s="878">
        <v>119.06</v>
      </c>
      <c r="E88" s="881"/>
      <c r="F88" s="789"/>
      <c r="G88" s="789"/>
      <c r="H88" s="859"/>
      <c r="I88" s="880"/>
      <c r="J88" s="789"/>
      <c r="K88" s="797"/>
      <c r="L88" s="797"/>
      <c r="M88" s="797"/>
      <c r="N88" s="797"/>
      <c r="O88" s="798"/>
      <c r="Q88" s="1919" t="s">
        <v>3842</v>
      </c>
      <c r="R88" s="1920"/>
      <c r="S88" s="1920"/>
    </row>
    <row r="89" spans="1:19" ht="15">
      <c r="A89" s="856">
        <v>74</v>
      </c>
      <c r="B89" s="861" t="s">
        <v>1208</v>
      </c>
      <c r="C89" s="786" t="s">
        <v>832</v>
      </c>
      <c r="D89" s="878">
        <v>119.06</v>
      </c>
      <c r="E89" s="862"/>
      <c r="F89" s="789"/>
      <c r="G89" s="816"/>
      <c r="H89" s="796"/>
      <c r="I89" s="880"/>
      <c r="J89" s="789"/>
      <c r="K89" s="797"/>
      <c r="L89" s="797"/>
      <c r="M89" s="797"/>
      <c r="N89" s="797"/>
      <c r="O89" s="798"/>
      <c r="Q89" s="762"/>
    </row>
    <row r="90" spans="1:19" ht="26.25">
      <c r="A90" s="1772">
        <v>75</v>
      </c>
      <c r="B90" s="785" t="s">
        <v>2854</v>
      </c>
      <c r="C90" s="786"/>
      <c r="D90" s="878"/>
      <c r="E90" s="822"/>
      <c r="F90" s="789"/>
      <c r="G90" s="789"/>
      <c r="H90" s="822"/>
      <c r="I90" s="822"/>
      <c r="J90" s="789"/>
      <c r="K90" s="797"/>
      <c r="L90" s="797"/>
      <c r="M90" s="797"/>
      <c r="N90" s="797"/>
      <c r="O90" s="798"/>
    </row>
    <row r="91" spans="1:19" ht="82.5" customHeight="1">
      <c r="A91" s="856">
        <v>76</v>
      </c>
      <c r="B91" s="861" t="s">
        <v>1209</v>
      </c>
      <c r="C91" s="1505" t="s">
        <v>832</v>
      </c>
      <c r="D91" s="894">
        <v>2.78</v>
      </c>
      <c r="E91" s="881"/>
      <c r="F91" s="789"/>
      <c r="G91" s="789"/>
      <c r="H91" s="859"/>
      <c r="I91" s="880"/>
      <c r="J91" s="789"/>
      <c r="K91" s="797"/>
      <c r="L91" s="797"/>
      <c r="M91" s="797"/>
      <c r="N91" s="797"/>
      <c r="O91" s="798"/>
      <c r="Q91" s="1919" t="s">
        <v>4005</v>
      </c>
      <c r="R91" s="1920"/>
      <c r="S91" s="1920"/>
    </row>
    <row r="92" spans="1:19" ht="15">
      <c r="A92" s="1772">
        <v>77</v>
      </c>
      <c r="B92" s="882" t="s">
        <v>1527</v>
      </c>
      <c r="C92" s="811"/>
      <c r="D92" s="883"/>
      <c r="E92" s="822"/>
      <c r="F92" s="789"/>
      <c r="G92" s="822"/>
      <c r="H92" s="822"/>
      <c r="I92" s="822"/>
      <c r="J92" s="789"/>
      <c r="K92" s="797"/>
      <c r="L92" s="797"/>
      <c r="M92" s="797"/>
      <c r="N92" s="797"/>
      <c r="O92" s="798"/>
    </row>
    <row r="93" spans="1:19" ht="25.5">
      <c r="A93" s="856">
        <v>78</v>
      </c>
      <c r="B93" s="884" t="s">
        <v>2822</v>
      </c>
      <c r="C93" s="885" t="s">
        <v>12</v>
      </c>
      <c r="D93" s="886">
        <f>10.89+185.93+738.77</f>
        <v>935.58999999999992</v>
      </c>
      <c r="E93" s="796"/>
      <c r="F93" s="789"/>
      <c r="G93" s="789"/>
      <c r="H93" s="796"/>
      <c r="I93" s="791"/>
      <c r="J93" s="789"/>
      <c r="K93" s="797"/>
      <c r="L93" s="797"/>
      <c r="M93" s="797"/>
      <c r="N93" s="797"/>
      <c r="O93" s="798"/>
    </row>
    <row r="94" spans="1:19" ht="25.5">
      <c r="A94" s="1772">
        <v>79</v>
      </c>
      <c r="B94" s="884" t="s">
        <v>2823</v>
      </c>
      <c r="C94" s="885" t="s">
        <v>12</v>
      </c>
      <c r="D94" s="886">
        <v>400.31</v>
      </c>
      <c r="E94" s="868"/>
      <c r="F94" s="887"/>
      <c r="G94" s="887"/>
      <c r="H94" s="868"/>
      <c r="I94" s="868"/>
      <c r="J94" s="789"/>
      <c r="K94" s="797"/>
      <c r="L94" s="797"/>
      <c r="M94" s="797"/>
      <c r="N94" s="797"/>
      <c r="O94" s="798"/>
    </row>
    <row r="95" spans="1:19" ht="25.5">
      <c r="A95" s="856">
        <v>80</v>
      </c>
      <c r="B95" s="888" t="s">
        <v>2824</v>
      </c>
      <c r="C95" s="889" t="s">
        <v>7</v>
      </c>
      <c r="D95" s="890">
        <v>77.599999999999994</v>
      </c>
      <c r="E95" s="868"/>
      <c r="F95" s="789"/>
      <c r="G95" s="789"/>
      <c r="H95" s="868"/>
      <c r="I95" s="791"/>
      <c r="J95" s="789"/>
      <c r="K95" s="797"/>
      <c r="L95" s="797"/>
      <c r="M95" s="797"/>
      <c r="N95" s="797"/>
      <c r="O95" s="798"/>
    </row>
    <row r="96" spans="1:19" ht="25.5">
      <c r="A96" s="1772">
        <v>81</v>
      </c>
      <c r="B96" s="891" t="s">
        <v>2862</v>
      </c>
      <c r="C96" s="889" t="s">
        <v>9</v>
      </c>
      <c r="D96" s="890">
        <v>1</v>
      </c>
      <c r="E96" s="796"/>
      <c r="F96" s="789"/>
      <c r="G96" s="789"/>
      <c r="H96" s="796"/>
      <c r="I96" s="791"/>
      <c r="J96" s="789"/>
      <c r="K96" s="797"/>
      <c r="L96" s="797"/>
      <c r="M96" s="797"/>
      <c r="N96" s="797"/>
      <c r="O96" s="798"/>
    </row>
    <row r="97" spans="1:19">
      <c r="A97" s="856">
        <v>82</v>
      </c>
      <c r="B97" s="892" t="s">
        <v>1536</v>
      </c>
      <c r="C97" s="786"/>
      <c r="D97" s="787"/>
      <c r="E97" s="822"/>
      <c r="F97" s="822"/>
      <c r="G97" s="822"/>
      <c r="H97" s="822"/>
      <c r="I97" s="822"/>
      <c r="J97" s="822"/>
      <c r="K97" s="822"/>
      <c r="L97" s="822"/>
      <c r="M97" s="822"/>
      <c r="N97" s="822"/>
      <c r="O97" s="822"/>
    </row>
    <row r="98" spans="1:19" ht="66" customHeight="1">
      <c r="A98" s="1772">
        <v>83</v>
      </c>
      <c r="B98" s="1722" t="s">
        <v>3766</v>
      </c>
      <c r="C98" s="786" t="s">
        <v>13</v>
      </c>
      <c r="D98" s="821">
        <v>0.61</v>
      </c>
      <c r="E98" s="893"/>
      <c r="F98" s="789"/>
      <c r="G98" s="789"/>
      <c r="H98" s="868"/>
      <c r="I98" s="868"/>
      <c r="J98" s="789"/>
      <c r="K98" s="797"/>
      <c r="L98" s="797"/>
      <c r="M98" s="797"/>
      <c r="N98" s="797"/>
      <c r="O98" s="798"/>
      <c r="Q98" s="1919" t="s">
        <v>3842</v>
      </c>
      <c r="R98" s="1920"/>
      <c r="S98" s="1920"/>
    </row>
    <row r="99" spans="1:19" ht="15" customHeight="1">
      <c r="A99" s="856">
        <v>84</v>
      </c>
      <c r="B99" s="1722" t="s">
        <v>3767</v>
      </c>
      <c r="C99" s="786" t="s">
        <v>13</v>
      </c>
      <c r="D99" s="821">
        <v>6.16</v>
      </c>
      <c r="E99" s="893"/>
      <c r="F99" s="789"/>
      <c r="G99" s="789"/>
      <c r="H99" s="868"/>
      <c r="I99" s="868"/>
      <c r="J99" s="789"/>
      <c r="K99" s="797"/>
      <c r="L99" s="797"/>
      <c r="M99" s="797"/>
      <c r="N99" s="797"/>
      <c r="O99" s="798"/>
      <c r="Q99" s="1919"/>
      <c r="R99" s="1920"/>
      <c r="S99" s="1920"/>
    </row>
    <row r="100" spans="1:19" ht="15" customHeight="1">
      <c r="A100" s="1772">
        <v>85</v>
      </c>
      <c r="B100" s="1722" t="s">
        <v>3768</v>
      </c>
      <c r="C100" s="786" t="s">
        <v>13</v>
      </c>
      <c r="D100" s="821">
        <v>6.61</v>
      </c>
      <c r="E100" s="893"/>
      <c r="F100" s="789"/>
      <c r="G100" s="789"/>
      <c r="H100" s="868"/>
      <c r="I100" s="868"/>
      <c r="J100" s="789"/>
      <c r="K100" s="797"/>
      <c r="L100" s="797"/>
      <c r="M100" s="797"/>
      <c r="N100" s="797"/>
      <c r="O100" s="798"/>
      <c r="Q100" s="1919"/>
      <c r="R100" s="1920"/>
      <c r="S100" s="1920"/>
    </row>
    <row r="101" spans="1:19" ht="15" customHeight="1">
      <c r="A101" s="856">
        <v>86</v>
      </c>
      <c r="B101" s="1722" t="s">
        <v>3769</v>
      </c>
      <c r="C101" s="786" t="s">
        <v>13</v>
      </c>
      <c r="D101" s="821">
        <v>31.85</v>
      </c>
      <c r="E101" s="893"/>
      <c r="F101" s="789"/>
      <c r="G101" s="789"/>
      <c r="H101" s="868"/>
      <c r="I101" s="868"/>
      <c r="J101" s="789"/>
      <c r="K101" s="797"/>
      <c r="L101" s="797"/>
      <c r="M101" s="797"/>
      <c r="N101" s="797"/>
      <c r="O101" s="798"/>
      <c r="Q101" s="1919"/>
      <c r="R101" s="1920"/>
      <c r="S101" s="1920"/>
    </row>
    <row r="102" spans="1:19" ht="15" customHeight="1">
      <c r="A102" s="1772">
        <v>87</v>
      </c>
      <c r="B102" s="1722" t="s">
        <v>3770</v>
      </c>
      <c r="C102" s="786" t="s">
        <v>13</v>
      </c>
      <c r="D102" s="821">
        <v>1.02</v>
      </c>
      <c r="E102" s="893"/>
      <c r="F102" s="789"/>
      <c r="G102" s="789"/>
      <c r="H102" s="868"/>
      <c r="I102" s="868"/>
      <c r="J102" s="789"/>
      <c r="K102" s="797"/>
      <c r="L102" s="797"/>
      <c r="M102" s="797"/>
      <c r="N102" s="797"/>
      <c r="O102" s="798"/>
      <c r="Q102" s="1919"/>
      <c r="R102" s="1920"/>
      <c r="S102" s="1920"/>
    </row>
    <row r="103" spans="1:19" ht="15" customHeight="1">
      <c r="A103" s="856">
        <v>88</v>
      </c>
      <c r="B103" s="1722" t="s">
        <v>3771</v>
      </c>
      <c r="C103" s="786" t="s">
        <v>13</v>
      </c>
      <c r="D103" s="894">
        <v>0.56000000000000005</v>
      </c>
      <c r="E103" s="893"/>
      <c r="F103" s="789"/>
      <c r="G103" s="789"/>
      <c r="H103" s="868"/>
      <c r="I103" s="868"/>
      <c r="J103" s="789"/>
      <c r="K103" s="797"/>
      <c r="L103" s="797"/>
      <c r="M103" s="797"/>
      <c r="N103" s="797"/>
      <c r="O103" s="798"/>
      <c r="Q103" s="1919"/>
      <c r="R103" s="1920"/>
      <c r="S103" s="1920"/>
    </row>
    <row r="104" spans="1:19" ht="15" customHeight="1">
      <c r="A104" s="1772">
        <v>89</v>
      </c>
      <c r="B104" s="1722" t="s">
        <v>3772</v>
      </c>
      <c r="C104" s="786" t="s">
        <v>13</v>
      </c>
      <c r="D104" s="895">
        <v>1.29</v>
      </c>
      <c r="E104" s="893"/>
      <c r="F104" s="789"/>
      <c r="G104" s="789"/>
      <c r="H104" s="868"/>
      <c r="I104" s="868"/>
      <c r="J104" s="789"/>
      <c r="K104" s="797"/>
      <c r="L104" s="797"/>
      <c r="M104" s="797"/>
      <c r="N104" s="797"/>
      <c r="O104" s="798"/>
      <c r="Q104" s="1919"/>
      <c r="R104" s="1920"/>
      <c r="S104" s="1920"/>
    </row>
    <row r="105" spans="1:19" ht="15" customHeight="1">
      <c r="A105" s="856">
        <v>90</v>
      </c>
      <c r="B105" s="1722" t="s">
        <v>3773</v>
      </c>
      <c r="C105" s="786" t="s">
        <v>13</v>
      </c>
      <c r="D105" s="821">
        <v>2.77</v>
      </c>
      <c r="E105" s="893"/>
      <c r="F105" s="789"/>
      <c r="G105" s="789"/>
      <c r="H105" s="868"/>
      <c r="I105" s="868"/>
      <c r="J105" s="789"/>
      <c r="K105" s="797"/>
      <c r="L105" s="797"/>
      <c r="M105" s="797"/>
      <c r="N105" s="797"/>
      <c r="O105" s="798"/>
      <c r="Q105" s="1919"/>
      <c r="R105" s="1920"/>
      <c r="S105" s="1920"/>
    </row>
    <row r="106" spans="1:19" ht="15" customHeight="1">
      <c r="A106" s="1772">
        <v>91</v>
      </c>
      <c r="B106" s="1722" t="s">
        <v>3774</v>
      </c>
      <c r="C106" s="786" t="s">
        <v>13</v>
      </c>
      <c r="D106" s="821">
        <v>10.43</v>
      </c>
      <c r="E106" s="893"/>
      <c r="F106" s="789"/>
      <c r="G106" s="789"/>
      <c r="H106" s="868"/>
      <c r="I106" s="868"/>
      <c r="J106" s="789"/>
      <c r="K106" s="797"/>
      <c r="L106" s="797"/>
      <c r="M106" s="797"/>
      <c r="N106" s="797"/>
      <c r="O106" s="798"/>
      <c r="Q106" s="1919"/>
      <c r="R106" s="1920"/>
      <c r="S106" s="1920"/>
    </row>
    <row r="107" spans="1:19" ht="15" customHeight="1">
      <c r="A107" s="856">
        <v>92</v>
      </c>
      <c r="B107" s="1722" t="s">
        <v>3775</v>
      </c>
      <c r="C107" s="786" t="s">
        <v>13</v>
      </c>
      <c r="D107" s="821">
        <v>0.88</v>
      </c>
      <c r="E107" s="893"/>
      <c r="F107" s="789"/>
      <c r="G107" s="789"/>
      <c r="H107" s="868"/>
      <c r="I107" s="868"/>
      <c r="J107" s="789"/>
      <c r="K107" s="797"/>
      <c r="L107" s="797"/>
      <c r="M107" s="797"/>
      <c r="N107" s="797"/>
      <c r="O107" s="798"/>
      <c r="Q107" s="1919"/>
      <c r="R107" s="1920"/>
      <c r="S107" s="1920"/>
    </row>
    <row r="108" spans="1:19" ht="15" customHeight="1">
      <c r="A108" s="1772">
        <v>93</v>
      </c>
      <c r="B108" s="1722" t="s">
        <v>3776</v>
      </c>
      <c r="C108" s="786" t="s">
        <v>13</v>
      </c>
      <c r="D108" s="821">
        <v>2.91</v>
      </c>
      <c r="E108" s="893"/>
      <c r="F108" s="789"/>
      <c r="G108" s="789"/>
      <c r="H108" s="868"/>
      <c r="I108" s="868"/>
      <c r="J108" s="789"/>
      <c r="K108" s="797"/>
      <c r="L108" s="797"/>
      <c r="M108" s="797"/>
      <c r="N108" s="797"/>
      <c r="O108" s="798"/>
      <c r="Q108" s="1919"/>
      <c r="R108" s="1920"/>
      <c r="S108" s="1920"/>
    </row>
    <row r="109" spans="1:19" ht="15" customHeight="1">
      <c r="A109" s="856">
        <v>94</v>
      </c>
      <c r="B109" s="1722" t="s">
        <v>3777</v>
      </c>
      <c r="C109" s="786" t="s">
        <v>13</v>
      </c>
      <c r="D109" s="821">
        <v>2.85</v>
      </c>
      <c r="E109" s="893"/>
      <c r="F109" s="789"/>
      <c r="G109" s="789"/>
      <c r="H109" s="868"/>
      <c r="I109" s="868"/>
      <c r="J109" s="789"/>
      <c r="K109" s="797"/>
      <c r="L109" s="797"/>
      <c r="M109" s="797"/>
      <c r="N109" s="797"/>
      <c r="O109" s="798"/>
      <c r="Q109" s="1919"/>
      <c r="R109" s="1920"/>
      <c r="S109" s="1920"/>
    </row>
    <row r="110" spans="1:19" ht="15" customHeight="1">
      <c r="A110" s="1772">
        <v>95</v>
      </c>
      <c r="B110" s="1722" t="s">
        <v>3778</v>
      </c>
      <c r="C110" s="786" t="s">
        <v>13</v>
      </c>
      <c r="D110" s="821">
        <v>6.52</v>
      </c>
      <c r="E110" s="893"/>
      <c r="F110" s="789"/>
      <c r="G110" s="789"/>
      <c r="H110" s="868"/>
      <c r="I110" s="868"/>
      <c r="J110" s="789"/>
      <c r="K110" s="797"/>
      <c r="L110" s="797"/>
      <c r="M110" s="797"/>
      <c r="N110" s="797"/>
      <c r="O110" s="798"/>
      <c r="Q110" s="1919"/>
      <c r="R110" s="1920"/>
      <c r="S110" s="1920"/>
    </row>
    <row r="111" spans="1:19" ht="15" customHeight="1">
      <c r="A111" s="856">
        <v>96</v>
      </c>
      <c r="B111" s="1722" t="s">
        <v>3779</v>
      </c>
      <c r="C111" s="786" t="s">
        <v>13</v>
      </c>
      <c r="D111" s="821">
        <v>0.65</v>
      </c>
      <c r="E111" s="893"/>
      <c r="F111" s="789"/>
      <c r="G111" s="789"/>
      <c r="H111" s="868"/>
      <c r="I111" s="868"/>
      <c r="J111" s="789"/>
      <c r="K111" s="797"/>
      <c r="L111" s="797"/>
      <c r="M111" s="797"/>
      <c r="N111" s="797"/>
      <c r="O111" s="798"/>
      <c r="Q111" s="1919"/>
      <c r="R111" s="1920"/>
      <c r="S111" s="1920"/>
    </row>
    <row r="112" spans="1:19" ht="15" customHeight="1">
      <c r="A112" s="1772">
        <v>97</v>
      </c>
      <c r="B112" s="1722" t="s">
        <v>3780</v>
      </c>
      <c r="C112" s="786" t="s">
        <v>13</v>
      </c>
      <c r="D112" s="894">
        <v>5.68</v>
      </c>
      <c r="E112" s="893"/>
      <c r="F112" s="789"/>
      <c r="G112" s="789"/>
      <c r="H112" s="868"/>
      <c r="I112" s="868"/>
      <c r="J112" s="789"/>
      <c r="K112" s="797"/>
      <c r="L112" s="797"/>
      <c r="M112" s="797"/>
      <c r="N112" s="797"/>
      <c r="O112" s="798"/>
      <c r="Q112" s="1919"/>
      <c r="R112" s="1920"/>
      <c r="S112" s="1920"/>
    </row>
    <row r="113" spans="1:19" ht="15" customHeight="1">
      <c r="A113" s="856">
        <v>98</v>
      </c>
      <c r="B113" s="1722" t="s">
        <v>3781</v>
      </c>
      <c r="C113" s="786" t="s">
        <v>13</v>
      </c>
      <c r="D113" s="895">
        <v>0.83</v>
      </c>
      <c r="E113" s="893"/>
      <c r="F113" s="789"/>
      <c r="G113" s="789"/>
      <c r="H113" s="868"/>
      <c r="I113" s="868"/>
      <c r="J113" s="789"/>
      <c r="K113" s="797"/>
      <c r="L113" s="797"/>
      <c r="M113" s="797"/>
      <c r="N113" s="797"/>
      <c r="O113" s="798"/>
      <c r="Q113" s="1919"/>
      <c r="R113" s="1920"/>
      <c r="S113" s="1920"/>
    </row>
    <row r="114" spans="1:19" ht="15" customHeight="1">
      <c r="A114" s="1772">
        <v>99</v>
      </c>
      <c r="B114" s="1722" t="s">
        <v>3782</v>
      </c>
      <c r="C114" s="786" t="s">
        <v>13</v>
      </c>
      <c r="D114" s="821">
        <v>2.95</v>
      </c>
      <c r="E114" s="893"/>
      <c r="F114" s="789"/>
      <c r="G114" s="789"/>
      <c r="H114" s="868"/>
      <c r="I114" s="868"/>
      <c r="J114" s="789"/>
      <c r="K114" s="797"/>
      <c r="L114" s="797"/>
      <c r="M114" s="797"/>
      <c r="N114" s="797"/>
      <c r="O114" s="798"/>
      <c r="Q114" s="1919"/>
      <c r="R114" s="1920"/>
      <c r="S114" s="1920"/>
    </row>
    <row r="115" spans="1:19" ht="15" customHeight="1">
      <c r="A115" s="856">
        <v>100</v>
      </c>
      <c r="B115" s="1722" t="s">
        <v>3783</v>
      </c>
      <c r="C115" s="786" t="s">
        <v>13</v>
      </c>
      <c r="D115" s="821">
        <v>4.0599999999999996</v>
      </c>
      <c r="E115" s="893"/>
      <c r="F115" s="789"/>
      <c r="G115" s="789"/>
      <c r="H115" s="868"/>
      <c r="I115" s="868"/>
      <c r="J115" s="789"/>
      <c r="K115" s="797"/>
      <c r="L115" s="797"/>
      <c r="M115" s="797"/>
      <c r="N115" s="797"/>
      <c r="O115" s="798"/>
      <c r="Q115" s="1919"/>
      <c r="R115" s="1920"/>
      <c r="S115" s="1920"/>
    </row>
    <row r="116" spans="1:19" ht="15" customHeight="1">
      <c r="A116" s="1772">
        <v>101</v>
      </c>
      <c r="B116" s="1722" t="s">
        <v>3784</v>
      </c>
      <c r="C116" s="786" t="s">
        <v>13</v>
      </c>
      <c r="D116" s="821">
        <v>4.91</v>
      </c>
      <c r="E116" s="893"/>
      <c r="F116" s="789"/>
      <c r="G116" s="789"/>
      <c r="H116" s="868"/>
      <c r="I116" s="868"/>
      <c r="J116" s="789"/>
      <c r="K116" s="797"/>
      <c r="L116" s="797"/>
      <c r="M116" s="797"/>
      <c r="N116" s="797"/>
      <c r="O116" s="798"/>
      <c r="Q116" s="1919"/>
      <c r="R116" s="1920"/>
      <c r="S116" s="1920"/>
    </row>
    <row r="117" spans="1:19" ht="15" customHeight="1">
      <c r="A117" s="856">
        <v>102</v>
      </c>
      <c r="B117" s="1722" t="s">
        <v>3785</v>
      </c>
      <c r="C117" s="786" t="s">
        <v>13</v>
      </c>
      <c r="D117" s="821">
        <v>1.97</v>
      </c>
      <c r="E117" s="893"/>
      <c r="F117" s="789"/>
      <c r="G117" s="789"/>
      <c r="H117" s="868"/>
      <c r="I117" s="868"/>
      <c r="J117" s="789"/>
      <c r="K117" s="797"/>
      <c r="L117" s="797"/>
      <c r="M117" s="797"/>
      <c r="N117" s="797"/>
      <c r="O117" s="798"/>
      <c r="Q117" s="1919"/>
      <c r="R117" s="1920"/>
      <c r="S117" s="1920"/>
    </row>
    <row r="118" spans="1:19" ht="15" customHeight="1">
      <c r="A118" s="1772">
        <v>103</v>
      </c>
      <c r="B118" s="1722" t="s">
        <v>3786</v>
      </c>
      <c r="C118" s="786" t="s">
        <v>13</v>
      </c>
      <c r="D118" s="821">
        <v>0.46</v>
      </c>
      <c r="E118" s="893"/>
      <c r="F118" s="789"/>
      <c r="G118" s="789"/>
      <c r="H118" s="868"/>
      <c r="I118" s="868"/>
      <c r="J118" s="789"/>
      <c r="K118" s="797"/>
      <c r="L118" s="797"/>
      <c r="M118" s="797"/>
      <c r="N118" s="797"/>
      <c r="O118" s="798"/>
      <c r="Q118" s="1919"/>
      <c r="R118" s="1920"/>
      <c r="S118" s="1920"/>
    </row>
    <row r="119" spans="1:19" ht="15" customHeight="1">
      <c r="A119" s="856">
        <v>104</v>
      </c>
      <c r="B119" s="1722" t="s">
        <v>3787</v>
      </c>
      <c r="C119" s="786" t="s">
        <v>13</v>
      </c>
      <c r="D119" s="821">
        <v>0.43</v>
      </c>
      <c r="E119" s="893"/>
      <c r="F119" s="789"/>
      <c r="G119" s="789"/>
      <c r="H119" s="868"/>
      <c r="I119" s="868"/>
      <c r="J119" s="789"/>
      <c r="K119" s="797"/>
      <c r="L119" s="797"/>
      <c r="M119" s="797"/>
      <c r="N119" s="797"/>
      <c r="O119" s="798"/>
      <c r="Q119" s="1919"/>
      <c r="R119" s="1920"/>
      <c r="S119" s="1920"/>
    </row>
    <row r="120" spans="1:19">
      <c r="A120" s="1772">
        <v>105</v>
      </c>
      <c r="B120" s="785" t="s">
        <v>1188</v>
      </c>
      <c r="C120" s="786"/>
      <c r="D120" s="787"/>
      <c r="E120" s="896"/>
      <c r="F120" s="822"/>
      <c r="G120" s="789"/>
      <c r="H120" s="789"/>
      <c r="I120" s="822"/>
      <c r="J120" s="822"/>
      <c r="K120" s="789"/>
      <c r="L120" s="797"/>
      <c r="M120" s="797"/>
      <c r="N120" s="797"/>
      <c r="O120" s="797"/>
    </row>
    <row r="121" spans="1:19" ht="25.5">
      <c r="A121" s="856">
        <v>106</v>
      </c>
      <c r="B121" s="861" t="s">
        <v>833</v>
      </c>
      <c r="C121" s="786" t="s">
        <v>13</v>
      </c>
      <c r="D121" s="787">
        <f>0.11+0.17+0.12</f>
        <v>0.4</v>
      </c>
      <c r="E121" s="862"/>
      <c r="F121" s="789"/>
      <c r="G121" s="789"/>
      <c r="H121" s="796"/>
      <c r="I121" s="791"/>
      <c r="J121" s="789"/>
      <c r="K121" s="797"/>
      <c r="L121" s="797"/>
      <c r="M121" s="797"/>
      <c r="N121" s="797"/>
      <c r="O121" s="798"/>
    </row>
    <row r="122" spans="1:19" ht="26.25">
      <c r="A122" s="1772">
        <v>107</v>
      </c>
      <c r="B122" s="861" t="s">
        <v>834</v>
      </c>
      <c r="C122" s="786" t="s">
        <v>13</v>
      </c>
      <c r="D122" s="878">
        <v>4.8</v>
      </c>
      <c r="E122" s="881"/>
      <c r="F122" s="789"/>
      <c r="G122" s="789"/>
      <c r="H122" s="859"/>
      <c r="I122" s="791"/>
      <c r="J122" s="789"/>
      <c r="K122" s="797"/>
      <c r="L122" s="797"/>
      <c r="M122" s="797"/>
      <c r="N122" s="797"/>
      <c r="O122" s="798"/>
    </row>
    <row r="123" spans="1:19" ht="15">
      <c r="A123" s="856">
        <v>108</v>
      </c>
      <c r="B123" s="785" t="s">
        <v>1204</v>
      </c>
      <c r="C123" s="786"/>
      <c r="D123" s="878"/>
      <c r="E123" s="822"/>
      <c r="F123" s="822"/>
      <c r="G123" s="822"/>
      <c r="H123" s="822"/>
      <c r="I123" s="822"/>
      <c r="J123" s="822"/>
      <c r="K123" s="822"/>
      <c r="L123" s="822"/>
      <c r="M123" s="822"/>
      <c r="N123" s="822"/>
      <c r="O123" s="822"/>
    </row>
    <row r="124" spans="1:19" ht="26.25">
      <c r="A124" s="1772">
        <v>109</v>
      </c>
      <c r="B124" s="861" t="s">
        <v>1205</v>
      </c>
      <c r="C124" s="786" t="s">
        <v>13</v>
      </c>
      <c r="D124" s="878">
        <v>29</v>
      </c>
      <c r="E124" s="881"/>
      <c r="F124" s="789"/>
      <c r="G124" s="789"/>
      <c r="H124" s="859"/>
      <c r="I124" s="880"/>
      <c r="J124" s="789"/>
      <c r="K124" s="797"/>
      <c r="L124" s="797"/>
      <c r="M124" s="797"/>
      <c r="N124" s="797"/>
      <c r="O124" s="798"/>
    </row>
    <row r="125" spans="1:19" ht="26.25">
      <c r="A125" s="856">
        <v>110</v>
      </c>
      <c r="B125" s="785" t="s">
        <v>1206</v>
      </c>
      <c r="C125" s="786"/>
      <c r="D125" s="878"/>
      <c r="E125" s="822"/>
      <c r="F125" s="789"/>
      <c r="G125" s="789"/>
      <c r="H125" s="822"/>
      <c r="I125" s="822"/>
      <c r="J125" s="789"/>
      <c r="K125" s="797"/>
      <c r="L125" s="797"/>
      <c r="M125" s="797"/>
      <c r="N125" s="797"/>
      <c r="O125" s="798"/>
    </row>
    <row r="126" spans="1:19" ht="26.25">
      <c r="A126" s="1772">
        <v>111</v>
      </c>
      <c r="B126" s="861" t="s">
        <v>1207</v>
      </c>
      <c r="C126" s="786" t="s">
        <v>13</v>
      </c>
      <c r="D126" s="878">
        <v>11.1</v>
      </c>
      <c r="E126" s="862"/>
      <c r="F126" s="789"/>
      <c r="G126" s="789"/>
      <c r="H126" s="796"/>
      <c r="I126" s="791"/>
      <c r="J126" s="789"/>
      <c r="K126" s="797"/>
      <c r="L126" s="797"/>
      <c r="M126" s="797"/>
      <c r="N126" s="797"/>
      <c r="O126" s="798"/>
    </row>
    <row r="127" spans="1:19">
      <c r="A127" s="856">
        <v>112</v>
      </c>
      <c r="B127" s="810" t="s">
        <v>1537</v>
      </c>
      <c r="C127" s="786"/>
      <c r="D127" s="787"/>
      <c r="E127" s="822"/>
      <c r="F127" s="789"/>
      <c r="G127" s="789"/>
      <c r="H127" s="822"/>
      <c r="I127" s="822"/>
      <c r="J127" s="789"/>
      <c r="K127" s="797"/>
      <c r="L127" s="797"/>
      <c r="M127" s="797"/>
      <c r="N127" s="797"/>
      <c r="O127" s="798"/>
    </row>
    <row r="128" spans="1:19" ht="26.25">
      <c r="A128" s="1772">
        <v>113</v>
      </c>
      <c r="B128" s="794" t="s">
        <v>1056</v>
      </c>
      <c r="C128" s="786" t="s">
        <v>12</v>
      </c>
      <c r="D128" s="878">
        <v>2.5</v>
      </c>
      <c r="E128" s="881"/>
      <c r="F128" s="789"/>
      <c r="G128" s="789"/>
      <c r="H128" s="859"/>
      <c r="I128" s="880"/>
      <c r="J128" s="789"/>
      <c r="K128" s="797"/>
      <c r="L128" s="797"/>
      <c r="M128" s="797"/>
      <c r="N128" s="797"/>
      <c r="O128" s="798"/>
    </row>
    <row r="129" spans="1:19" ht="26.25">
      <c r="A129" s="856">
        <v>114</v>
      </c>
      <c r="B129" s="794" t="s">
        <v>1057</v>
      </c>
      <c r="C129" s="786" t="s">
        <v>12</v>
      </c>
      <c r="D129" s="878">
        <v>1.58</v>
      </c>
      <c r="E129" s="881"/>
      <c r="F129" s="789"/>
      <c r="G129" s="789"/>
      <c r="H129" s="859"/>
      <c r="I129" s="880"/>
      <c r="J129" s="789"/>
      <c r="K129" s="797"/>
      <c r="L129" s="797"/>
      <c r="M129" s="797"/>
      <c r="N129" s="797"/>
      <c r="O129" s="798"/>
    </row>
    <row r="130" spans="1:19" ht="26.25">
      <c r="A130" s="1772">
        <v>115</v>
      </c>
      <c r="B130" s="794" t="s">
        <v>1058</v>
      </c>
      <c r="C130" s="786" t="s">
        <v>12</v>
      </c>
      <c r="D130" s="870">
        <v>253.18</v>
      </c>
      <c r="E130" s="881"/>
      <c r="F130" s="789"/>
      <c r="G130" s="789"/>
      <c r="H130" s="859"/>
      <c r="I130" s="880"/>
      <c r="J130" s="789"/>
      <c r="K130" s="797"/>
      <c r="L130" s="797"/>
      <c r="M130" s="797"/>
      <c r="N130" s="797"/>
      <c r="O130" s="798"/>
    </row>
    <row r="131" spans="1:19" ht="25.5">
      <c r="A131" s="856">
        <v>116</v>
      </c>
      <c r="B131" s="794" t="s">
        <v>1059</v>
      </c>
      <c r="C131" s="786" t="s">
        <v>12</v>
      </c>
      <c r="D131" s="787">
        <v>0.26</v>
      </c>
      <c r="E131" s="881"/>
      <c r="F131" s="789"/>
      <c r="G131" s="789"/>
      <c r="H131" s="859"/>
      <c r="I131" s="880"/>
      <c r="J131" s="789"/>
      <c r="K131" s="797"/>
      <c r="L131" s="797"/>
      <c r="M131" s="797"/>
      <c r="N131" s="797"/>
      <c r="O131" s="798"/>
    </row>
    <row r="132" spans="1:19" ht="25.5">
      <c r="A132" s="1772">
        <v>117</v>
      </c>
      <c r="B132" s="794" t="s">
        <v>1060</v>
      </c>
      <c r="C132" s="786" t="s">
        <v>12</v>
      </c>
      <c r="D132" s="787">
        <f>0.04/0.4</f>
        <v>9.9999999999999992E-2</v>
      </c>
      <c r="E132" s="881"/>
      <c r="F132" s="789"/>
      <c r="G132" s="789"/>
      <c r="H132" s="796"/>
      <c r="I132" s="880"/>
      <c r="J132" s="789"/>
      <c r="K132" s="797"/>
      <c r="L132" s="797"/>
      <c r="M132" s="797"/>
      <c r="N132" s="797"/>
      <c r="O132" s="798"/>
    </row>
    <row r="133" spans="1:19" ht="89.25">
      <c r="A133" s="856">
        <v>118</v>
      </c>
      <c r="B133" s="897" t="s">
        <v>1535</v>
      </c>
      <c r="C133" s="786"/>
      <c r="D133" s="787"/>
      <c r="E133" s="822"/>
      <c r="F133" s="822"/>
      <c r="G133" s="822"/>
      <c r="H133" s="822"/>
      <c r="I133" s="822"/>
      <c r="J133" s="822"/>
      <c r="K133" s="822"/>
      <c r="L133" s="822"/>
      <c r="M133" s="822"/>
      <c r="N133" s="822"/>
      <c r="O133" s="822"/>
    </row>
    <row r="134" spans="1:19" ht="83.25" customHeight="1">
      <c r="A134" s="1772">
        <v>119</v>
      </c>
      <c r="B134" s="794" t="s">
        <v>1507</v>
      </c>
      <c r="C134" s="786" t="s">
        <v>832</v>
      </c>
      <c r="D134" s="1723">
        <v>6.98</v>
      </c>
      <c r="E134" s="875"/>
      <c r="F134" s="816"/>
      <c r="G134" s="816"/>
      <c r="H134" s="815"/>
      <c r="I134" s="791"/>
      <c r="J134" s="815"/>
      <c r="K134" s="797"/>
      <c r="L134" s="797"/>
      <c r="M134" s="797"/>
      <c r="N134" s="797"/>
      <c r="O134" s="798"/>
      <c r="Q134" s="1919" t="s">
        <v>3839</v>
      </c>
      <c r="R134" s="1920"/>
      <c r="S134" s="1920"/>
    </row>
    <row r="135" spans="1:19" ht="15">
      <c r="A135" s="856">
        <v>120</v>
      </c>
      <c r="B135" s="794" t="s">
        <v>893</v>
      </c>
      <c r="C135" s="786" t="s">
        <v>13</v>
      </c>
      <c r="D135" s="870">
        <v>2.57</v>
      </c>
      <c r="E135" s="862"/>
      <c r="F135" s="789"/>
      <c r="G135" s="789"/>
      <c r="H135" s="859"/>
      <c r="I135" s="791"/>
      <c r="J135" s="789"/>
      <c r="K135" s="797"/>
      <c r="L135" s="797"/>
      <c r="M135" s="797"/>
      <c r="N135" s="797"/>
      <c r="O135" s="798"/>
    </row>
    <row r="136" spans="1:19">
      <c r="A136" s="1772">
        <v>121</v>
      </c>
      <c r="B136" s="794" t="s">
        <v>894</v>
      </c>
      <c r="C136" s="786" t="s">
        <v>13</v>
      </c>
      <c r="D136" s="787">
        <v>0.02</v>
      </c>
      <c r="E136" s="862"/>
      <c r="F136" s="789"/>
      <c r="G136" s="789"/>
      <c r="H136" s="859"/>
      <c r="I136" s="791"/>
      <c r="J136" s="789"/>
      <c r="K136" s="797"/>
      <c r="L136" s="797"/>
      <c r="M136" s="797"/>
      <c r="N136" s="797"/>
      <c r="O136" s="798"/>
    </row>
    <row r="137" spans="1:19">
      <c r="A137" s="856">
        <v>122</v>
      </c>
      <c r="B137" s="794" t="s">
        <v>895</v>
      </c>
      <c r="C137" s="786" t="s">
        <v>9</v>
      </c>
      <c r="D137" s="787">
        <v>104</v>
      </c>
      <c r="E137" s="822"/>
      <c r="F137" s="789"/>
      <c r="G137" s="789"/>
      <c r="H137" s="796"/>
      <c r="I137" s="822"/>
      <c r="J137" s="789"/>
      <c r="K137" s="797"/>
      <c r="L137" s="797"/>
      <c r="M137" s="797"/>
      <c r="N137" s="797"/>
      <c r="O137" s="798"/>
    </row>
    <row r="138" spans="1:19">
      <c r="A138" s="1772">
        <v>123</v>
      </c>
      <c r="B138" s="794" t="s">
        <v>896</v>
      </c>
      <c r="C138" s="786" t="s">
        <v>9</v>
      </c>
      <c r="D138" s="787">
        <v>8</v>
      </c>
      <c r="E138" s="822"/>
      <c r="F138" s="789"/>
      <c r="G138" s="789"/>
      <c r="H138" s="790"/>
      <c r="I138" s="822"/>
      <c r="J138" s="789"/>
      <c r="K138" s="797"/>
      <c r="L138" s="797"/>
      <c r="M138" s="797"/>
      <c r="N138" s="797"/>
      <c r="O138" s="798"/>
    </row>
    <row r="139" spans="1:19">
      <c r="A139" s="856">
        <v>124</v>
      </c>
      <c r="B139" s="861" t="s">
        <v>897</v>
      </c>
      <c r="C139" s="786" t="s">
        <v>9</v>
      </c>
      <c r="D139" s="787">
        <v>32</v>
      </c>
      <c r="E139" s="822"/>
      <c r="F139" s="789"/>
      <c r="G139" s="789"/>
      <c r="H139" s="796"/>
      <c r="I139" s="822"/>
      <c r="J139" s="789"/>
      <c r="K139" s="797"/>
      <c r="L139" s="797"/>
      <c r="M139" s="797"/>
      <c r="N139" s="797"/>
      <c r="O139" s="798"/>
    </row>
    <row r="140" spans="1:19" ht="15">
      <c r="A140" s="1772">
        <v>125</v>
      </c>
      <c r="B140" s="794" t="s">
        <v>898</v>
      </c>
      <c r="C140" s="786" t="s">
        <v>9</v>
      </c>
      <c r="D140" s="878">
        <v>12</v>
      </c>
      <c r="E140" s="822"/>
      <c r="F140" s="789"/>
      <c r="G140" s="789"/>
      <c r="H140" s="859"/>
      <c r="I140" s="822"/>
      <c r="J140" s="789"/>
      <c r="K140" s="797"/>
      <c r="L140" s="797"/>
      <c r="M140" s="797"/>
      <c r="N140" s="797"/>
      <c r="O140" s="798"/>
    </row>
    <row r="141" spans="1:19" ht="39">
      <c r="A141" s="856">
        <v>126</v>
      </c>
      <c r="B141" s="898" t="s">
        <v>3203</v>
      </c>
      <c r="C141" s="899"/>
      <c r="D141" s="900"/>
      <c r="E141" s="901"/>
      <c r="F141" s="789"/>
      <c r="G141" s="902"/>
      <c r="H141" s="903"/>
      <c r="I141" s="901"/>
      <c r="J141" s="789"/>
      <c r="K141" s="797"/>
      <c r="L141" s="797"/>
      <c r="M141" s="797"/>
      <c r="N141" s="797"/>
      <c r="O141" s="798"/>
    </row>
    <row r="142" spans="1:19" ht="15">
      <c r="A142" s="1772">
        <v>127</v>
      </c>
      <c r="B142" s="904" t="s">
        <v>3190</v>
      </c>
      <c r="C142" s="899" t="s">
        <v>181</v>
      </c>
      <c r="D142" s="900">
        <v>125.4</v>
      </c>
      <c r="E142" s="862"/>
      <c r="F142" s="789"/>
      <c r="G142" s="816"/>
      <c r="H142" s="796"/>
      <c r="I142" s="880"/>
      <c r="J142" s="789"/>
      <c r="K142" s="797"/>
      <c r="L142" s="797"/>
      <c r="M142" s="797"/>
      <c r="N142" s="797"/>
      <c r="O142" s="798"/>
    </row>
    <row r="143" spans="1:19" ht="15">
      <c r="A143" s="856">
        <v>128</v>
      </c>
      <c r="B143" s="904" t="s">
        <v>3191</v>
      </c>
      <c r="C143" s="899" t="s">
        <v>181</v>
      </c>
      <c r="D143" s="900">
        <v>175.92</v>
      </c>
      <c r="E143" s="901"/>
      <c r="F143" s="789"/>
      <c r="G143" s="902"/>
      <c r="H143" s="903"/>
      <c r="I143" s="880"/>
      <c r="J143" s="789"/>
      <c r="K143" s="797"/>
      <c r="L143" s="797"/>
      <c r="M143" s="797"/>
      <c r="N143" s="797"/>
      <c r="O143" s="798"/>
    </row>
    <row r="144" spans="1:19" s="833" customFormat="1" ht="51.75" thickBot="1">
      <c r="A144" s="1772">
        <v>129</v>
      </c>
      <c r="B144" s="825" t="s">
        <v>1099</v>
      </c>
      <c r="C144" s="826" t="s">
        <v>9</v>
      </c>
      <c r="D144" s="827">
        <v>1</v>
      </c>
      <c r="E144" s="905"/>
      <c r="F144" s="829"/>
      <c r="G144" s="829"/>
      <c r="H144" s="906"/>
      <c r="I144" s="906"/>
      <c r="J144" s="829"/>
      <c r="K144" s="831"/>
      <c r="L144" s="831"/>
      <c r="M144" s="831"/>
      <c r="N144" s="831"/>
      <c r="O144" s="832"/>
    </row>
    <row r="145" spans="1:16">
      <c r="A145" s="834"/>
      <c r="B145" s="835"/>
      <c r="C145" s="836"/>
      <c r="D145" s="837"/>
      <c r="E145" s="838"/>
      <c r="F145" s="838"/>
      <c r="G145" s="838"/>
      <c r="H145" s="838"/>
      <c r="I145" s="838"/>
      <c r="J145" s="838"/>
      <c r="K145" s="838"/>
      <c r="L145" s="838"/>
      <c r="M145" s="838"/>
      <c r="N145" s="838"/>
      <c r="O145" s="839"/>
    </row>
    <row r="146" spans="1:16" ht="13.5" thickBot="1">
      <c r="A146" s="1922" t="s">
        <v>1094</v>
      </c>
      <c r="B146" s="1923"/>
      <c r="C146" s="1924"/>
      <c r="D146" s="1924"/>
      <c r="E146" s="840"/>
      <c r="F146" s="840"/>
      <c r="G146" s="840"/>
      <c r="H146" s="840"/>
      <c r="I146" s="840"/>
      <c r="J146" s="840"/>
      <c r="K146" s="907"/>
      <c r="L146" s="907"/>
      <c r="M146" s="907"/>
      <c r="N146" s="907"/>
      <c r="O146" s="908"/>
    </row>
    <row r="149" spans="1:16" s="844" customFormat="1" ht="100.5" customHeight="1">
      <c r="A149" s="843">
        <v>1</v>
      </c>
      <c r="B149" s="1925" t="s">
        <v>2799</v>
      </c>
      <c r="C149" s="1925"/>
      <c r="D149" s="1925"/>
      <c r="E149" s="1925"/>
      <c r="F149" s="1925"/>
      <c r="G149" s="1925"/>
      <c r="H149" s="1925"/>
      <c r="I149" s="1925"/>
      <c r="J149" s="1925"/>
      <c r="K149" s="1925"/>
      <c r="L149" s="1925"/>
      <c r="M149" s="845"/>
      <c r="N149" s="845"/>
      <c r="O149" s="845"/>
      <c r="P149" s="845"/>
    </row>
    <row r="150" spans="1:16" s="844" customFormat="1">
      <c r="A150" s="846" t="s">
        <v>49</v>
      </c>
      <c r="B150" s="852" t="s">
        <v>3220</v>
      </c>
      <c r="C150" s="853"/>
      <c r="D150" s="853"/>
      <c r="E150" s="853"/>
      <c r="F150" s="853"/>
      <c r="G150" s="853"/>
      <c r="H150" s="853"/>
      <c r="I150" s="853"/>
      <c r="J150" s="853"/>
      <c r="K150" s="853"/>
      <c r="L150" s="853"/>
      <c r="M150" s="845"/>
      <c r="N150" s="845"/>
      <c r="O150" s="845"/>
      <c r="P150" s="845"/>
    </row>
    <row r="151" spans="1:16" s="844" customFormat="1" ht="59.25" customHeight="1">
      <c r="A151" s="854" t="s">
        <v>52</v>
      </c>
      <c r="B151" s="1926" t="s">
        <v>3216</v>
      </c>
      <c r="C151" s="1926"/>
      <c r="D151" s="1926"/>
      <c r="E151" s="1926"/>
      <c r="F151" s="1926"/>
      <c r="G151" s="1926"/>
      <c r="H151" s="1926"/>
      <c r="I151" s="1926"/>
      <c r="J151" s="1926"/>
      <c r="K151" s="1926"/>
      <c r="L151" s="1926"/>
      <c r="M151" s="845"/>
      <c r="N151" s="845"/>
      <c r="O151" s="845"/>
      <c r="P151" s="845"/>
    </row>
    <row r="152" spans="1:16" s="844" customFormat="1" ht="41.25" customHeight="1">
      <c r="A152" s="854" t="s">
        <v>3218</v>
      </c>
      <c r="B152" s="1927" t="s">
        <v>3217</v>
      </c>
      <c r="C152" s="1927"/>
      <c r="D152" s="1927"/>
      <c r="E152" s="1927"/>
      <c r="F152" s="1927"/>
      <c r="G152" s="1927"/>
      <c r="H152" s="1927"/>
      <c r="I152" s="1927"/>
      <c r="J152" s="1927"/>
      <c r="K152" s="1927"/>
      <c r="L152" s="1927"/>
      <c r="M152" s="845"/>
      <c r="N152" s="845"/>
      <c r="O152" s="845"/>
      <c r="P152" s="845"/>
    </row>
    <row r="153" spans="1:16" s="844" customFormat="1" ht="71.25" customHeight="1">
      <c r="A153" s="854" t="s">
        <v>3219</v>
      </c>
      <c r="B153" s="1927" t="s">
        <v>3224</v>
      </c>
      <c r="C153" s="1927"/>
      <c r="D153" s="1927"/>
      <c r="E153" s="1927"/>
      <c r="F153" s="1927"/>
      <c r="G153" s="1927"/>
      <c r="H153" s="1927"/>
      <c r="I153" s="1927"/>
      <c r="J153" s="1927"/>
      <c r="K153" s="1927"/>
      <c r="L153" s="1927"/>
      <c r="M153" s="845"/>
      <c r="N153" s="845"/>
      <c r="O153" s="845"/>
      <c r="P153" s="845"/>
    </row>
    <row r="154" spans="1:16" s="844" customFormat="1">
      <c r="A154" s="846"/>
      <c r="B154" s="847"/>
      <c r="C154" s="843"/>
      <c r="D154" s="848"/>
      <c r="E154" s="848"/>
      <c r="G154" s="845"/>
      <c r="H154" s="845"/>
      <c r="I154" s="845"/>
      <c r="J154" s="845"/>
      <c r="K154" s="845"/>
      <c r="L154" s="845"/>
      <c r="M154" s="845"/>
      <c r="N154" s="845"/>
      <c r="O154" s="845"/>
      <c r="P154" s="845"/>
    </row>
    <row r="155" spans="1:16" s="844" customFormat="1">
      <c r="A155" s="846"/>
      <c r="B155" s="847"/>
      <c r="C155" s="843"/>
      <c r="D155" s="848"/>
      <c r="E155" s="848"/>
      <c r="G155" s="845"/>
      <c r="H155" s="845"/>
      <c r="I155" s="845"/>
      <c r="J155" s="845"/>
      <c r="K155" s="845"/>
      <c r="L155" s="845"/>
      <c r="M155" s="845"/>
      <c r="N155" s="845"/>
      <c r="O155" s="845"/>
      <c r="P155" s="845"/>
    </row>
    <row r="156" spans="1:16" s="844" customFormat="1">
      <c r="A156" s="846"/>
      <c r="B156" s="847"/>
      <c r="C156" s="843"/>
      <c r="D156" s="848"/>
      <c r="E156" s="848"/>
      <c r="G156" s="845"/>
      <c r="H156" s="845"/>
      <c r="I156" s="845"/>
      <c r="J156" s="845"/>
      <c r="K156" s="845"/>
      <c r="L156" s="845"/>
      <c r="M156" s="845"/>
      <c r="N156" s="845"/>
      <c r="O156" s="845"/>
      <c r="P156" s="845"/>
    </row>
    <row r="157" spans="1:16">
      <c r="A157" s="849"/>
      <c r="B157" s="850" t="s">
        <v>3222</v>
      </c>
      <c r="C157" s="1921" t="s">
        <v>10</v>
      </c>
      <c r="D157" s="1921"/>
    </row>
    <row r="158" spans="1:16">
      <c r="A158" s="849"/>
      <c r="B158" s="850" t="s">
        <v>3221</v>
      </c>
      <c r="C158" s="1921" t="s">
        <v>11</v>
      </c>
      <c r="D158" s="1921"/>
    </row>
    <row r="159" spans="1:16">
      <c r="A159" s="849"/>
      <c r="B159" s="833"/>
      <c r="C159" s="851"/>
      <c r="D159" s="851"/>
    </row>
    <row r="160" spans="1:16">
      <c r="A160" s="849"/>
      <c r="B160" s="833"/>
      <c r="C160" s="851"/>
      <c r="D160" s="851"/>
    </row>
    <row r="161" spans="1:4">
      <c r="A161" s="849"/>
      <c r="B161" s="833" t="s">
        <v>3223</v>
      </c>
      <c r="C161" s="1921" t="s">
        <v>10</v>
      </c>
      <c r="D161" s="1921"/>
    </row>
    <row r="162" spans="1:4">
      <c r="A162" s="849"/>
      <c r="B162" s="833"/>
      <c r="C162" s="1921" t="s">
        <v>11</v>
      </c>
      <c r="D162" s="1921"/>
    </row>
    <row r="163" spans="1:4">
      <c r="A163" s="849"/>
      <c r="B163" s="833"/>
      <c r="C163" s="1921"/>
      <c r="D163" s="1921"/>
    </row>
  </sheetData>
  <mergeCells count="43">
    <mergeCell ref="Q134:S134"/>
    <mergeCell ref="Q17:S17"/>
    <mergeCell ref="Q98:S119"/>
    <mergeCell ref="Q71:S71"/>
    <mergeCell ref="Q88:S88"/>
    <mergeCell ref="Q91:S91"/>
    <mergeCell ref="Q19:S19"/>
    <mergeCell ref="Q20:S20"/>
    <mergeCell ref="Q21:S21"/>
    <mergeCell ref="Q58:S58"/>
    <mergeCell ref="Q60:S60"/>
    <mergeCell ref="Q51:S51"/>
    <mergeCell ref="Q53:S53"/>
    <mergeCell ref="Q54:S54"/>
    <mergeCell ref="R33:T33"/>
    <mergeCell ref="R34:T34"/>
    <mergeCell ref="C158:D158"/>
    <mergeCell ref="C161:D161"/>
    <mergeCell ref="C162:D162"/>
    <mergeCell ref="C163:D163"/>
    <mergeCell ref="B149:L149"/>
    <mergeCell ref="B151:L151"/>
    <mergeCell ref="B152:L152"/>
    <mergeCell ref="B153:L153"/>
    <mergeCell ref="C157:D157"/>
    <mergeCell ref="A146:D146"/>
    <mergeCell ref="A12:A13"/>
    <mergeCell ref="B12:B13"/>
    <mergeCell ref="C12:C13"/>
    <mergeCell ref="D12:D13"/>
    <mergeCell ref="R38:T38"/>
    <mergeCell ref="T28:V28"/>
    <mergeCell ref="K12:O12"/>
    <mergeCell ref="A1:D1"/>
    <mergeCell ref="A2:D2"/>
    <mergeCell ref="A3:D3"/>
    <mergeCell ref="A4:B4"/>
    <mergeCell ref="A5:B5"/>
    <mergeCell ref="A6:B6"/>
    <mergeCell ref="A7:B7"/>
    <mergeCell ref="A8:B8"/>
    <mergeCell ref="A9:D9"/>
    <mergeCell ref="E12:J12"/>
  </mergeCells>
  <phoneticPr fontId="96"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68"/>
  <sheetViews>
    <sheetView topLeftCell="A49" zoomScale="85" zoomScaleNormal="85" workbookViewId="0">
      <selection activeCell="S31" sqref="S31"/>
    </sheetView>
  </sheetViews>
  <sheetFormatPr defaultColWidth="9.28515625" defaultRowHeight="12.75"/>
  <cols>
    <col min="1" max="1" width="10.28515625" style="23" bestFit="1" customWidth="1"/>
    <col min="2" max="2" width="38.7109375" style="23" customWidth="1"/>
    <col min="3" max="3" width="38.42578125" style="23" customWidth="1"/>
    <col min="4" max="4" width="21" style="23" customWidth="1"/>
    <col min="5" max="5" width="10.28515625" style="23" bestFit="1" customWidth="1"/>
    <col min="6" max="12" width="9.28515625" style="23"/>
    <col min="13" max="13" width="10.7109375" style="23" customWidth="1"/>
    <col min="14" max="14" width="10.28515625" style="23" bestFit="1" customWidth="1"/>
    <col min="15" max="15" width="11.28515625" style="23" customWidth="1"/>
    <col min="16" max="18" width="9.28515625" style="23"/>
    <col min="19" max="19" width="33.85546875" style="23" customWidth="1"/>
    <col min="20" max="16384" width="9.28515625" style="23"/>
  </cols>
  <sheetData>
    <row r="1" spans="1:15">
      <c r="A1" s="1951" t="s">
        <v>2892</v>
      </c>
      <c r="B1" s="1951"/>
      <c r="C1" s="1951"/>
      <c r="D1" s="1951"/>
    </row>
    <row r="2" spans="1:15">
      <c r="A2" s="1952" t="s">
        <v>1508</v>
      </c>
      <c r="B2" s="1952"/>
      <c r="C2" s="1952"/>
      <c r="D2" s="1952"/>
    </row>
    <row r="3" spans="1:15">
      <c r="A3" s="1953"/>
      <c r="B3" s="1953"/>
      <c r="C3" s="1953"/>
      <c r="D3" s="1953"/>
    </row>
    <row r="4" spans="1:15" ht="12.75" customHeight="1">
      <c r="A4" s="1932" t="s">
        <v>0</v>
      </c>
      <c r="B4" s="1932"/>
      <c r="C4" s="759" t="s">
        <v>3211</v>
      </c>
      <c r="D4" s="759"/>
    </row>
    <row r="5" spans="1:15">
      <c r="A5" s="1932" t="s">
        <v>1</v>
      </c>
      <c r="B5" s="1932"/>
      <c r="C5" s="759" t="s">
        <v>3211</v>
      </c>
      <c r="D5" s="760"/>
    </row>
    <row r="6" spans="1:15">
      <c r="A6" s="1932" t="s">
        <v>2</v>
      </c>
      <c r="B6" s="1932"/>
      <c r="C6" s="759" t="s">
        <v>3212</v>
      </c>
      <c r="D6" s="760"/>
    </row>
    <row r="7" spans="1:15" ht="12.75" customHeight="1">
      <c r="A7" s="1932" t="s">
        <v>3209</v>
      </c>
      <c r="B7" s="1932"/>
      <c r="C7" s="761" t="s">
        <v>3213</v>
      </c>
      <c r="D7" s="760"/>
    </row>
    <row r="8" spans="1:15" ht="15">
      <c r="A8" s="1939" t="s">
        <v>3210</v>
      </c>
      <c r="B8" s="1939"/>
      <c r="C8" s="761"/>
      <c r="D8" s="760"/>
    </row>
    <row r="9" spans="1:15">
      <c r="A9" s="1949"/>
      <c r="B9" s="1949"/>
      <c r="C9" s="1950"/>
      <c r="D9" s="1950"/>
      <c r="L9" s="23" t="s">
        <v>2941</v>
      </c>
      <c r="N9" s="145"/>
      <c r="O9" s="23" t="s">
        <v>2942</v>
      </c>
    </row>
    <row r="10" spans="1:15">
      <c r="A10" s="24"/>
      <c r="B10" s="25"/>
      <c r="C10" s="26"/>
      <c r="D10" s="26"/>
      <c r="L10" s="23" t="s">
        <v>2943</v>
      </c>
    </row>
    <row r="11" spans="1:15">
      <c r="A11" s="16"/>
      <c r="B11" s="17"/>
      <c r="C11" s="18"/>
      <c r="D11" s="18"/>
    </row>
    <row r="12" spans="1:15">
      <c r="A12" s="1960" t="s">
        <v>8</v>
      </c>
      <c r="B12" s="1961" t="s">
        <v>1085</v>
      </c>
      <c r="C12" s="1962" t="s">
        <v>3</v>
      </c>
      <c r="D12" s="1964" t="s">
        <v>4</v>
      </c>
      <c r="E12" s="1954" t="s">
        <v>2934</v>
      </c>
      <c r="F12" s="1954"/>
      <c r="G12" s="1954"/>
      <c r="H12" s="1954"/>
      <c r="I12" s="1954"/>
      <c r="J12" s="1954"/>
      <c r="K12" s="1955" t="s">
        <v>2935</v>
      </c>
      <c r="L12" s="1955"/>
      <c r="M12" s="1955"/>
      <c r="N12" s="1955"/>
      <c r="O12" s="1955"/>
    </row>
    <row r="13" spans="1:15" ht="65.25">
      <c r="A13" s="1960"/>
      <c r="B13" s="1961"/>
      <c r="C13" s="1963"/>
      <c r="D13" s="1965"/>
      <c r="E13" s="339" t="s">
        <v>2936</v>
      </c>
      <c r="F13" s="339" t="s">
        <v>2937</v>
      </c>
      <c r="G13" s="339" t="s">
        <v>2886</v>
      </c>
      <c r="H13" s="339" t="s">
        <v>2887</v>
      </c>
      <c r="I13" s="339" t="s">
        <v>2888</v>
      </c>
      <c r="J13" s="339" t="s">
        <v>2938</v>
      </c>
      <c r="K13" s="339" t="s">
        <v>2939</v>
      </c>
      <c r="L13" s="339" t="s">
        <v>2886</v>
      </c>
      <c r="M13" s="339" t="s">
        <v>2887</v>
      </c>
      <c r="N13" s="339" t="s">
        <v>2888</v>
      </c>
      <c r="O13" s="339" t="s">
        <v>2940</v>
      </c>
    </row>
    <row r="14" spans="1:15" ht="13.5" thickBot="1">
      <c r="A14" s="27">
        <v>1</v>
      </c>
      <c r="B14" s="28">
        <v>2</v>
      </c>
      <c r="C14" s="28">
        <v>3</v>
      </c>
      <c r="D14" s="28">
        <v>4</v>
      </c>
      <c r="E14" s="340">
        <v>5</v>
      </c>
      <c r="F14" s="340">
        <v>6</v>
      </c>
      <c r="G14" s="340">
        <v>7</v>
      </c>
      <c r="H14" s="340">
        <v>8</v>
      </c>
      <c r="I14" s="340">
        <v>9</v>
      </c>
      <c r="J14" s="340">
        <v>10</v>
      </c>
      <c r="K14" s="340">
        <v>11</v>
      </c>
      <c r="L14" s="340">
        <v>12</v>
      </c>
      <c r="M14" s="340">
        <v>13</v>
      </c>
      <c r="N14" s="340">
        <v>14</v>
      </c>
      <c r="O14" s="341">
        <v>15</v>
      </c>
    </row>
    <row r="15" spans="1:15">
      <c r="A15" s="118"/>
      <c r="B15" s="119"/>
      <c r="C15" s="120"/>
      <c r="D15" s="121"/>
      <c r="E15" s="371"/>
      <c r="F15" s="358"/>
      <c r="G15" s="358"/>
      <c r="H15" s="358"/>
      <c r="I15" s="358"/>
      <c r="J15" s="358"/>
      <c r="K15" s="358"/>
      <c r="L15" s="358"/>
      <c r="M15" s="358"/>
      <c r="N15" s="358"/>
      <c r="O15" s="359"/>
    </row>
    <row r="16" spans="1:15" ht="26.25">
      <c r="A16" s="148">
        <v>1</v>
      </c>
      <c r="B16" s="149" t="s">
        <v>1219</v>
      </c>
      <c r="C16" s="150"/>
      <c r="D16" s="155"/>
      <c r="E16" s="372"/>
      <c r="F16" s="333"/>
      <c r="G16" s="333"/>
      <c r="H16" s="333"/>
      <c r="I16" s="333"/>
      <c r="J16" s="333"/>
      <c r="K16" s="333"/>
      <c r="L16" s="333"/>
      <c r="M16" s="333"/>
      <c r="N16" s="333"/>
      <c r="O16" s="313"/>
    </row>
    <row r="17" spans="1:15" ht="25.5">
      <c r="A17" s="152">
        <v>2</v>
      </c>
      <c r="B17" s="154" t="s">
        <v>1066</v>
      </c>
      <c r="C17" s="150" t="s">
        <v>832</v>
      </c>
      <c r="D17" s="151">
        <f>1.62*17/1000</f>
        <v>2.7540000000000002E-2</v>
      </c>
      <c r="E17" s="345"/>
      <c r="F17" s="342"/>
      <c r="G17" s="354"/>
      <c r="H17" s="343"/>
      <c r="I17" s="344"/>
      <c r="J17" s="342"/>
      <c r="K17" s="347"/>
      <c r="L17" s="347"/>
      <c r="M17" s="347"/>
      <c r="N17" s="347"/>
      <c r="O17" s="348"/>
    </row>
    <row r="18" spans="1:15" ht="25.5">
      <c r="A18" s="148">
        <v>3</v>
      </c>
      <c r="B18" s="154" t="s">
        <v>1083</v>
      </c>
      <c r="C18" s="150" t="s">
        <v>5</v>
      </c>
      <c r="D18" s="151">
        <v>4</v>
      </c>
      <c r="E18" s="345"/>
      <c r="F18" s="342"/>
      <c r="G18" s="354"/>
      <c r="H18" s="346"/>
      <c r="I18" s="353"/>
      <c r="J18" s="342"/>
      <c r="K18" s="347"/>
      <c r="L18" s="347"/>
      <c r="M18" s="347"/>
      <c r="N18" s="347"/>
      <c r="O18" s="348"/>
    </row>
    <row r="19" spans="1:15" ht="25.5">
      <c r="A19" s="152">
        <v>4</v>
      </c>
      <c r="B19" s="154" t="s">
        <v>1082</v>
      </c>
      <c r="C19" s="150" t="s">
        <v>12</v>
      </c>
      <c r="D19" s="151">
        <f>1.62*0.6</f>
        <v>0.97199999999999998</v>
      </c>
      <c r="E19" s="345"/>
      <c r="F19" s="342"/>
      <c r="G19" s="354"/>
      <c r="H19" s="346"/>
      <c r="I19" s="353"/>
      <c r="J19" s="342"/>
      <c r="K19" s="347"/>
      <c r="L19" s="347"/>
      <c r="M19" s="347"/>
      <c r="N19" s="347"/>
      <c r="O19" s="348"/>
    </row>
    <row r="20" spans="1:15" ht="25.5">
      <c r="A20" s="148">
        <v>5</v>
      </c>
      <c r="B20" s="154" t="s">
        <v>1081</v>
      </c>
      <c r="C20" s="150" t="s">
        <v>5</v>
      </c>
      <c r="D20" s="151">
        <v>4</v>
      </c>
      <c r="E20" s="345"/>
      <c r="F20" s="342"/>
      <c r="G20" s="342"/>
      <c r="H20" s="346"/>
      <c r="I20" s="353"/>
      <c r="J20" s="342"/>
      <c r="K20" s="347"/>
      <c r="L20" s="347"/>
      <c r="M20" s="347"/>
      <c r="N20" s="347"/>
      <c r="O20" s="348"/>
    </row>
    <row r="21" spans="1:15" ht="25.5">
      <c r="A21" s="152">
        <v>6</v>
      </c>
      <c r="B21" s="154" t="s">
        <v>1067</v>
      </c>
      <c r="C21" s="150" t="s">
        <v>13</v>
      </c>
      <c r="D21" s="151">
        <v>0.1</v>
      </c>
      <c r="E21" s="345"/>
      <c r="F21" s="342"/>
      <c r="G21" s="342"/>
      <c r="H21" s="346"/>
      <c r="I21" s="353"/>
      <c r="J21" s="342"/>
      <c r="K21" s="347"/>
      <c r="L21" s="347"/>
      <c r="M21" s="347"/>
      <c r="N21" s="347"/>
      <c r="O21" s="348"/>
    </row>
    <row r="22" spans="1:15" ht="26.25">
      <c r="A22" s="148">
        <v>7</v>
      </c>
      <c r="B22" s="154" t="s">
        <v>1210</v>
      </c>
      <c r="C22" s="150" t="s">
        <v>5</v>
      </c>
      <c r="D22" s="151">
        <v>2</v>
      </c>
      <c r="E22" s="372"/>
      <c r="F22" s="333"/>
      <c r="G22" s="342"/>
      <c r="H22" s="333"/>
      <c r="I22" s="322"/>
      <c r="J22" s="342"/>
      <c r="K22" s="347"/>
      <c r="L22" s="347"/>
      <c r="M22" s="347"/>
      <c r="N22" s="347"/>
      <c r="O22" s="348"/>
    </row>
    <row r="23" spans="1:15" ht="25.5">
      <c r="A23" s="152">
        <v>8</v>
      </c>
      <c r="B23" s="154" t="s">
        <v>1068</v>
      </c>
      <c r="C23" s="150" t="s">
        <v>9</v>
      </c>
      <c r="D23" s="151">
        <v>2</v>
      </c>
      <c r="E23" s="345"/>
      <c r="F23" s="342"/>
      <c r="G23" s="354"/>
      <c r="H23" s="346"/>
      <c r="I23" s="353"/>
      <c r="J23" s="342"/>
      <c r="K23" s="347"/>
      <c r="L23" s="347"/>
      <c r="M23" s="347"/>
      <c r="N23" s="347"/>
      <c r="O23" s="348"/>
    </row>
    <row r="24" spans="1:15">
      <c r="A24" s="148">
        <v>9</v>
      </c>
      <c r="B24" s="154" t="s">
        <v>1069</v>
      </c>
      <c r="C24" s="150" t="s">
        <v>5</v>
      </c>
      <c r="D24" s="151">
        <v>2</v>
      </c>
      <c r="E24" s="345"/>
      <c r="F24" s="342"/>
      <c r="G24" s="354"/>
      <c r="H24" s="346"/>
      <c r="I24" s="353"/>
      <c r="J24" s="342"/>
      <c r="K24" s="347"/>
      <c r="L24" s="347"/>
      <c r="M24" s="347"/>
      <c r="N24" s="347"/>
      <c r="O24" s="348"/>
    </row>
    <row r="25" spans="1:15" ht="25.5">
      <c r="A25" s="152">
        <v>10</v>
      </c>
      <c r="B25" s="154" t="s">
        <v>1070</v>
      </c>
      <c r="C25" s="150" t="s">
        <v>5</v>
      </c>
      <c r="D25" s="151">
        <v>2</v>
      </c>
      <c r="E25" s="345"/>
      <c r="F25" s="342"/>
      <c r="G25" s="354"/>
      <c r="H25" s="346"/>
      <c r="I25" s="353"/>
      <c r="J25" s="342"/>
      <c r="K25" s="347"/>
      <c r="L25" s="347"/>
      <c r="M25" s="347"/>
      <c r="N25" s="347"/>
      <c r="O25" s="348"/>
    </row>
    <row r="26" spans="1:15" ht="25.5">
      <c r="A26" s="148">
        <v>11</v>
      </c>
      <c r="B26" s="154" t="s">
        <v>1071</v>
      </c>
      <c r="C26" s="150" t="s">
        <v>13</v>
      </c>
      <c r="D26" s="151">
        <v>0.2</v>
      </c>
      <c r="E26" s="345"/>
      <c r="F26" s="342"/>
      <c r="G26" s="342"/>
      <c r="H26" s="361"/>
      <c r="I26" s="344"/>
      <c r="J26" s="342"/>
      <c r="K26" s="347"/>
      <c r="L26" s="347"/>
      <c r="M26" s="347"/>
      <c r="N26" s="347"/>
      <c r="O26" s="348"/>
    </row>
    <row r="27" spans="1:15">
      <c r="A27" s="152">
        <v>12</v>
      </c>
      <c r="B27" s="154" t="s">
        <v>1072</v>
      </c>
      <c r="C27" s="150" t="s">
        <v>7</v>
      </c>
      <c r="D27" s="151">
        <v>3</v>
      </c>
      <c r="E27" s="345"/>
      <c r="F27" s="342"/>
      <c r="G27" s="342"/>
      <c r="H27" s="346"/>
      <c r="I27" s="353"/>
      <c r="J27" s="342"/>
      <c r="K27" s="347"/>
      <c r="L27" s="347"/>
      <c r="M27" s="347"/>
      <c r="N27" s="347"/>
      <c r="O27" s="348"/>
    </row>
    <row r="28" spans="1:15">
      <c r="A28" s="148">
        <v>13</v>
      </c>
      <c r="B28" s="149" t="s">
        <v>1211</v>
      </c>
      <c r="C28" s="150"/>
      <c r="D28" s="151"/>
      <c r="E28" s="372"/>
      <c r="F28" s="333"/>
      <c r="G28" s="342"/>
      <c r="H28" s="333"/>
      <c r="I28" s="333"/>
      <c r="J28" s="342"/>
      <c r="K28" s="347"/>
      <c r="L28" s="347"/>
      <c r="M28" s="347"/>
      <c r="N28" s="347"/>
      <c r="O28" s="348"/>
    </row>
    <row r="29" spans="1:15">
      <c r="A29" s="152">
        <v>14</v>
      </c>
      <c r="B29" s="154" t="s">
        <v>1073</v>
      </c>
      <c r="C29" s="150" t="s">
        <v>832</v>
      </c>
      <c r="D29" s="151">
        <f>13.57*72.2/1000</f>
        <v>0.97975400000000001</v>
      </c>
      <c r="E29" s="345"/>
      <c r="F29" s="342"/>
      <c r="G29" s="354"/>
      <c r="H29" s="343"/>
      <c r="I29" s="344"/>
      <c r="J29" s="342"/>
      <c r="K29" s="347"/>
      <c r="L29" s="347"/>
      <c r="M29" s="347"/>
      <c r="N29" s="347"/>
      <c r="O29" s="348"/>
    </row>
    <row r="30" spans="1:15">
      <c r="A30" s="148">
        <v>15</v>
      </c>
      <c r="B30" s="154" t="s">
        <v>1074</v>
      </c>
      <c r="C30" s="150" t="s">
        <v>5</v>
      </c>
      <c r="D30" s="151">
        <v>4</v>
      </c>
      <c r="E30" s="345"/>
      <c r="F30" s="342"/>
      <c r="G30" s="342"/>
      <c r="H30" s="346"/>
      <c r="I30" s="353"/>
      <c r="J30" s="342"/>
      <c r="K30" s="347"/>
      <c r="L30" s="347"/>
      <c r="M30" s="347"/>
      <c r="N30" s="347"/>
      <c r="O30" s="348"/>
    </row>
    <row r="31" spans="1:15">
      <c r="A31" s="152">
        <v>16</v>
      </c>
      <c r="B31" s="154" t="s">
        <v>1075</v>
      </c>
      <c r="C31" s="150" t="s">
        <v>832</v>
      </c>
      <c r="D31" s="151">
        <v>0.01</v>
      </c>
      <c r="E31" s="349"/>
      <c r="F31" s="342"/>
      <c r="G31" s="342"/>
      <c r="H31" s="343"/>
      <c r="I31" s="344"/>
      <c r="J31" s="342"/>
      <c r="K31" s="347"/>
      <c r="L31" s="347"/>
      <c r="M31" s="347"/>
      <c r="N31" s="347"/>
      <c r="O31" s="348"/>
    </row>
    <row r="32" spans="1:15">
      <c r="A32" s="148">
        <v>17</v>
      </c>
      <c r="B32" s="154" t="s">
        <v>1076</v>
      </c>
      <c r="C32" s="150" t="s">
        <v>5</v>
      </c>
      <c r="D32" s="151">
        <v>28</v>
      </c>
      <c r="E32" s="345"/>
      <c r="F32" s="342"/>
      <c r="G32" s="342"/>
      <c r="H32" s="346"/>
      <c r="I32" s="353"/>
      <c r="J32" s="342"/>
      <c r="K32" s="347"/>
      <c r="L32" s="347"/>
      <c r="M32" s="347"/>
      <c r="N32" s="347"/>
      <c r="O32" s="348"/>
    </row>
    <row r="33" spans="1:19">
      <c r="A33" s="152">
        <v>18</v>
      </c>
      <c r="B33" s="154" t="s">
        <v>1077</v>
      </c>
      <c r="C33" s="150" t="s">
        <v>5</v>
      </c>
      <c r="D33" s="151">
        <v>4</v>
      </c>
      <c r="E33" s="345"/>
      <c r="F33" s="342"/>
      <c r="G33" s="342"/>
      <c r="H33" s="346"/>
      <c r="I33" s="353"/>
      <c r="J33" s="342"/>
      <c r="K33" s="347"/>
      <c r="L33" s="347"/>
      <c r="M33" s="347"/>
      <c r="N33" s="347"/>
      <c r="O33" s="348"/>
    </row>
    <row r="34" spans="1:19">
      <c r="A34" s="148">
        <v>19</v>
      </c>
      <c r="B34" s="154" t="s">
        <v>1080</v>
      </c>
      <c r="C34" s="150" t="s">
        <v>5</v>
      </c>
      <c r="D34" s="151">
        <v>28</v>
      </c>
      <c r="E34" s="345"/>
      <c r="F34" s="342"/>
      <c r="G34" s="342"/>
      <c r="H34" s="346"/>
      <c r="I34" s="353"/>
      <c r="J34" s="342"/>
      <c r="K34" s="347"/>
      <c r="L34" s="347"/>
      <c r="M34" s="347"/>
      <c r="N34" s="347"/>
      <c r="O34" s="348"/>
    </row>
    <row r="35" spans="1:19" ht="25.5">
      <c r="A35" s="152">
        <v>20</v>
      </c>
      <c r="B35" s="154" t="s">
        <v>1078</v>
      </c>
      <c r="C35" s="150" t="s">
        <v>13</v>
      </c>
      <c r="D35" s="151">
        <v>0.3</v>
      </c>
      <c r="E35" s="345"/>
      <c r="F35" s="342"/>
      <c r="G35" s="342"/>
      <c r="H35" s="346"/>
      <c r="I35" s="353"/>
      <c r="J35" s="342"/>
      <c r="K35" s="347"/>
      <c r="L35" s="347"/>
      <c r="M35" s="347"/>
      <c r="N35" s="347"/>
      <c r="O35" s="348"/>
    </row>
    <row r="36" spans="1:19" ht="25.5">
      <c r="A36" s="148">
        <v>21</v>
      </c>
      <c r="B36" s="154" t="s">
        <v>1079</v>
      </c>
      <c r="C36" s="150" t="s">
        <v>13</v>
      </c>
      <c r="D36" s="151">
        <f>0.15*0.41*13.6*2</f>
        <v>1.6727999999999998</v>
      </c>
      <c r="E36" s="345"/>
      <c r="F36" s="342"/>
      <c r="G36" s="342"/>
      <c r="H36" s="361"/>
      <c r="I36" s="344"/>
      <c r="J36" s="342"/>
      <c r="K36" s="347"/>
      <c r="L36" s="347"/>
      <c r="M36" s="347"/>
      <c r="N36" s="347"/>
      <c r="O36" s="348"/>
    </row>
    <row r="37" spans="1:19">
      <c r="A37" s="152">
        <v>22</v>
      </c>
      <c r="B37" s="149" t="s">
        <v>1212</v>
      </c>
      <c r="C37" s="150"/>
      <c r="D37" s="151"/>
      <c r="E37" s="372"/>
      <c r="F37" s="333"/>
      <c r="G37" s="342"/>
      <c r="H37" s="333"/>
      <c r="I37" s="333"/>
      <c r="J37" s="342"/>
      <c r="K37" s="347"/>
      <c r="L37" s="347"/>
      <c r="M37" s="347"/>
      <c r="N37" s="347"/>
      <c r="O37" s="348"/>
    </row>
    <row r="38" spans="1:19" ht="39">
      <c r="A38" s="148">
        <v>23</v>
      </c>
      <c r="B38" s="153" t="s">
        <v>1541</v>
      </c>
      <c r="C38" s="150" t="s">
        <v>832</v>
      </c>
      <c r="D38" s="157">
        <v>4.29</v>
      </c>
      <c r="E38" s="373"/>
      <c r="F38" s="354"/>
      <c r="G38" s="354"/>
      <c r="H38" s="353"/>
      <c r="I38" s="363"/>
      <c r="J38" s="342"/>
      <c r="K38" s="347"/>
      <c r="L38" s="347"/>
      <c r="M38" s="347"/>
      <c r="N38" s="347"/>
      <c r="O38" s="348"/>
    </row>
    <row r="39" spans="1:19" ht="39">
      <c r="A39" s="152">
        <v>24</v>
      </c>
      <c r="B39" s="153" t="s">
        <v>1542</v>
      </c>
      <c r="C39" s="150" t="s">
        <v>832</v>
      </c>
      <c r="D39" s="157">
        <v>4.29</v>
      </c>
      <c r="E39" s="374"/>
      <c r="F39" s="342"/>
      <c r="G39" s="342"/>
      <c r="H39" s="346"/>
      <c r="I39" s="363"/>
      <c r="J39" s="342"/>
      <c r="K39" s="347"/>
      <c r="L39" s="347"/>
      <c r="M39" s="347"/>
      <c r="N39" s="347"/>
      <c r="O39" s="348"/>
    </row>
    <row r="40" spans="1:19">
      <c r="A40" s="152">
        <v>26</v>
      </c>
      <c r="B40" s="149" t="s">
        <v>1213</v>
      </c>
      <c r="C40" s="150"/>
      <c r="D40" s="151"/>
      <c r="E40" s="374"/>
      <c r="F40" s="342"/>
      <c r="G40" s="342"/>
      <c r="H40" s="346"/>
      <c r="I40" s="363"/>
      <c r="J40" s="342"/>
      <c r="K40" s="347"/>
      <c r="L40" s="347"/>
      <c r="M40" s="347"/>
      <c r="N40" s="347"/>
      <c r="O40" s="348"/>
    </row>
    <row r="41" spans="1:19" ht="64.5" customHeight="1">
      <c r="A41" s="148">
        <v>27</v>
      </c>
      <c r="B41" s="153" t="s">
        <v>1218</v>
      </c>
      <c r="C41" s="150" t="s">
        <v>13</v>
      </c>
      <c r="D41" s="157">
        <v>6.22</v>
      </c>
      <c r="E41" s="375"/>
      <c r="F41" s="333"/>
      <c r="G41" s="342"/>
      <c r="H41" s="322"/>
      <c r="I41" s="333"/>
      <c r="J41" s="342"/>
      <c r="K41" s="347"/>
      <c r="L41" s="347"/>
      <c r="M41" s="347"/>
      <c r="N41" s="347"/>
      <c r="O41" s="348"/>
      <c r="Q41" s="1919" t="s">
        <v>3839</v>
      </c>
      <c r="R41" s="1920"/>
      <c r="S41" s="1920"/>
    </row>
    <row r="42" spans="1:19" ht="16.5" customHeight="1">
      <c r="A42" s="152">
        <v>28</v>
      </c>
      <c r="B42" s="159" t="s">
        <v>845</v>
      </c>
      <c r="C42" s="156"/>
      <c r="D42" s="158"/>
      <c r="E42" s="375"/>
      <c r="F42" s="333"/>
      <c r="G42" s="342"/>
      <c r="H42" s="322"/>
      <c r="I42" s="333"/>
      <c r="J42" s="342"/>
      <c r="K42" s="347"/>
      <c r="L42" s="347"/>
      <c r="M42" s="347"/>
      <c r="N42" s="347"/>
      <c r="O42" s="348"/>
    </row>
    <row r="43" spans="1:19" ht="25.5">
      <c r="A43" s="148">
        <v>29</v>
      </c>
      <c r="B43" s="200" t="s">
        <v>1432</v>
      </c>
      <c r="C43" s="156"/>
      <c r="D43" s="201"/>
      <c r="E43" s="372"/>
      <c r="F43" s="333"/>
      <c r="G43" s="342"/>
      <c r="H43" s="333"/>
      <c r="I43" s="333"/>
      <c r="J43" s="342"/>
      <c r="K43" s="347"/>
      <c r="L43" s="347"/>
      <c r="M43" s="347"/>
      <c r="N43" s="347"/>
      <c r="O43" s="348"/>
    </row>
    <row r="44" spans="1:19" ht="15">
      <c r="A44" s="152">
        <v>30</v>
      </c>
      <c r="B44" s="202" t="s">
        <v>846</v>
      </c>
      <c r="C44" s="156" t="s">
        <v>5</v>
      </c>
      <c r="D44" s="203">
        <v>16</v>
      </c>
      <c r="E44" s="376"/>
      <c r="F44" s="342"/>
      <c r="G44" s="342"/>
      <c r="H44" s="322"/>
      <c r="I44" s="344"/>
      <c r="J44" s="342"/>
      <c r="K44" s="347"/>
      <c r="L44" s="347"/>
      <c r="M44" s="347"/>
      <c r="N44" s="347"/>
      <c r="O44" s="348"/>
    </row>
    <row r="45" spans="1:19" ht="15">
      <c r="A45" s="148">
        <v>31</v>
      </c>
      <c r="B45" s="204" t="s">
        <v>1433</v>
      </c>
      <c r="C45" s="156" t="s">
        <v>5</v>
      </c>
      <c r="D45" s="203">
        <v>1</v>
      </c>
      <c r="E45" s="377"/>
      <c r="F45" s="342"/>
      <c r="G45" s="342"/>
      <c r="H45" s="322"/>
      <c r="I45" s="344"/>
      <c r="J45" s="342"/>
      <c r="K45" s="347"/>
      <c r="L45" s="347"/>
      <c r="M45" s="347"/>
      <c r="N45" s="347"/>
      <c r="O45" s="348"/>
    </row>
    <row r="46" spans="1:19" ht="15">
      <c r="A46" s="152">
        <v>32</v>
      </c>
      <c r="B46" s="205" t="s">
        <v>847</v>
      </c>
      <c r="C46" s="156" t="s">
        <v>5</v>
      </c>
      <c r="D46" s="206">
        <v>3</v>
      </c>
      <c r="E46" s="378"/>
      <c r="F46" s="333"/>
      <c r="G46" s="342"/>
      <c r="H46" s="322"/>
      <c r="I46" s="344"/>
      <c r="J46" s="342"/>
      <c r="K46" s="347"/>
      <c r="L46" s="347"/>
      <c r="M46" s="347"/>
      <c r="N46" s="347"/>
      <c r="O46" s="348"/>
    </row>
    <row r="47" spans="1:19" ht="26.25">
      <c r="A47" s="148">
        <v>33</v>
      </c>
      <c r="B47" s="207" t="s">
        <v>1434</v>
      </c>
      <c r="C47" s="156"/>
      <c r="D47" s="206"/>
      <c r="E47" s="372"/>
      <c r="F47" s="333"/>
      <c r="G47" s="342"/>
      <c r="H47" s="333"/>
      <c r="I47" s="333"/>
      <c r="J47" s="342"/>
      <c r="K47" s="347"/>
      <c r="L47" s="347"/>
      <c r="M47" s="347"/>
      <c r="N47" s="347"/>
      <c r="O47" s="348"/>
    </row>
    <row r="48" spans="1:19" ht="15">
      <c r="A48" s="152">
        <v>34</v>
      </c>
      <c r="B48" s="207" t="s">
        <v>1435</v>
      </c>
      <c r="C48" s="156" t="s">
        <v>5</v>
      </c>
      <c r="D48" s="206">
        <v>1</v>
      </c>
      <c r="E48" s="378"/>
      <c r="F48" s="322"/>
      <c r="G48" s="365"/>
      <c r="H48" s="322"/>
      <c r="I48" s="322"/>
      <c r="J48" s="342"/>
      <c r="K48" s="347"/>
      <c r="L48" s="347"/>
      <c r="M48" s="347"/>
      <c r="N48" s="347"/>
      <c r="O48" s="348"/>
    </row>
    <row r="49" spans="1:16" ht="21" customHeight="1">
      <c r="A49" s="148">
        <v>35</v>
      </c>
      <c r="B49" s="207" t="s">
        <v>848</v>
      </c>
      <c r="C49" s="156" t="s">
        <v>5</v>
      </c>
      <c r="D49" s="206">
        <v>2</v>
      </c>
      <c r="E49" s="378"/>
      <c r="F49" s="322"/>
      <c r="G49" s="365"/>
      <c r="H49" s="322"/>
      <c r="I49" s="322"/>
      <c r="J49" s="342"/>
      <c r="K49" s="347"/>
      <c r="L49" s="347"/>
      <c r="M49" s="347"/>
      <c r="N49" s="347"/>
      <c r="O49" s="348"/>
    </row>
    <row r="50" spans="1:16" s="15" customFormat="1" ht="51.75" thickBot="1">
      <c r="A50" s="380">
        <v>36</v>
      </c>
      <c r="B50" s="315" t="s">
        <v>1099</v>
      </c>
      <c r="C50" s="316" t="s">
        <v>9</v>
      </c>
      <c r="D50" s="317">
        <v>1</v>
      </c>
      <c r="E50" s="383"/>
      <c r="F50" s="384"/>
      <c r="G50" s="385"/>
      <c r="H50" s="386"/>
      <c r="I50" s="386"/>
      <c r="J50" s="355"/>
      <c r="K50" s="356"/>
      <c r="L50" s="356"/>
      <c r="M50" s="356"/>
      <c r="N50" s="356"/>
      <c r="O50" s="357"/>
    </row>
    <row r="51" spans="1:16">
      <c r="A51" s="367"/>
      <c r="B51" s="368"/>
      <c r="C51" s="369"/>
      <c r="D51" s="370"/>
      <c r="E51" s="358"/>
      <c r="F51" s="358"/>
      <c r="G51" s="358"/>
      <c r="H51" s="358"/>
      <c r="I51" s="358"/>
      <c r="J51" s="358"/>
      <c r="K51" s="387"/>
      <c r="L51" s="387"/>
      <c r="M51" s="387"/>
      <c r="N51" s="387"/>
      <c r="O51" s="379"/>
    </row>
    <row r="52" spans="1:16" ht="13.5" thickBot="1">
      <c r="A52" s="1956" t="s">
        <v>1094</v>
      </c>
      <c r="B52" s="1957"/>
      <c r="C52" s="1958"/>
      <c r="D52" s="1958"/>
      <c r="E52" s="338"/>
      <c r="F52" s="338"/>
      <c r="G52" s="338"/>
      <c r="H52" s="338"/>
      <c r="I52" s="338"/>
      <c r="J52" s="338"/>
      <c r="K52" s="360"/>
      <c r="L52" s="360"/>
      <c r="M52" s="360"/>
      <c r="N52" s="360"/>
      <c r="O52" s="360"/>
    </row>
    <row r="54" spans="1:16">
      <c r="A54" s="19"/>
      <c r="B54" s="15"/>
      <c r="C54" s="1959"/>
      <c r="D54" s="1959"/>
    </row>
    <row r="55" spans="1:16" s="844" customFormat="1" ht="100.5" customHeight="1">
      <c r="A55" s="843">
        <v>1</v>
      </c>
      <c r="B55" s="1925" t="s">
        <v>2799</v>
      </c>
      <c r="C55" s="1925"/>
      <c r="D55" s="1925"/>
      <c r="E55" s="1925"/>
      <c r="F55" s="1925"/>
      <c r="G55" s="1925"/>
      <c r="H55" s="1925"/>
      <c r="I55" s="1925"/>
      <c r="J55" s="1925"/>
      <c r="K55" s="1925"/>
      <c r="L55" s="1925"/>
      <c r="M55" s="845"/>
      <c r="N55" s="845"/>
      <c r="O55" s="845"/>
      <c r="P55" s="845"/>
    </row>
    <row r="56" spans="1:16" s="844" customFormat="1">
      <c r="A56" s="846" t="s">
        <v>49</v>
      </c>
      <c r="B56" s="852" t="s">
        <v>3220</v>
      </c>
      <c r="C56" s="853"/>
      <c r="D56" s="853"/>
      <c r="E56" s="853"/>
      <c r="F56" s="853"/>
      <c r="G56" s="853"/>
      <c r="H56" s="853"/>
      <c r="I56" s="853"/>
      <c r="J56" s="853"/>
      <c r="K56" s="853"/>
      <c r="L56" s="853"/>
      <c r="M56" s="845"/>
      <c r="N56" s="845"/>
      <c r="O56" s="845"/>
      <c r="P56" s="845"/>
    </row>
    <row r="57" spans="1:16" s="844" customFormat="1" ht="59.25" customHeight="1">
      <c r="A57" s="854" t="s">
        <v>52</v>
      </c>
      <c r="B57" s="1926" t="s">
        <v>3216</v>
      </c>
      <c r="C57" s="1926"/>
      <c r="D57" s="1926"/>
      <c r="E57" s="1926"/>
      <c r="F57" s="1926"/>
      <c r="G57" s="1926"/>
      <c r="H57" s="1926"/>
      <c r="I57" s="1926"/>
      <c r="J57" s="1926"/>
      <c r="K57" s="1926"/>
      <c r="L57" s="1926"/>
      <c r="M57" s="845"/>
      <c r="N57" s="845"/>
      <c r="O57" s="845"/>
      <c r="P57" s="845"/>
    </row>
    <row r="58" spans="1:16" s="844" customFormat="1" ht="41.25" customHeight="1">
      <c r="A58" s="854" t="s">
        <v>3218</v>
      </c>
      <c r="B58" s="1927" t="s">
        <v>3217</v>
      </c>
      <c r="C58" s="1927"/>
      <c r="D58" s="1927"/>
      <c r="E58" s="1927"/>
      <c r="F58" s="1927"/>
      <c r="G58" s="1927"/>
      <c r="H58" s="1927"/>
      <c r="I58" s="1927"/>
      <c r="J58" s="1927"/>
      <c r="K58" s="1927"/>
      <c r="L58" s="1927"/>
      <c r="M58" s="845"/>
      <c r="N58" s="845"/>
      <c r="O58" s="845"/>
      <c r="P58" s="845"/>
    </row>
    <row r="59" spans="1:16" s="844" customFormat="1" ht="71.25" customHeight="1">
      <c r="A59" s="854" t="s">
        <v>3219</v>
      </c>
      <c r="B59" s="1927" t="s">
        <v>3224</v>
      </c>
      <c r="C59" s="1927"/>
      <c r="D59" s="1927"/>
      <c r="E59" s="1927"/>
      <c r="F59" s="1927"/>
      <c r="G59" s="1927"/>
      <c r="H59" s="1927"/>
      <c r="I59" s="1927"/>
      <c r="J59" s="1927"/>
      <c r="K59" s="1927"/>
      <c r="L59" s="1927"/>
      <c r="M59" s="845"/>
      <c r="N59" s="845"/>
      <c r="O59" s="845"/>
      <c r="P59" s="845"/>
    </row>
    <row r="60" spans="1:16" s="844" customFormat="1">
      <c r="A60" s="846"/>
      <c r="B60" s="847"/>
      <c r="C60" s="843"/>
      <c r="D60" s="848"/>
      <c r="E60" s="848"/>
      <c r="G60" s="845"/>
      <c r="H60" s="845"/>
      <c r="I60" s="845"/>
      <c r="J60" s="845"/>
      <c r="K60" s="845"/>
      <c r="L60" s="845"/>
      <c r="M60" s="845"/>
      <c r="N60" s="845"/>
      <c r="O60" s="845"/>
      <c r="P60" s="845"/>
    </row>
    <row r="61" spans="1:16" s="844" customFormat="1">
      <c r="A61" s="846"/>
      <c r="B61" s="847"/>
      <c r="C61" s="843"/>
      <c r="D61" s="848"/>
      <c r="E61" s="848"/>
      <c r="G61" s="845"/>
      <c r="H61" s="845"/>
      <c r="I61" s="845"/>
      <c r="J61" s="845"/>
      <c r="K61" s="845"/>
      <c r="L61" s="845"/>
      <c r="M61" s="845"/>
      <c r="N61" s="845"/>
      <c r="O61" s="845"/>
      <c r="P61" s="845"/>
    </row>
    <row r="62" spans="1:16" s="844" customFormat="1">
      <c r="A62" s="846"/>
      <c r="B62" s="847"/>
      <c r="C62" s="843"/>
      <c r="D62" s="848"/>
      <c r="E62" s="848"/>
      <c r="G62" s="845"/>
      <c r="H62" s="845"/>
      <c r="I62" s="845"/>
      <c r="J62" s="845"/>
      <c r="K62" s="845"/>
      <c r="L62" s="845"/>
      <c r="M62" s="845"/>
      <c r="N62" s="845"/>
      <c r="O62" s="845"/>
      <c r="P62" s="845"/>
    </row>
    <row r="63" spans="1:16" s="757" customFormat="1">
      <c r="A63" s="849"/>
      <c r="B63" s="850" t="s">
        <v>3222</v>
      </c>
      <c r="C63" s="1921" t="s">
        <v>10</v>
      </c>
      <c r="D63" s="1921"/>
    </row>
    <row r="64" spans="1:16" s="757" customFormat="1">
      <c r="A64" s="849"/>
      <c r="B64" s="850" t="s">
        <v>3221</v>
      </c>
      <c r="C64" s="1921" t="s">
        <v>11</v>
      </c>
      <c r="D64" s="1921"/>
    </row>
    <row r="65" spans="1:4" s="757" customFormat="1">
      <c r="A65" s="849"/>
      <c r="B65" s="833"/>
      <c r="C65" s="851"/>
      <c r="D65" s="851"/>
    </row>
    <row r="66" spans="1:4" s="757" customFormat="1">
      <c r="A66" s="849"/>
      <c r="B66" s="833"/>
      <c r="C66" s="851"/>
      <c r="D66" s="851"/>
    </row>
    <row r="67" spans="1:4" s="757" customFormat="1">
      <c r="A67" s="849"/>
      <c r="B67" s="833" t="s">
        <v>3223</v>
      </c>
      <c r="C67" s="1921" t="s">
        <v>10</v>
      </c>
      <c r="D67" s="1921"/>
    </row>
    <row r="68" spans="1:4" s="757" customFormat="1">
      <c r="A68" s="849"/>
      <c r="B68" s="833"/>
      <c r="C68" s="1921" t="s">
        <v>11</v>
      </c>
      <c r="D68" s="1921"/>
    </row>
  </sheetData>
  <mergeCells count="26">
    <mergeCell ref="Q41:S41"/>
    <mergeCell ref="C64:D64"/>
    <mergeCell ref="C67:D67"/>
    <mergeCell ref="C68:D68"/>
    <mergeCell ref="B55:L55"/>
    <mergeCell ref="B57:L57"/>
    <mergeCell ref="B58:L58"/>
    <mergeCell ref="B59:L59"/>
    <mergeCell ref="C63:D63"/>
    <mergeCell ref="E12:J12"/>
    <mergeCell ref="K12:O12"/>
    <mergeCell ref="A52:D52"/>
    <mergeCell ref="C54:D54"/>
    <mergeCell ref="A12:A13"/>
    <mergeCell ref="B12:B13"/>
    <mergeCell ref="C12:C13"/>
    <mergeCell ref="D12:D13"/>
    <mergeCell ref="A6:B6"/>
    <mergeCell ref="A7:B7"/>
    <mergeCell ref="A8:B8"/>
    <mergeCell ref="A9:D9"/>
    <mergeCell ref="A1:D1"/>
    <mergeCell ref="A2:D2"/>
    <mergeCell ref="A3:D3"/>
    <mergeCell ref="A4:B4"/>
    <mergeCell ref="A5:B5"/>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48"/>
  <sheetViews>
    <sheetView topLeftCell="A34" workbookViewId="0">
      <selection activeCell="H26" sqref="H26"/>
    </sheetView>
  </sheetViews>
  <sheetFormatPr defaultColWidth="9.28515625" defaultRowHeight="12.75"/>
  <cols>
    <col min="1" max="1" width="10.28515625" style="23" bestFit="1" customWidth="1"/>
    <col min="2" max="2" width="36.140625" style="23" customWidth="1"/>
    <col min="3" max="3" width="25.28515625" style="23" customWidth="1"/>
    <col min="4" max="4" width="15.85546875" style="23" customWidth="1"/>
    <col min="5" max="5" width="10.28515625" style="23" bestFit="1" customWidth="1"/>
    <col min="6" max="16384" width="9.28515625" style="23"/>
  </cols>
  <sheetData>
    <row r="1" spans="1:15">
      <c r="A1" s="1951" t="s">
        <v>2893</v>
      </c>
      <c r="B1" s="1951"/>
      <c r="C1" s="1951"/>
      <c r="D1" s="1951"/>
    </row>
    <row r="2" spans="1:15">
      <c r="A2" s="1952" t="s">
        <v>1509</v>
      </c>
      <c r="B2" s="1952"/>
      <c r="C2" s="1952"/>
      <c r="D2" s="1952"/>
    </row>
    <row r="3" spans="1:15">
      <c r="A3" s="1953"/>
      <c r="B3" s="1953"/>
      <c r="C3" s="1953"/>
      <c r="D3" s="1953"/>
    </row>
    <row r="4" spans="1:15" ht="12.75" customHeight="1">
      <c r="A4" s="1966" t="s">
        <v>0</v>
      </c>
      <c r="B4" s="1966"/>
      <c r="C4" s="759" t="s">
        <v>3211</v>
      </c>
      <c r="D4" s="755"/>
    </row>
    <row r="5" spans="1:15">
      <c r="A5" s="1966" t="s">
        <v>1</v>
      </c>
      <c r="B5" s="1966"/>
      <c r="C5" s="759" t="s">
        <v>3211</v>
      </c>
      <c r="D5" s="756"/>
    </row>
    <row r="6" spans="1:15">
      <c r="A6" s="1966" t="s">
        <v>2</v>
      </c>
      <c r="B6" s="1966"/>
      <c r="C6" s="759" t="s">
        <v>3212</v>
      </c>
      <c r="D6" s="755"/>
    </row>
    <row r="7" spans="1:15" ht="12.75" customHeight="1">
      <c r="A7" s="1966" t="s">
        <v>3209</v>
      </c>
      <c r="B7" s="1966"/>
      <c r="C7" s="913" t="s">
        <v>3213</v>
      </c>
      <c r="D7" s="755"/>
    </row>
    <row r="8" spans="1:15" ht="15">
      <c r="A8" s="1967" t="s">
        <v>3210</v>
      </c>
      <c r="B8" s="1967"/>
      <c r="C8" s="913"/>
      <c r="D8" s="755"/>
    </row>
    <row r="9" spans="1:15">
      <c r="A9" s="1968"/>
      <c r="B9" s="1968"/>
      <c r="C9" s="1969"/>
      <c r="D9" s="1969"/>
      <c r="L9" s="23" t="s">
        <v>2941</v>
      </c>
      <c r="N9" s="145"/>
      <c r="O9" s="23" t="s">
        <v>2942</v>
      </c>
    </row>
    <row r="10" spans="1:15">
      <c r="A10" s="909"/>
      <c r="B10" s="910"/>
      <c r="C10" s="911"/>
      <c r="D10" s="911"/>
      <c r="L10" s="23" t="s">
        <v>2943</v>
      </c>
    </row>
    <row r="11" spans="1:15">
      <c r="A11" s="16"/>
      <c r="B11" s="17"/>
      <c r="C11" s="18"/>
      <c r="D11" s="18"/>
    </row>
    <row r="12" spans="1:15">
      <c r="A12" s="1960" t="s">
        <v>8</v>
      </c>
      <c r="B12" s="1961" t="s">
        <v>1085</v>
      </c>
      <c r="C12" s="1962" t="s">
        <v>3</v>
      </c>
      <c r="D12" s="1964" t="s">
        <v>4</v>
      </c>
      <c r="E12" s="1954" t="s">
        <v>2934</v>
      </c>
      <c r="F12" s="1954"/>
      <c r="G12" s="1954"/>
      <c r="H12" s="1954"/>
      <c r="I12" s="1954"/>
      <c r="J12" s="1954"/>
      <c r="K12" s="1955" t="s">
        <v>2935</v>
      </c>
      <c r="L12" s="1955"/>
      <c r="M12" s="1955"/>
      <c r="N12" s="1955"/>
      <c r="O12" s="1955"/>
    </row>
    <row r="13" spans="1:15" ht="64.5">
      <c r="A13" s="1960"/>
      <c r="B13" s="1961"/>
      <c r="C13" s="1963"/>
      <c r="D13" s="1965"/>
      <c r="E13" s="339" t="s">
        <v>2936</v>
      </c>
      <c r="F13" s="339" t="s">
        <v>2937</v>
      </c>
      <c r="G13" s="339" t="s">
        <v>2886</v>
      </c>
      <c r="H13" s="339" t="s">
        <v>2887</v>
      </c>
      <c r="I13" s="339" t="s">
        <v>2888</v>
      </c>
      <c r="J13" s="339" t="s">
        <v>2938</v>
      </c>
      <c r="K13" s="339" t="s">
        <v>2939</v>
      </c>
      <c r="L13" s="339" t="s">
        <v>2886</v>
      </c>
      <c r="M13" s="339" t="s">
        <v>2887</v>
      </c>
      <c r="N13" s="339" t="s">
        <v>2888</v>
      </c>
      <c r="O13" s="339" t="s">
        <v>2940</v>
      </c>
    </row>
    <row r="14" spans="1:15" ht="13.5" thickBot="1">
      <c r="A14" s="27">
        <v>1</v>
      </c>
      <c r="B14" s="28">
        <v>2</v>
      </c>
      <c r="C14" s="28">
        <v>3</v>
      </c>
      <c r="D14" s="28">
        <v>4</v>
      </c>
      <c r="E14" s="340">
        <v>5</v>
      </c>
      <c r="F14" s="340">
        <v>6</v>
      </c>
      <c r="G14" s="340">
        <v>7</v>
      </c>
      <c r="H14" s="340">
        <v>8</v>
      </c>
      <c r="I14" s="340">
        <v>9</v>
      </c>
      <c r="J14" s="340">
        <v>10</v>
      </c>
      <c r="K14" s="340">
        <v>11</v>
      </c>
      <c r="L14" s="340">
        <v>12</v>
      </c>
      <c r="M14" s="340">
        <v>13</v>
      </c>
      <c r="N14" s="340">
        <v>14</v>
      </c>
      <c r="O14" s="341">
        <v>15</v>
      </c>
    </row>
    <row r="15" spans="1:15">
      <c r="A15" s="118"/>
      <c r="B15" s="119"/>
      <c r="C15" s="120"/>
      <c r="D15" s="121"/>
      <c r="E15" s="358"/>
      <c r="F15" s="358"/>
      <c r="G15" s="358"/>
      <c r="H15" s="358"/>
      <c r="I15" s="358"/>
      <c r="J15" s="358"/>
      <c r="K15" s="358"/>
      <c r="L15" s="358"/>
      <c r="M15" s="358"/>
      <c r="N15" s="358"/>
      <c r="O15" s="359"/>
    </row>
    <row r="16" spans="1:15">
      <c r="A16" s="179"/>
      <c r="B16" s="180" t="s">
        <v>1309</v>
      </c>
      <c r="C16" s="181"/>
      <c r="D16" s="182"/>
      <c r="E16" s="333"/>
      <c r="F16" s="333"/>
      <c r="G16" s="333"/>
      <c r="H16" s="333"/>
      <c r="I16" s="333"/>
      <c r="J16" s="333"/>
      <c r="K16" s="333"/>
      <c r="L16" s="333"/>
      <c r="M16" s="333"/>
      <c r="N16" s="333"/>
      <c r="O16" s="313"/>
    </row>
    <row r="17" spans="1:15" ht="25.5">
      <c r="A17" s="152">
        <v>1</v>
      </c>
      <c r="B17" s="153" t="s">
        <v>1063</v>
      </c>
      <c r="C17" s="150" t="s">
        <v>13</v>
      </c>
      <c r="D17" s="151">
        <v>4</v>
      </c>
      <c r="E17" s="388"/>
      <c r="F17" s="342"/>
      <c r="G17" s="342"/>
      <c r="H17" s="346"/>
      <c r="I17" s="350"/>
      <c r="J17" s="342"/>
      <c r="K17" s="347"/>
      <c r="L17" s="347"/>
      <c r="M17" s="347"/>
      <c r="N17" s="347"/>
      <c r="O17" s="348"/>
    </row>
    <row r="18" spans="1:15" ht="39">
      <c r="A18" s="148">
        <v>2</v>
      </c>
      <c r="B18" s="153" t="s">
        <v>1300</v>
      </c>
      <c r="C18" s="150" t="s">
        <v>13</v>
      </c>
      <c r="D18" s="157">
        <f>0.3*0.3*1.35*7</f>
        <v>0.85050000000000003</v>
      </c>
      <c r="E18" s="333"/>
      <c r="F18" s="333"/>
      <c r="G18" s="354"/>
      <c r="H18" s="343"/>
      <c r="I18" s="344"/>
      <c r="J18" s="342"/>
      <c r="K18" s="347"/>
      <c r="L18" s="347"/>
      <c r="M18" s="347"/>
      <c r="N18" s="347"/>
      <c r="O18" s="348"/>
    </row>
    <row r="19" spans="1:15">
      <c r="A19" s="152">
        <v>3</v>
      </c>
      <c r="B19" s="199" t="s">
        <v>1543</v>
      </c>
      <c r="C19" s="150" t="s">
        <v>13</v>
      </c>
      <c r="D19" s="151">
        <v>3</v>
      </c>
      <c r="E19" s="362"/>
      <c r="F19" s="342"/>
      <c r="G19" s="342"/>
      <c r="H19" s="346"/>
      <c r="I19" s="344"/>
      <c r="J19" s="342"/>
      <c r="K19" s="347"/>
      <c r="L19" s="347"/>
      <c r="M19" s="347"/>
      <c r="N19" s="347"/>
      <c r="O19" s="348"/>
    </row>
    <row r="20" spans="1:15" ht="26.25">
      <c r="A20" s="148">
        <v>4</v>
      </c>
      <c r="B20" s="199" t="s">
        <v>1544</v>
      </c>
      <c r="C20" s="150" t="s">
        <v>13</v>
      </c>
      <c r="D20" s="155">
        <v>0.45</v>
      </c>
      <c r="E20" s="362"/>
      <c r="F20" s="342"/>
      <c r="G20" s="342"/>
      <c r="H20" s="346"/>
      <c r="I20" s="344"/>
      <c r="J20" s="342"/>
      <c r="K20" s="347"/>
      <c r="L20" s="347"/>
      <c r="M20" s="347"/>
      <c r="N20" s="347"/>
      <c r="O20" s="348"/>
    </row>
    <row r="21" spans="1:15" ht="25.5">
      <c r="A21" s="152">
        <v>5</v>
      </c>
      <c r="B21" s="199" t="s">
        <v>1062</v>
      </c>
      <c r="C21" s="150" t="s">
        <v>13</v>
      </c>
      <c r="D21" s="151">
        <f>6*0.35*0.15</f>
        <v>0.31499999999999995</v>
      </c>
      <c r="E21" s="362"/>
      <c r="F21" s="342"/>
      <c r="G21" s="342"/>
      <c r="H21" s="346"/>
      <c r="I21" s="344"/>
      <c r="J21" s="342"/>
      <c r="K21" s="347"/>
      <c r="L21" s="347"/>
      <c r="M21" s="347"/>
      <c r="N21" s="347"/>
      <c r="O21" s="348"/>
    </row>
    <row r="22" spans="1:15">
      <c r="A22" s="148">
        <v>6</v>
      </c>
      <c r="B22" s="153" t="s">
        <v>1061</v>
      </c>
      <c r="C22" s="150" t="s">
        <v>13</v>
      </c>
      <c r="D22" s="151">
        <f>12*0.2*0.15</f>
        <v>0.36000000000000004</v>
      </c>
      <c r="E22" s="362"/>
      <c r="F22" s="342"/>
      <c r="G22" s="342"/>
      <c r="H22" s="361"/>
      <c r="I22" s="344"/>
      <c r="J22" s="342"/>
      <c r="K22" s="347"/>
      <c r="L22" s="347"/>
      <c r="M22" s="347"/>
      <c r="N22" s="347"/>
      <c r="O22" s="348"/>
    </row>
    <row r="23" spans="1:15">
      <c r="A23" s="152">
        <v>7</v>
      </c>
      <c r="B23" s="153" t="s">
        <v>899</v>
      </c>
      <c r="C23" s="150" t="s">
        <v>13</v>
      </c>
      <c r="D23" s="151">
        <f>(2.75+2.74+1.35+1.35)*0.15*0.15</f>
        <v>0.18427499999999999</v>
      </c>
      <c r="E23" s="362"/>
      <c r="F23" s="342"/>
      <c r="G23" s="342"/>
      <c r="H23" s="361"/>
      <c r="I23" s="344"/>
      <c r="J23" s="342"/>
      <c r="K23" s="347"/>
      <c r="L23" s="347"/>
      <c r="M23" s="347"/>
      <c r="N23" s="347"/>
      <c r="O23" s="348"/>
    </row>
    <row r="24" spans="1:15">
      <c r="A24" s="148">
        <v>8</v>
      </c>
      <c r="B24" s="153" t="s">
        <v>900</v>
      </c>
      <c r="C24" s="150" t="s">
        <v>13</v>
      </c>
      <c r="D24" s="151">
        <f>2.7*9*0.2*0.1</f>
        <v>0.48600000000000004</v>
      </c>
      <c r="E24" s="362"/>
      <c r="F24" s="342"/>
      <c r="G24" s="342"/>
      <c r="H24" s="361"/>
      <c r="I24" s="344"/>
      <c r="J24" s="342"/>
      <c r="K24" s="347"/>
      <c r="L24" s="347"/>
      <c r="M24" s="347"/>
      <c r="N24" s="347"/>
      <c r="O24" s="348"/>
    </row>
    <row r="25" spans="1:15" ht="25.5">
      <c r="A25" s="152">
        <v>9</v>
      </c>
      <c r="B25" s="153" t="s">
        <v>3257</v>
      </c>
      <c r="C25" s="150" t="s">
        <v>5</v>
      </c>
      <c r="D25" s="151">
        <v>7</v>
      </c>
      <c r="E25" s="731"/>
      <c r="F25" s="720"/>
      <c r="G25" s="720"/>
      <c r="H25" s="732"/>
      <c r="I25" s="722"/>
      <c r="J25" s="720"/>
      <c r="K25" s="347"/>
      <c r="L25" s="347"/>
      <c r="M25" s="347"/>
      <c r="N25" s="347"/>
      <c r="O25" s="348"/>
    </row>
    <row r="26" spans="1:15" ht="38.25">
      <c r="A26" s="148">
        <v>10</v>
      </c>
      <c r="B26" s="154" t="s">
        <v>3258</v>
      </c>
      <c r="C26" s="150" t="s">
        <v>9</v>
      </c>
      <c r="D26" s="151">
        <v>1</v>
      </c>
      <c r="E26" s="362"/>
      <c r="F26" s="342"/>
      <c r="G26" s="342"/>
      <c r="H26" s="346"/>
      <c r="I26" s="344"/>
      <c r="J26" s="342"/>
      <c r="K26" s="347"/>
      <c r="L26" s="347"/>
      <c r="M26" s="347"/>
      <c r="N26" s="347"/>
      <c r="O26" s="348"/>
    </row>
    <row r="27" spans="1:15">
      <c r="A27" s="152">
        <v>11</v>
      </c>
      <c r="B27" s="154" t="s">
        <v>1064</v>
      </c>
      <c r="C27" s="150" t="s">
        <v>13</v>
      </c>
      <c r="D27" s="151">
        <f>12*0.05*0.15</f>
        <v>9.0000000000000011E-2</v>
      </c>
      <c r="E27" s="362"/>
      <c r="F27" s="342"/>
      <c r="G27" s="342"/>
      <c r="H27" s="361"/>
      <c r="I27" s="344"/>
      <c r="J27" s="342"/>
      <c r="K27" s="347"/>
      <c r="L27" s="347"/>
      <c r="M27" s="347"/>
      <c r="N27" s="347"/>
      <c r="O27" s="348"/>
    </row>
    <row r="28" spans="1:15" ht="15">
      <c r="A28" s="148">
        <v>12</v>
      </c>
      <c r="B28" s="153" t="s">
        <v>1065</v>
      </c>
      <c r="C28" s="150" t="s">
        <v>5</v>
      </c>
      <c r="D28" s="157">
        <v>4</v>
      </c>
      <c r="E28" s="364"/>
      <c r="F28" s="342"/>
      <c r="G28" s="342"/>
      <c r="H28" s="361"/>
      <c r="I28" s="344"/>
      <c r="J28" s="342"/>
      <c r="K28" s="347"/>
      <c r="L28" s="347"/>
      <c r="M28" s="347"/>
      <c r="N28" s="347"/>
      <c r="O28" s="348"/>
    </row>
    <row r="29" spans="1:15" ht="15">
      <c r="A29" s="152">
        <v>13</v>
      </c>
      <c r="B29" s="153" t="s">
        <v>1065</v>
      </c>
      <c r="C29" s="150" t="s">
        <v>5</v>
      </c>
      <c r="D29" s="157">
        <v>4</v>
      </c>
      <c r="E29" s="364"/>
      <c r="F29" s="342"/>
      <c r="G29" s="342"/>
      <c r="H29" s="361"/>
      <c r="I29" s="344"/>
      <c r="J29" s="342"/>
      <c r="K29" s="347"/>
      <c r="L29" s="347"/>
      <c r="M29" s="347"/>
      <c r="N29" s="347"/>
      <c r="O29" s="348"/>
    </row>
    <row r="30" spans="1:15" s="15" customFormat="1" ht="51.75" thickBot="1">
      <c r="A30" s="148">
        <v>14</v>
      </c>
      <c r="B30" s="143" t="s">
        <v>1099</v>
      </c>
      <c r="C30" s="139" t="s">
        <v>9</v>
      </c>
      <c r="D30" s="140">
        <v>1</v>
      </c>
      <c r="E30" s="366"/>
      <c r="F30" s="384"/>
      <c r="G30" s="389"/>
      <c r="H30" s="390"/>
      <c r="I30" s="391"/>
      <c r="J30" s="355"/>
      <c r="K30" s="356"/>
      <c r="L30" s="356"/>
      <c r="M30" s="356"/>
      <c r="N30" s="356"/>
      <c r="O30" s="357"/>
    </row>
    <row r="31" spans="1:15" ht="13.5" thickBot="1">
      <c r="A31" s="138"/>
      <c r="B31" s="146"/>
      <c r="C31" s="139"/>
      <c r="D31" s="147"/>
      <c r="E31" s="358"/>
      <c r="F31" s="358"/>
      <c r="G31" s="358"/>
      <c r="H31" s="358"/>
      <c r="I31" s="358"/>
      <c r="J31" s="358"/>
      <c r="K31" s="358"/>
      <c r="L31" s="358"/>
      <c r="M31" s="358"/>
      <c r="N31" s="358"/>
      <c r="O31" s="359"/>
    </row>
    <row r="32" spans="1:15" ht="13.5" thickBot="1">
      <c r="A32" s="1970" t="s">
        <v>1094</v>
      </c>
      <c r="B32" s="1971"/>
      <c r="C32" s="1972"/>
      <c r="D32" s="1972"/>
      <c r="E32" s="338"/>
      <c r="F32" s="338"/>
      <c r="G32" s="338"/>
      <c r="H32" s="338"/>
      <c r="I32" s="338"/>
      <c r="J32" s="338"/>
      <c r="K32" s="382"/>
      <c r="L32" s="382"/>
      <c r="M32" s="382"/>
      <c r="N32" s="382"/>
      <c r="O32" s="360"/>
    </row>
    <row r="34" spans="1:16">
      <c r="A34" s="19"/>
      <c r="B34" s="15"/>
      <c r="C34" s="1959"/>
      <c r="D34" s="1959"/>
    </row>
    <row r="35" spans="1:16" s="844" customFormat="1" ht="100.5" customHeight="1">
      <c r="A35" s="843">
        <v>1</v>
      </c>
      <c r="B35" s="1925" t="s">
        <v>2799</v>
      </c>
      <c r="C35" s="1925"/>
      <c r="D35" s="1925"/>
      <c r="E35" s="1925"/>
      <c r="F35" s="1925"/>
      <c r="G35" s="1925"/>
      <c r="H35" s="1925"/>
      <c r="I35" s="1925"/>
      <c r="J35" s="1925"/>
      <c r="K35" s="1925"/>
      <c r="L35" s="1925"/>
      <c r="M35" s="845"/>
      <c r="N35" s="845"/>
      <c r="O35" s="845"/>
      <c r="P35" s="845"/>
    </row>
    <row r="36" spans="1:16" s="844" customFormat="1">
      <c r="A36" s="846" t="s">
        <v>49</v>
      </c>
      <c r="B36" s="852" t="s">
        <v>3220</v>
      </c>
      <c r="C36" s="853"/>
      <c r="D36" s="853"/>
      <c r="E36" s="853"/>
      <c r="F36" s="853"/>
      <c r="G36" s="853"/>
      <c r="H36" s="853"/>
      <c r="I36" s="853"/>
      <c r="J36" s="853"/>
      <c r="K36" s="853"/>
      <c r="L36" s="853"/>
      <c r="M36" s="845"/>
      <c r="N36" s="845"/>
      <c r="O36" s="845"/>
      <c r="P36" s="845"/>
    </row>
    <row r="37" spans="1:16" s="844" customFormat="1" ht="59.25" customHeight="1">
      <c r="A37" s="854" t="s">
        <v>52</v>
      </c>
      <c r="B37" s="1926" t="s">
        <v>3216</v>
      </c>
      <c r="C37" s="1926"/>
      <c r="D37" s="1926"/>
      <c r="E37" s="1926"/>
      <c r="F37" s="1926"/>
      <c r="G37" s="1926"/>
      <c r="H37" s="1926"/>
      <c r="I37" s="1926"/>
      <c r="J37" s="1926"/>
      <c r="K37" s="1926"/>
      <c r="L37" s="1926"/>
      <c r="M37" s="845"/>
      <c r="N37" s="845"/>
      <c r="O37" s="845"/>
      <c r="P37" s="845"/>
    </row>
    <row r="38" spans="1:16" s="844" customFormat="1" ht="41.25" customHeight="1">
      <c r="A38" s="854" t="s">
        <v>3218</v>
      </c>
      <c r="B38" s="1927" t="s">
        <v>3217</v>
      </c>
      <c r="C38" s="1927"/>
      <c r="D38" s="1927"/>
      <c r="E38" s="1927"/>
      <c r="F38" s="1927"/>
      <c r="G38" s="1927"/>
      <c r="H38" s="1927"/>
      <c r="I38" s="1927"/>
      <c r="J38" s="1927"/>
      <c r="K38" s="1927"/>
      <c r="L38" s="1927"/>
      <c r="M38" s="845"/>
      <c r="N38" s="845"/>
      <c r="O38" s="845"/>
      <c r="P38" s="845"/>
    </row>
    <row r="39" spans="1:16" s="844" customFormat="1" ht="71.25" customHeight="1">
      <c r="A39" s="854" t="s">
        <v>3219</v>
      </c>
      <c r="B39" s="1927" t="s">
        <v>3224</v>
      </c>
      <c r="C39" s="1927"/>
      <c r="D39" s="1927"/>
      <c r="E39" s="1927"/>
      <c r="F39" s="1927"/>
      <c r="G39" s="1927"/>
      <c r="H39" s="1927"/>
      <c r="I39" s="1927"/>
      <c r="J39" s="1927"/>
      <c r="K39" s="1927"/>
      <c r="L39" s="1927"/>
      <c r="M39" s="845"/>
      <c r="N39" s="845"/>
      <c r="O39" s="845"/>
      <c r="P39" s="845"/>
    </row>
    <row r="40" spans="1:16" s="844" customFormat="1">
      <c r="A40" s="846"/>
      <c r="B40" s="847"/>
      <c r="C40" s="843"/>
      <c r="D40" s="848"/>
      <c r="E40" s="848"/>
      <c r="G40" s="845"/>
      <c r="H40" s="845"/>
      <c r="I40" s="845"/>
      <c r="J40" s="845"/>
      <c r="K40" s="845"/>
      <c r="L40" s="845"/>
      <c r="M40" s="845"/>
      <c r="N40" s="845"/>
      <c r="O40" s="845"/>
      <c r="P40" s="845"/>
    </row>
    <row r="41" spans="1:16" s="844" customFormat="1">
      <c r="A41" s="846"/>
      <c r="B41" s="847"/>
      <c r="C41" s="843"/>
      <c r="D41" s="848"/>
      <c r="E41" s="848"/>
      <c r="G41" s="845"/>
      <c r="H41" s="845"/>
      <c r="I41" s="845"/>
      <c r="J41" s="845"/>
      <c r="K41" s="845"/>
      <c r="L41" s="845"/>
      <c r="M41" s="845"/>
      <c r="N41" s="845"/>
      <c r="O41" s="845"/>
      <c r="P41" s="845"/>
    </row>
    <row r="42" spans="1:16" s="844" customFormat="1">
      <c r="A42" s="846"/>
      <c r="B42" s="847"/>
      <c r="C42" s="843"/>
      <c r="D42" s="848"/>
      <c r="E42" s="848"/>
      <c r="G42" s="845"/>
      <c r="H42" s="845"/>
      <c r="I42" s="845"/>
      <c r="J42" s="845"/>
      <c r="K42" s="845"/>
      <c r="L42" s="845"/>
      <c r="M42" s="845"/>
      <c r="N42" s="845"/>
      <c r="O42" s="845"/>
      <c r="P42" s="845"/>
    </row>
    <row r="43" spans="1:16" s="757" customFormat="1">
      <c r="A43" s="849"/>
      <c r="B43" s="850" t="s">
        <v>3222</v>
      </c>
      <c r="C43" s="1921" t="s">
        <v>10</v>
      </c>
      <c r="D43" s="1921"/>
    </row>
    <row r="44" spans="1:16" s="757" customFormat="1">
      <c r="A44" s="849"/>
      <c r="B44" s="850" t="s">
        <v>3221</v>
      </c>
      <c r="C44" s="1921" t="s">
        <v>11</v>
      </c>
      <c r="D44" s="1921"/>
    </row>
    <row r="45" spans="1:16" s="757" customFormat="1">
      <c r="A45" s="849"/>
      <c r="B45" s="833"/>
      <c r="C45" s="851"/>
      <c r="D45" s="851"/>
    </row>
    <row r="46" spans="1:16" s="757" customFormat="1">
      <c r="A46" s="849"/>
      <c r="B46" s="833"/>
      <c r="C46" s="851"/>
      <c r="D46" s="851"/>
    </row>
    <row r="47" spans="1:16" s="757" customFormat="1">
      <c r="A47" s="849"/>
      <c r="B47" s="833" t="s">
        <v>3223</v>
      </c>
      <c r="C47" s="1921" t="s">
        <v>10</v>
      </c>
      <c r="D47" s="1921"/>
    </row>
    <row r="48" spans="1:16" s="757" customFormat="1">
      <c r="A48" s="849"/>
      <c r="B48" s="833"/>
      <c r="C48" s="1921" t="s">
        <v>11</v>
      </c>
      <c r="D48" s="1921"/>
    </row>
  </sheetData>
  <mergeCells count="25">
    <mergeCell ref="C44:D44"/>
    <mergeCell ref="C47:D47"/>
    <mergeCell ref="C48:D48"/>
    <mergeCell ref="B35:L35"/>
    <mergeCell ref="B37:L37"/>
    <mergeCell ref="B38:L38"/>
    <mergeCell ref="B39:L39"/>
    <mergeCell ref="C43:D43"/>
    <mergeCell ref="E12:J12"/>
    <mergeCell ref="K12:O12"/>
    <mergeCell ref="C34:D34"/>
    <mergeCell ref="A32:D32"/>
    <mergeCell ref="A12:A13"/>
    <mergeCell ref="B12:B13"/>
    <mergeCell ref="C12:C13"/>
    <mergeCell ref="D12:D13"/>
    <mergeCell ref="A6:B6"/>
    <mergeCell ref="A7:B7"/>
    <mergeCell ref="A8:B8"/>
    <mergeCell ref="A9:D9"/>
    <mergeCell ref="A1:D1"/>
    <mergeCell ref="A2:D2"/>
    <mergeCell ref="A3:D3"/>
    <mergeCell ref="A4:B4"/>
    <mergeCell ref="A5:B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S53"/>
  <sheetViews>
    <sheetView topLeftCell="A43" zoomScale="85" zoomScaleNormal="85" zoomScaleSheetLayoutView="100" workbookViewId="0">
      <selection activeCell="J1" sqref="J1:O5"/>
    </sheetView>
  </sheetViews>
  <sheetFormatPr defaultColWidth="8.7109375" defaultRowHeight="12.75"/>
  <cols>
    <col min="1" max="1" width="9.28515625" style="833" bestFit="1" customWidth="1"/>
    <col min="2" max="2" width="44.28515625" style="833" customWidth="1"/>
    <col min="3" max="3" width="14.85546875" style="833" customWidth="1"/>
    <col min="4" max="4" width="22.5703125" style="833" customWidth="1"/>
    <col min="5" max="9" width="8.7109375" style="833"/>
    <col min="10" max="10" width="11" style="833" customWidth="1"/>
    <col min="11" max="11" width="10" style="833" customWidth="1"/>
    <col min="12" max="12" width="12.7109375" style="833" customWidth="1"/>
    <col min="13" max="13" width="8.7109375" style="833"/>
    <col min="14" max="14" width="11.85546875" style="833" customWidth="1"/>
    <col min="15" max="15" width="14.5703125" style="833" customWidth="1"/>
    <col min="16" max="16" width="8.7109375" style="833"/>
    <col min="17" max="17" width="12" style="833" bestFit="1" customWidth="1"/>
    <col min="18" max="18" width="15.85546875" style="833" customWidth="1"/>
    <col min="19" max="19" width="25.42578125" style="833" customWidth="1"/>
    <col min="20" max="16384" width="8.7109375" style="833"/>
  </cols>
  <sheetData>
    <row r="1" spans="1:15" ht="14.65" customHeight="1">
      <c r="A1" s="1979" t="s">
        <v>2894</v>
      </c>
      <c r="B1" s="1979"/>
      <c r="C1" s="1979"/>
      <c r="D1" s="1979"/>
      <c r="J1" s="1982" t="s">
        <v>3841</v>
      </c>
      <c r="K1" s="1982"/>
      <c r="L1" s="1982"/>
      <c r="M1" s="1982"/>
      <c r="N1" s="1982"/>
      <c r="O1" s="1982"/>
    </row>
    <row r="2" spans="1:15" ht="14.65" customHeight="1">
      <c r="A2" s="1980" t="s">
        <v>1545</v>
      </c>
      <c r="B2" s="1980"/>
      <c r="C2" s="1980"/>
      <c r="D2" s="1980"/>
      <c r="J2" s="1982"/>
      <c r="K2" s="1982"/>
      <c r="L2" s="1982"/>
      <c r="M2" s="1982"/>
      <c r="N2" s="1982"/>
      <c r="O2" s="1982"/>
    </row>
    <row r="3" spans="1:15" ht="14.65" customHeight="1">
      <c r="A3" s="1981"/>
      <c r="B3" s="1981"/>
      <c r="C3" s="1981"/>
      <c r="D3" s="1981"/>
      <c r="J3" s="1982"/>
      <c r="K3" s="1982"/>
      <c r="L3" s="1982"/>
      <c r="M3" s="1982"/>
      <c r="N3" s="1982"/>
      <c r="O3" s="1982"/>
    </row>
    <row r="4" spans="1:15" ht="14.65" customHeight="1">
      <c r="A4" s="1966" t="s">
        <v>0</v>
      </c>
      <c r="B4" s="1966"/>
      <c r="C4" s="759" t="s">
        <v>3211</v>
      </c>
      <c r="D4" s="914"/>
      <c r="J4" s="1982"/>
      <c r="K4" s="1982"/>
      <c r="L4" s="1982"/>
      <c r="M4" s="1982"/>
      <c r="N4" s="1982"/>
      <c r="O4" s="1982"/>
    </row>
    <row r="5" spans="1:15" ht="12.75" customHeight="1">
      <c r="A5" s="1966" t="s">
        <v>1</v>
      </c>
      <c r="B5" s="1966"/>
      <c r="C5" s="759" t="s">
        <v>3211</v>
      </c>
      <c r="D5" s="914"/>
      <c r="J5" s="1982"/>
      <c r="K5" s="1982"/>
      <c r="L5" s="1982"/>
      <c r="M5" s="1982"/>
      <c r="N5" s="1982"/>
      <c r="O5" s="1982"/>
    </row>
    <row r="6" spans="1:15" ht="14.65" customHeight="1">
      <c r="A6" s="1966" t="s">
        <v>2</v>
      </c>
      <c r="B6" s="1966"/>
      <c r="C6" s="759" t="s">
        <v>3212</v>
      </c>
      <c r="D6" s="914"/>
    </row>
    <row r="7" spans="1:15" ht="12.75" customHeight="1">
      <c r="A7" s="1966" t="s">
        <v>3209</v>
      </c>
      <c r="B7" s="1966"/>
      <c r="C7" s="913" t="s">
        <v>3213</v>
      </c>
      <c r="D7" s="914"/>
    </row>
    <row r="8" spans="1:15" ht="14.65" customHeight="1">
      <c r="A8" s="1967" t="s">
        <v>3210</v>
      </c>
      <c r="B8" s="1967"/>
      <c r="C8" s="913"/>
      <c r="D8" s="914"/>
    </row>
    <row r="9" spans="1:15">
      <c r="A9" s="914"/>
      <c r="B9" s="914"/>
      <c r="C9" s="914"/>
      <c r="D9" s="914"/>
      <c r="L9" s="757" t="s">
        <v>2941</v>
      </c>
      <c r="M9" s="757"/>
      <c r="N9" s="762"/>
      <c r="O9" s="757" t="s">
        <v>2942</v>
      </c>
    </row>
    <row r="10" spans="1:15" ht="13.15" customHeight="1">
      <c r="A10" s="1940"/>
      <c r="B10" s="1940"/>
      <c r="C10" s="1948"/>
      <c r="D10" s="1948"/>
      <c r="L10" s="757" t="s">
        <v>2943</v>
      </c>
      <c r="M10" s="757"/>
      <c r="N10" s="757"/>
      <c r="O10" s="757"/>
    </row>
    <row r="11" spans="1:15" ht="13.5" customHeight="1">
      <c r="A11" s="766"/>
      <c r="B11" s="767"/>
      <c r="C11" s="768"/>
      <c r="D11" s="768"/>
    </row>
    <row r="12" spans="1:15" ht="12.75" customHeight="1">
      <c r="A12" s="1977" t="s">
        <v>8</v>
      </c>
      <c r="B12" s="1973" t="s">
        <v>1085</v>
      </c>
      <c r="C12" s="1973" t="s">
        <v>3</v>
      </c>
      <c r="D12" s="1975" t="s">
        <v>4</v>
      </c>
      <c r="E12" s="1942" t="s">
        <v>2934</v>
      </c>
      <c r="F12" s="1942"/>
      <c r="G12" s="1942"/>
      <c r="H12" s="1942"/>
      <c r="I12" s="1942"/>
      <c r="J12" s="1942"/>
      <c r="K12" s="1928" t="s">
        <v>2935</v>
      </c>
      <c r="L12" s="1928"/>
      <c r="M12" s="1928"/>
      <c r="N12" s="1928"/>
      <c r="O12" s="1928"/>
    </row>
    <row r="13" spans="1:15" ht="66" thickBot="1">
      <c r="A13" s="1978"/>
      <c r="B13" s="1974"/>
      <c r="C13" s="1974"/>
      <c r="D13" s="1976"/>
      <c r="E13" s="915" t="s">
        <v>2936</v>
      </c>
      <c r="F13" s="915" t="s">
        <v>2937</v>
      </c>
      <c r="G13" s="915" t="s">
        <v>2886</v>
      </c>
      <c r="H13" s="915" t="s">
        <v>2887</v>
      </c>
      <c r="I13" s="915" t="s">
        <v>2888</v>
      </c>
      <c r="J13" s="915" t="s">
        <v>2938</v>
      </c>
      <c r="K13" s="915" t="s">
        <v>2939</v>
      </c>
      <c r="L13" s="915" t="s">
        <v>2886</v>
      </c>
      <c r="M13" s="915" t="s">
        <v>2887</v>
      </c>
      <c r="N13" s="915" t="s">
        <v>2888</v>
      </c>
      <c r="O13" s="915" t="s">
        <v>2940</v>
      </c>
    </row>
    <row r="14" spans="1:15" ht="13.5" thickBot="1">
      <c r="A14" s="916">
        <v>1</v>
      </c>
      <c r="B14" s="917">
        <v>2</v>
      </c>
      <c r="C14" s="917">
        <v>3</v>
      </c>
      <c r="D14" s="917">
        <v>4</v>
      </c>
      <c r="E14" s="917">
        <v>5</v>
      </c>
      <c r="F14" s="917">
        <v>6</v>
      </c>
      <c r="G14" s="917">
        <v>7</v>
      </c>
      <c r="H14" s="917">
        <v>8</v>
      </c>
      <c r="I14" s="917">
        <v>9</v>
      </c>
      <c r="J14" s="917">
        <v>10</v>
      </c>
      <c r="K14" s="917">
        <v>11</v>
      </c>
      <c r="L14" s="917">
        <v>12</v>
      </c>
      <c r="M14" s="917">
        <v>13</v>
      </c>
      <c r="N14" s="917">
        <v>14</v>
      </c>
      <c r="O14" s="918">
        <v>15</v>
      </c>
    </row>
    <row r="15" spans="1:15" ht="24" customHeight="1">
      <c r="A15" s="919">
        <v>1</v>
      </c>
      <c r="B15" s="920" t="s">
        <v>1528</v>
      </c>
      <c r="C15" s="919"/>
      <c r="D15" s="919"/>
      <c r="E15" s="921"/>
      <c r="F15" s="921"/>
      <c r="G15" s="921"/>
      <c r="H15" s="921"/>
      <c r="I15" s="921"/>
      <c r="J15" s="921"/>
      <c r="K15" s="921"/>
      <c r="L15" s="921"/>
      <c r="M15" s="921"/>
      <c r="N15" s="921"/>
      <c r="O15" s="922"/>
    </row>
    <row r="16" spans="1:15" ht="26.25" customHeight="1">
      <c r="A16" s="923">
        <v>2</v>
      </c>
      <c r="B16" s="924" t="s">
        <v>3087</v>
      </c>
      <c r="C16" s="923" t="s">
        <v>5</v>
      </c>
      <c r="D16" s="925">
        <v>42</v>
      </c>
      <c r="E16" s="926"/>
      <c r="F16" s="927"/>
      <c r="G16" s="927"/>
      <c r="H16" s="926"/>
      <c r="I16" s="928"/>
      <c r="J16" s="789"/>
      <c r="K16" s="797"/>
      <c r="L16" s="797"/>
      <c r="M16" s="797"/>
      <c r="N16" s="797"/>
      <c r="O16" s="798"/>
    </row>
    <row r="17" spans="1:19" ht="26.25" customHeight="1">
      <c r="A17" s="923">
        <v>3</v>
      </c>
      <c r="B17" s="924" t="s">
        <v>3088</v>
      </c>
      <c r="C17" s="923" t="s">
        <v>5</v>
      </c>
      <c r="D17" s="925">
        <v>29</v>
      </c>
      <c r="E17" s="929"/>
      <c r="F17" s="927"/>
      <c r="G17" s="927"/>
      <c r="H17" s="930"/>
      <c r="I17" s="928"/>
      <c r="J17" s="789"/>
      <c r="K17" s="797"/>
      <c r="L17" s="797"/>
      <c r="M17" s="797"/>
      <c r="N17" s="797"/>
      <c r="O17" s="798"/>
    </row>
    <row r="18" spans="1:19" ht="26.25" customHeight="1">
      <c r="A18" s="923">
        <v>4</v>
      </c>
      <c r="B18" s="924" t="s">
        <v>3089</v>
      </c>
      <c r="C18" s="923" t="s">
        <v>13</v>
      </c>
      <c r="D18" s="925">
        <v>254.9</v>
      </c>
      <c r="E18" s="929"/>
      <c r="F18" s="927"/>
      <c r="G18" s="927"/>
      <c r="H18" s="926"/>
      <c r="I18" s="928"/>
      <c r="J18" s="789"/>
      <c r="K18" s="797"/>
      <c r="L18" s="797"/>
      <c r="M18" s="797"/>
      <c r="N18" s="797"/>
      <c r="O18" s="798"/>
    </row>
    <row r="19" spans="1:19" ht="26.25" customHeight="1">
      <c r="A19" s="923">
        <v>5</v>
      </c>
      <c r="B19" s="924" t="s">
        <v>3090</v>
      </c>
      <c r="C19" s="931" t="s">
        <v>9</v>
      </c>
      <c r="D19" s="925">
        <v>6</v>
      </c>
      <c r="E19" s="932"/>
      <c r="F19" s="789"/>
      <c r="G19" s="789"/>
      <c r="H19" s="797"/>
      <c r="I19" s="791"/>
      <c r="J19" s="789"/>
      <c r="K19" s="797"/>
      <c r="L19" s="797"/>
      <c r="M19" s="797"/>
      <c r="N19" s="797"/>
      <c r="O19" s="798"/>
    </row>
    <row r="20" spans="1:19" ht="26.25" customHeight="1">
      <c r="A20" s="923">
        <v>6</v>
      </c>
      <c r="B20" s="924" t="s">
        <v>3091</v>
      </c>
      <c r="C20" s="931" t="s">
        <v>5</v>
      </c>
      <c r="D20" s="925">
        <v>8</v>
      </c>
      <c r="E20" s="802"/>
      <c r="F20" s="789"/>
      <c r="G20" s="789"/>
      <c r="H20" s="797"/>
      <c r="I20" s="791"/>
      <c r="J20" s="789"/>
      <c r="K20" s="797"/>
      <c r="L20" s="797"/>
      <c r="M20" s="797"/>
      <c r="N20" s="797"/>
      <c r="O20" s="798"/>
    </row>
    <row r="21" spans="1:19" ht="26.25" customHeight="1">
      <c r="A21" s="923">
        <v>7</v>
      </c>
      <c r="B21" s="924" t="s">
        <v>3092</v>
      </c>
      <c r="C21" s="923" t="s">
        <v>13</v>
      </c>
      <c r="D21" s="925">
        <v>139.1</v>
      </c>
      <c r="E21" s="933"/>
      <c r="F21" s="789"/>
      <c r="G21" s="789"/>
      <c r="H21" s="859"/>
      <c r="I21" s="791"/>
      <c r="J21" s="789"/>
      <c r="K21" s="797"/>
      <c r="L21" s="797"/>
      <c r="M21" s="797"/>
      <c r="N21" s="797"/>
      <c r="O21" s="798"/>
    </row>
    <row r="22" spans="1:19" ht="26.25" customHeight="1">
      <c r="A22" s="923">
        <v>8</v>
      </c>
      <c r="B22" s="924" t="s">
        <v>3093</v>
      </c>
      <c r="C22" s="923" t="s">
        <v>9</v>
      </c>
      <c r="D22" s="925">
        <v>3</v>
      </c>
      <c r="E22" s="933"/>
      <c r="F22" s="789"/>
      <c r="G22" s="789"/>
      <c r="H22" s="859"/>
      <c r="I22" s="791"/>
      <c r="J22" s="789"/>
      <c r="K22" s="797"/>
      <c r="L22" s="797"/>
      <c r="M22" s="797"/>
      <c r="N22" s="797"/>
      <c r="O22" s="798"/>
    </row>
    <row r="23" spans="1:19" ht="39" customHeight="1">
      <c r="A23" s="923">
        <v>9</v>
      </c>
      <c r="B23" s="924" t="s">
        <v>3094</v>
      </c>
      <c r="C23" s="923" t="s">
        <v>12</v>
      </c>
      <c r="D23" s="925">
        <v>154</v>
      </c>
      <c r="E23" s="933"/>
      <c r="F23" s="789"/>
      <c r="G23" s="789"/>
      <c r="H23" s="797"/>
      <c r="I23" s="791"/>
      <c r="J23" s="789"/>
      <c r="K23" s="797"/>
      <c r="L23" s="797"/>
      <c r="M23" s="797"/>
      <c r="N23" s="797"/>
      <c r="O23" s="798"/>
    </row>
    <row r="24" spans="1:19" ht="78" customHeight="1">
      <c r="A24" s="923">
        <v>10</v>
      </c>
      <c r="B24" s="857" t="s">
        <v>3788</v>
      </c>
      <c r="C24" s="973" t="s">
        <v>12</v>
      </c>
      <c r="D24" s="736">
        <f>85+103</f>
        <v>188</v>
      </c>
      <c r="E24" s="1724"/>
      <c r="F24" s="1541"/>
      <c r="G24" s="1541"/>
      <c r="H24" s="1540"/>
      <c r="I24" s="1542"/>
      <c r="J24" s="1541"/>
      <c r="K24" s="1540"/>
      <c r="L24" s="1540"/>
      <c r="M24" s="1540"/>
      <c r="N24" s="1540"/>
      <c r="O24" s="1543"/>
      <c r="Q24" s="1919" t="s">
        <v>3840</v>
      </c>
      <c r="R24" s="1920"/>
      <c r="S24" s="1920"/>
    </row>
    <row r="25" spans="1:19" ht="26.25" customHeight="1">
      <c r="A25" s="923">
        <v>11</v>
      </c>
      <c r="B25" s="934" t="s">
        <v>3095</v>
      </c>
      <c r="C25" s="923" t="s">
        <v>7</v>
      </c>
      <c r="D25" s="925">
        <v>12.96</v>
      </c>
      <c r="E25" s="796"/>
      <c r="F25" s="789"/>
      <c r="G25" s="789"/>
      <c r="H25" s="796"/>
      <c r="I25" s="791"/>
      <c r="J25" s="789"/>
      <c r="K25" s="797"/>
      <c r="L25" s="797"/>
      <c r="M25" s="797"/>
      <c r="N25" s="797"/>
      <c r="O25" s="798"/>
    </row>
    <row r="26" spans="1:19" ht="72" customHeight="1">
      <c r="A26" s="923">
        <v>12</v>
      </c>
      <c r="B26" s="934" t="s">
        <v>3096</v>
      </c>
      <c r="C26" s="923" t="s">
        <v>13</v>
      </c>
      <c r="D26" s="925">
        <v>50.6</v>
      </c>
      <c r="E26" s="933"/>
      <c r="F26" s="789"/>
      <c r="G26" s="789"/>
      <c r="H26" s="797"/>
      <c r="I26" s="791"/>
      <c r="J26" s="789"/>
      <c r="K26" s="797"/>
      <c r="L26" s="797"/>
      <c r="M26" s="797"/>
      <c r="N26" s="797"/>
      <c r="O26" s="798"/>
      <c r="Q26" s="1919" t="s">
        <v>3839</v>
      </c>
      <c r="R26" s="1920"/>
      <c r="S26" s="1920"/>
    </row>
    <row r="27" spans="1:19" ht="26.25" customHeight="1">
      <c r="A27" s="923">
        <v>13</v>
      </c>
      <c r="B27" s="934" t="s">
        <v>3097</v>
      </c>
      <c r="C27" s="923" t="s">
        <v>5</v>
      </c>
      <c r="D27" s="925">
        <v>2</v>
      </c>
      <c r="E27" s="933"/>
      <c r="F27" s="789"/>
      <c r="G27" s="789"/>
      <c r="H27" s="859"/>
      <c r="I27" s="791"/>
      <c r="J27" s="789"/>
      <c r="K27" s="797"/>
      <c r="L27" s="797"/>
      <c r="M27" s="797"/>
      <c r="N27" s="797"/>
      <c r="O27" s="798"/>
    </row>
    <row r="28" spans="1:19" ht="26.25" customHeight="1">
      <c r="A28" s="923">
        <v>14</v>
      </c>
      <c r="B28" s="934" t="s">
        <v>3098</v>
      </c>
      <c r="C28" s="923" t="s">
        <v>5</v>
      </c>
      <c r="D28" s="925">
        <v>2</v>
      </c>
      <c r="E28" s="933"/>
      <c r="F28" s="789"/>
      <c r="G28" s="789"/>
      <c r="H28" s="859"/>
      <c r="I28" s="791"/>
      <c r="J28" s="789"/>
      <c r="K28" s="797"/>
      <c r="L28" s="797"/>
      <c r="M28" s="797"/>
      <c r="N28" s="797"/>
      <c r="O28" s="798"/>
    </row>
    <row r="29" spans="1:19" ht="26.25" customHeight="1">
      <c r="A29" s="923">
        <v>15</v>
      </c>
      <c r="B29" s="934" t="s">
        <v>1648</v>
      </c>
      <c r="C29" s="923" t="s">
        <v>13</v>
      </c>
      <c r="D29" s="935">
        <v>500</v>
      </c>
      <c r="E29" s="933"/>
      <c r="F29" s="789"/>
      <c r="G29" s="789"/>
      <c r="H29" s="859"/>
      <c r="I29" s="791"/>
      <c r="J29" s="789"/>
      <c r="K29" s="797"/>
      <c r="L29" s="797"/>
      <c r="M29" s="797"/>
      <c r="N29" s="797"/>
      <c r="O29" s="798"/>
    </row>
    <row r="30" spans="1:19" ht="79.5" customHeight="1">
      <c r="A30" s="923">
        <v>16</v>
      </c>
      <c r="B30" s="936" t="s">
        <v>3752</v>
      </c>
      <c r="C30" s="931" t="s">
        <v>13</v>
      </c>
      <c r="D30" s="937">
        <v>1033</v>
      </c>
      <c r="E30" s="905"/>
      <c r="F30" s="829"/>
      <c r="G30" s="829"/>
      <c r="H30" s="905"/>
      <c r="I30" s="938"/>
      <c r="J30" s="829"/>
      <c r="K30" s="831"/>
      <c r="L30" s="831"/>
      <c r="M30" s="831"/>
      <c r="N30" s="831"/>
      <c r="O30" s="832"/>
      <c r="P30" s="1988" t="s">
        <v>3754</v>
      </c>
      <c r="Q30" s="1982"/>
      <c r="R30" s="1982"/>
    </row>
    <row r="31" spans="1:19" ht="67.5" customHeight="1" thickBot="1">
      <c r="A31" s="923">
        <v>17</v>
      </c>
      <c r="B31" s="1696" t="s">
        <v>3751</v>
      </c>
      <c r="C31" s="1697" t="s">
        <v>13</v>
      </c>
      <c r="D31" s="1698">
        <v>160</v>
      </c>
      <c r="E31" s="1691"/>
      <c r="F31" s="1692"/>
      <c r="G31" s="1692"/>
      <c r="H31" s="1691"/>
      <c r="I31" s="1693"/>
      <c r="J31" s="1692"/>
      <c r="K31" s="1694"/>
      <c r="L31" s="1694"/>
      <c r="M31" s="1694"/>
      <c r="N31" s="1694"/>
      <c r="O31" s="1695"/>
      <c r="P31" s="1988" t="s">
        <v>3754</v>
      </c>
      <c r="Q31" s="1982"/>
      <c r="R31" s="1982"/>
    </row>
    <row r="32" spans="1:19" ht="13.5" thickBot="1">
      <c r="A32" s="1985" t="s">
        <v>1094</v>
      </c>
      <c r="B32" s="1986"/>
      <c r="C32" s="1987"/>
      <c r="D32" s="1987"/>
      <c r="E32" s="940"/>
      <c r="F32" s="940"/>
      <c r="G32" s="940"/>
      <c r="H32" s="940"/>
      <c r="I32" s="940"/>
      <c r="J32" s="940"/>
      <c r="K32" s="941"/>
      <c r="L32" s="941"/>
      <c r="M32" s="941"/>
      <c r="N32" s="941"/>
      <c r="O32" s="942"/>
    </row>
    <row r="35" spans="1:18" s="844" customFormat="1" ht="100.5" customHeight="1">
      <c r="A35" s="843">
        <v>1</v>
      </c>
      <c r="B35" s="1925" t="s">
        <v>2799</v>
      </c>
      <c r="C35" s="1925"/>
      <c r="D35" s="1925"/>
      <c r="E35" s="1925"/>
      <c r="F35" s="1925"/>
      <c r="G35" s="1925"/>
      <c r="H35" s="1925"/>
      <c r="I35" s="1925"/>
      <c r="J35" s="1925"/>
      <c r="K35" s="1925"/>
      <c r="L35" s="1925"/>
      <c r="M35" s="845"/>
      <c r="N35" s="845"/>
      <c r="O35" s="845"/>
      <c r="P35" s="845"/>
    </row>
    <row r="36" spans="1:18" s="844" customFormat="1">
      <c r="A36" s="846" t="s">
        <v>49</v>
      </c>
      <c r="B36" s="852" t="s">
        <v>3220</v>
      </c>
      <c r="C36" s="853"/>
      <c r="D36" s="853"/>
      <c r="E36" s="853"/>
      <c r="F36" s="853"/>
      <c r="G36" s="853"/>
      <c r="H36" s="853"/>
      <c r="I36" s="853"/>
      <c r="J36" s="853"/>
      <c r="K36" s="853"/>
      <c r="L36" s="853"/>
      <c r="M36" s="845"/>
      <c r="N36" s="845"/>
      <c r="O36" s="845"/>
      <c r="P36" s="845"/>
    </row>
    <row r="37" spans="1:18" s="844" customFormat="1" ht="59.25" customHeight="1">
      <c r="A37" s="854" t="s">
        <v>52</v>
      </c>
      <c r="B37" s="1926" t="s">
        <v>3216</v>
      </c>
      <c r="C37" s="1926"/>
      <c r="D37" s="1926"/>
      <c r="E37" s="1926"/>
      <c r="F37" s="1926"/>
      <c r="G37" s="1926"/>
      <c r="H37" s="1926"/>
      <c r="I37" s="1926"/>
      <c r="J37" s="1926"/>
      <c r="K37" s="1926"/>
      <c r="L37" s="1926"/>
      <c r="M37" s="845"/>
      <c r="N37" s="845"/>
      <c r="O37" s="845"/>
      <c r="P37" s="845"/>
    </row>
    <row r="38" spans="1:18" s="844" customFormat="1" ht="41.25" customHeight="1">
      <c r="A38" s="854" t="s">
        <v>3218</v>
      </c>
      <c r="B38" s="1927" t="s">
        <v>3217</v>
      </c>
      <c r="C38" s="1927"/>
      <c r="D38" s="1927"/>
      <c r="E38" s="1927"/>
      <c r="F38" s="1927"/>
      <c r="G38" s="1927"/>
      <c r="H38" s="1927"/>
      <c r="I38" s="1927"/>
      <c r="J38" s="1927"/>
      <c r="K38" s="1927"/>
      <c r="L38" s="1927"/>
      <c r="M38" s="845"/>
      <c r="N38" s="845"/>
      <c r="O38" s="845"/>
      <c r="P38" s="845"/>
    </row>
    <row r="39" spans="1:18" s="844" customFormat="1" ht="71.25" customHeight="1">
      <c r="A39" s="854" t="s">
        <v>3219</v>
      </c>
      <c r="B39" s="1927" t="s">
        <v>3224</v>
      </c>
      <c r="C39" s="1927"/>
      <c r="D39" s="1927"/>
      <c r="E39" s="1927"/>
      <c r="F39" s="1927"/>
      <c r="G39" s="1927"/>
      <c r="H39" s="1927"/>
      <c r="I39" s="1927"/>
      <c r="J39" s="1927"/>
      <c r="K39" s="1927"/>
      <c r="L39" s="1927"/>
      <c r="M39" s="845"/>
      <c r="N39" s="845"/>
      <c r="O39" s="845"/>
      <c r="P39" s="845"/>
    </row>
    <row r="40" spans="1:18" s="844" customFormat="1" ht="66.75" customHeight="1">
      <c r="A40" s="854" t="s">
        <v>3229</v>
      </c>
      <c r="B40" s="1983" t="s">
        <v>3230</v>
      </c>
      <c r="C40" s="1983"/>
      <c r="D40" s="1983"/>
      <c r="E40" s="1983"/>
      <c r="F40" s="1983"/>
      <c r="G40" s="1983"/>
      <c r="H40" s="1983"/>
      <c r="I40" s="1983"/>
      <c r="J40" s="1983"/>
      <c r="K40" s="1983"/>
      <c r="L40" s="1983"/>
      <c r="M40" s="845"/>
      <c r="N40" s="845"/>
      <c r="O40" s="845"/>
      <c r="P40" s="845"/>
    </row>
    <row r="41" spans="1:18" s="844" customFormat="1" ht="63" customHeight="1">
      <c r="A41" s="1699" t="s">
        <v>3558</v>
      </c>
      <c r="B41" s="1984" t="s">
        <v>3753</v>
      </c>
      <c r="C41" s="1984"/>
      <c r="D41" s="1984"/>
      <c r="E41" s="1984"/>
      <c r="F41" s="1984"/>
      <c r="G41" s="1984"/>
      <c r="H41" s="1984"/>
      <c r="I41" s="1984"/>
      <c r="J41" s="1984"/>
      <c r="K41" s="1984"/>
      <c r="L41" s="1984"/>
      <c r="M41" s="845"/>
      <c r="N41" s="845"/>
      <c r="O41" s="845"/>
      <c r="P41" s="1988" t="s">
        <v>3754</v>
      </c>
      <c r="Q41" s="1982"/>
      <c r="R41" s="1982"/>
    </row>
    <row r="42" spans="1:18" s="844" customFormat="1">
      <c r="A42" s="846"/>
      <c r="B42" s="847"/>
      <c r="C42" s="843"/>
      <c r="D42" s="848"/>
      <c r="E42" s="848"/>
      <c r="G42" s="845"/>
      <c r="H42" s="845"/>
      <c r="I42" s="845"/>
      <c r="J42" s="845"/>
      <c r="K42" s="845"/>
      <c r="L42" s="845"/>
      <c r="M42" s="845"/>
      <c r="N42" s="845"/>
      <c r="O42" s="845"/>
      <c r="P42" s="845"/>
    </row>
    <row r="43" spans="1:18" s="844" customFormat="1">
      <c r="A43" s="846"/>
      <c r="B43" s="847"/>
      <c r="C43" s="843"/>
      <c r="D43" s="848"/>
      <c r="E43" s="848"/>
      <c r="G43" s="845"/>
      <c r="H43" s="845"/>
      <c r="I43" s="845"/>
      <c r="J43" s="845"/>
      <c r="K43" s="845"/>
      <c r="L43" s="845"/>
      <c r="M43" s="845"/>
      <c r="N43" s="845"/>
      <c r="O43" s="845"/>
      <c r="P43" s="845"/>
    </row>
    <row r="44" spans="1:18" s="844" customFormat="1">
      <c r="A44" s="846"/>
      <c r="B44" s="847"/>
      <c r="C44" s="843"/>
      <c r="D44" s="848"/>
      <c r="E44" s="848"/>
      <c r="G44" s="845"/>
      <c r="H44" s="845"/>
      <c r="I44" s="845"/>
      <c r="J44" s="845"/>
      <c r="K44" s="845"/>
      <c r="L44" s="845"/>
      <c r="M44" s="845"/>
      <c r="N44" s="845"/>
      <c r="O44" s="845"/>
      <c r="P44" s="845"/>
    </row>
    <row r="45" spans="1:18" s="844" customFormat="1">
      <c r="A45" s="846"/>
      <c r="B45" s="847"/>
      <c r="C45" s="843"/>
      <c r="D45" s="848"/>
      <c r="E45" s="848"/>
      <c r="G45" s="845"/>
      <c r="H45" s="845"/>
      <c r="I45" s="845"/>
      <c r="J45" s="845"/>
      <c r="K45" s="845"/>
      <c r="L45" s="845"/>
      <c r="M45" s="845"/>
      <c r="N45" s="845"/>
      <c r="O45" s="845"/>
      <c r="P45" s="845"/>
    </row>
    <row r="46" spans="1:18" s="844" customFormat="1">
      <c r="A46" s="846"/>
      <c r="B46" s="847"/>
      <c r="C46" s="843"/>
      <c r="D46" s="848"/>
      <c r="E46" s="848"/>
      <c r="G46" s="845"/>
      <c r="H46" s="845"/>
      <c r="I46" s="845"/>
      <c r="J46" s="845"/>
      <c r="K46" s="845"/>
      <c r="L46" s="845"/>
      <c r="M46" s="845"/>
      <c r="N46" s="845"/>
      <c r="O46" s="845"/>
      <c r="P46" s="845"/>
    </row>
    <row r="47" spans="1:18" s="757" customFormat="1">
      <c r="A47" s="849"/>
      <c r="B47" s="850" t="s">
        <v>3222</v>
      </c>
      <c r="C47" s="1921" t="s">
        <v>10</v>
      </c>
      <c r="D47" s="1921"/>
    </row>
    <row r="48" spans="1:18" s="757" customFormat="1">
      <c r="A48" s="849"/>
      <c r="B48" s="850" t="s">
        <v>3221</v>
      </c>
      <c r="C48" s="1921" t="s">
        <v>11</v>
      </c>
      <c r="D48" s="1921"/>
    </row>
    <row r="49" spans="1:4" s="757" customFormat="1">
      <c r="A49" s="849"/>
      <c r="B49" s="833"/>
      <c r="C49" s="851"/>
      <c r="D49" s="851"/>
    </row>
    <row r="50" spans="1:4" s="757" customFormat="1">
      <c r="A50" s="849"/>
      <c r="B50" s="833"/>
      <c r="C50" s="851"/>
      <c r="D50" s="851"/>
    </row>
    <row r="51" spans="1:4" s="757" customFormat="1">
      <c r="A51" s="849"/>
      <c r="B51" s="833" t="s">
        <v>3223</v>
      </c>
      <c r="C51" s="1921" t="s">
        <v>10</v>
      </c>
      <c r="D51" s="1921"/>
    </row>
    <row r="52" spans="1:4" s="757" customFormat="1">
      <c r="A52" s="849"/>
      <c r="B52" s="833"/>
      <c r="C52" s="1921" t="s">
        <v>11</v>
      </c>
      <c r="D52" s="1921"/>
    </row>
    <row r="53" spans="1:4" s="735" customFormat="1"/>
  </sheetData>
  <mergeCells count="32">
    <mergeCell ref="Q24:S24"/>
    <mergeCell ref="Q26:S26"/>
    <mergeCell ref="P30:R30"/>
    <mergeCell ref="P31:R31"/>
    <mergeCell ref="P41:R41"/>
    <mergeCell ref="J1:O5"/>
    <mergeCell ref="C52:D52"/>
    <mergeCell ref="B40:L40"/>
    <mergeCell ref="B38:L38"/>
    <mergeCell ref="B39:L39"/>
    <mergeCell ref="C47:D47"/>
    <mergeCell ref="C48:D48"/>
    <mergeCell ref="C51:D51"/>
    <mergeCell ref="B41:L41"/>
    <mergeCell ref="K12:O12"/>
    <mergeCell ref="B35:L35"/>
    <mergeCell ref="B37:L37"/>
    <mergeCell ref="A32:D32"/>
    <mergeCell ref="E12:J12"/>
    <mergeCell ref="A6:B6"/>
    <mergeCell ref="A7:B7"/>
    <mergeCell ref="A5:B5"/>
    <mergeCell ref="A1:D1"/>
    <mergeCell ref="A4:B4"/>
    <mergeCell ref="A2:D2"/>
    <mergeCell ref="A3:D3"/>
    <mergeCell ref="A8:B8"/>
    <mergeCell ref="B12:B13"/>
    <mergeCell ref="C12:C13"/>
    <mergeCell ref="D12:D13"/>
    <mergeCell ref="A10:D10"/>
    <mergeCell ref="A12:A13"/>
  </mergeCells>
  <printOptions horizontalCentered="1"/>
  <pageMargins left="0.7" right="0.7" top="0.75" bottom="0.75" header="0.3" footer="0.3"/>
  <pageSetup paperSize="9" scale="72"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FF99"/>
  </sheetPr>
  <dimension ref="A1:X102"/>
  <sheetViews>
    <sheetView topLeftCell="D79" zoomScale="85" zoomScaleNormal="85" workbookViewId="0">
      <selection activeCell="V48" sqref="V48:X48"/>
    </sheetView>
  </sheetViews>
  <sheetFormatPr defaultColWidth="8.7109375" defaultRowHeight="12.75"/>
  <cols>
    <col min="1" max="1" width="9.28515625" style="833" bestFit="1" customWidth="1"/>
    <col min="2" max="2" width="44.28515625" style="833" customWidth="1"/>
    <col min="3" max="3" width="19.7109375" style="833" customWidth="1"/>
    <col min="4" max="4" width="15.5703125" style="833" customWidth="1"/>
    <col min="5" max="5" width="10.42578125" style="833" customWidth="1"/>
    <col min="6" max="6" width="16.42578125" style="833" customWidth="1"/>
    <col min="7" max="7" width="15.7109375" style="833" customWidth="1"/>
    <col min="8" max="8" width="13.85546875" style="833" customWidth="1"/>
    <col min="9" max="10" width="13.42578125" style="833" customWidth="1"/>
    <col min="11" max="11" width="11.42578125" style="833" customWidth="1"/>
    <col min="12" max="12" width="17.85546875" style="833" customWidth="1"/>
    <col min="13" max="13" width="8.7109375" style="833"/>
    <col min="14" max="14" width="11.42578125" style="833" customWidth="1"/>
    <col min="15" max="15" width="10.7109375" style="833" customWidth="1"/>
    <col min="16" max="18" width="8.7109375" style="833"/>
    <col min="19" max="19" width="51.7109375" style="833" customWidth="1"/>
    <col min="20" max="23" width="8.7109375" style="833"/>
    <col min="24" max="24" width="33.28515625" style="833" customWidth="1"/>
    <col min="25" max="16384" width="8.7109375" style="833"/>
  </cols>
  <sheetData>
    <row r="1" spans="1:15" ht="14.65" customHeight="1">
      <c r="A1" s="1979" t="s">
        <v>2895</v>
      </c>
      <c r="B1" s="1979"/>
      <c r="C1" s="1979"/>
      <c r="D1" s="1979"/>
      <c r="E1" s="944"/>
      <c r="F1" s="944"/>
      <c r="G1" s="944"/>
      <c r="H1" s="944"/>
      <c r="I1" s="944"/>
      <c r="J1" s="944"/>
    </row>
    <row r="2" spans="1:15" ht="14.65" customHeight="1">
      <c r="A2" s="1990" t="s">
        <v>1510</v>
      </c>
      <c r="B2" s="1990"/>
      <c r="C2" s="1990"/>
      <c r="D2" s="1990"/>
      <c r="E2" s="945"/>
      <c r="F2" s="945"/>
      <c r="G2" s="945"/>
      <c r="H2" s="945"/>
      <c r="I2" s="945"/>
      <c r="J2" s="945"/>
    </row>
    <row r="3" spans="1:15" ht="14.65" customHeight="1">
      <c r="A3" s="1981"/>
      <c r="B3" s="1981"/>
      <c r="C3" s="1981"/>
      <c r="D3" s="1981"/>
      <c r="E3" s="943"/>
      <c r="F3" s="943"/>
      <c r="G3" s="943"/>
      <c r="H3" s="943"/>
      <c r="I3" s="943"/>
      <c r="J3" s="943"/>
    </row>
    <row r="4" spans="1:15" ht="14.65" customHeight="1">
      <c r="A4" s="1966" t="s">
        <v>0</v>
      </c>
      <c r="B4" s="1966"/>
      <c r="C4" s="759" t="s">
        <v>3211</v>
      </c>
      <c r="D4" s="989"/>
      <c r="E4" s="914"/>
      <c r="F4" s="914"/>
      <c r="G4" s="914"/>
      <c r="H4" s="914"/>
      <c r="I4" s="914"/>
      <c r="J4" s="914"/>
    </row>
    <row r="5" spans="1:15">
      <c r="A5" s="1966" t="s">
        <v>1</v>
      </c>
      <c r="B5" s="1966"/>
      <c r="C5" s="759" t="s">
        <v>3211</v>
      </c>
      <c r="D5" s="990"/>
    </row>
    <row r="6" spans="1:15" ht="14.65" customHeight="1">
      <c r="A6" s="1966" t="s">
        <v>2</v>
      </c>
      <c r="B6" s="1966"/>
      <c r="C6" s="759" t="s">
        <v>3212</v>
      </c>
      <c r="D6" s="989"/>
      <c r="E6" s="914"/>
      <c r="F6" s="914"/>
      <c r="G6" s="914"/>
      <c r="H6" s="914"/>
      <c r="I6" s="914"/>
      <c r="J6" s="914"/>
    </row>
    <row r="7" spans="1:15" ht="12.75" customHeight="1">
      <c r="A7" s="1966" t="s">
        <v>3209</v>
      </c>
      <c r="B7" s="1966"/>
      <c r="C7" s="913" t="s">
        <v>3213</v>
      </c>
      <c r="D7" s="989"/>
      <c r="E7" s="914"/>
      <c r="F7" s="914"/>
      <c r="G7" s="914"/>
      <c r="H7" s="914"/>
      <c r="I7" s="914"/>
      <c r="J7" s="914"/>
    </row>
    <row r="8" spans="1:15" ht="14.65" customHeight="1">
      <c r="A8" s="1967" t="s">
        <v>3210</v>
      </c>
      <c r="B8" s="1967"/>
      <c r="C8" s="913"/>
      <c r="D8" s="989"/>
      <c r="E8" s="914"/>
      <c r="F8" s="914"/>
      <c r="G8" s="914"/>
      <c r="H8" s="914"/>
      <c r="I8" s="914"/>
      <c r="J8" s="914"/>
    </row>
    <row r="9" spans="1:15">
      <c r="A9" s="989"/>
      <c r="B9" s="989"/>
      <c r="C9" s="989"/>
      <c r="D9" s="989"/>
      <c r="E9" s="914"/>
      <c r="F9" s="914"/>
      <c r="G9" s="914"/>
      <c r="H9" s="914"/>
      <c r="I9" s="914"/>
      <c r="J9" s="914"/>
      <c r="L9" s="757" t="s">
        <v>2941</v>
      </c>
      <c r="M9" s="757"/>
      <c r="N9" s="762"/>
      <c r="O9" s="757" t="s">
        <v>2942</v>
      </c>
    </row>
    <row r="10" spans="1:15" ht="13.15" customHeight="1">
      <c r="A10" s="1989"/>
      <c r="B10" s="1989"/>
      <c r="C10" s="1941"/>
      <c r="D10" s="1941"/>
      <c r="E10" s="946"/>
      <c r="F10" s="946"/>
      <c r="G10" s="946"/>
      <c r="H10" s="946"/>
      <c r="I10" s="946"/>
      <c r="J10" s="946"/>
      <c r="L10" s="757" t="s">
        <v>2943</v>
      </c>
      <c r="M10" s="757"/>
      <c r="N10" s="757"/>
      <c r="O10" s="757"/>
    </row>
    <row r="11" spans="1:15" ht="13.5" customHeight="1">
      <c r="A11" s="766"/>
      <c r="B11" s="767"/>
      <c r="C11" s="768"/>
      <c r="D11" s="768"/>
      <c r="E11" s="851"/>
      <c r="F11" s="851"/>
      <c r="G11" s="851"/>
      <c r="H11" s="851"/>
      <c r="I11" s="851"/>
      <c r="J11" s="851"/>
    </row>
    <row r="12" spans="1:15" ht="12.75" customHeight="1">
      <c r="A12" s="1994" t="s">
        <v>8</v>
      </c>
      <c r="B12" s="1995" t="s">
        <v>1085</v>
      </c>
      <c r="C12" s="1996" t="s">
        <v>3</v>
      </c>
      <c r="D12" s="1998" t="s">
        <v>4</v>
      </c>
      <c r="E12" s="1942" t="s">
        <v>2934</v>
      </c>
      <c r="F12" s="1942"/>
      <c r="G12" s="1942"/>
      <c r="H12" s="1942"/>
      <c r="I12" s="1942"/>
      <c r="J12" s="1942"/>
      <c r="K12" s="1928" t="s">
        <v>2935</v>
      </c>
      <c r="L12" s="1928"/>
      <c r="M12" s="1928"/>
      <c r="N12" s="1928"/>
      <c r="O12" s="1928"/>
    </row>
    <row r="13" spans="1:15" ht="42" customHeight="1" thickBot="1">
      <c r="A13" s="1978"/>
      <c r="B13" s="1974"/>
      <c r="C13" s="1997"/>
      <c r="D13" s="1999"/>
      <c r="E13" s="915" t="s">
        <v>2936</v>
      </c>
      <c r="F13" s="915" t="s">
        <v>2937</v>
      </c>
      <c r="G13" s="915" t="s">
        <v>2886</v>
      </c>
      <c r="H13" s="915" t="s">
        <v>2887</v>
      </c>
      <c r="I13" s="915" t="s">
        <v>2888</v>
      </c>
      <c r="J13" s="915" t="s">
        <v>2938</v>
      </c>
      <c r="K13" s="915" t="s">
        <v>2939</v>
      </c>
      <c r="L13" s="915" t="s">
        <v>2886</v>
      </c>
      <c r="M13" s="915" t="s">
        <v>2887</v>
      </c>
      <c r="N13" s="915" t="s">
        <v>2888</v>
      </c>
      <c r="O13" s="915" t="s">
        <v>2940</v>
      </c>
    </row>
    <row r="14" spans="1:15" ht="13.5" thickBot="1">
      <c r="A14" s="1734">
        <v>1</v>
      </c>
      <c r="B14" s="917">
        <v>2</v>
      </c>
      <c r="C14" s="917">
        <v>3</v>
      </c>
      <c r="D14" s="917">
        <v>4</v>
      </c>
      <c r="E14" s="917">
        <v>5</v>
      </c>
      <c r="F14" s="917">
        <v>6</v>
      </c>
      <c r="G14" s="917">
        <v>7</v>
      </c>
      <c r="H14" s="917">
        <v>8</v>
      </c>
      <c r="I14" s="917">
        <v>9</v>
      </c>
      <c r="J14" s="917">
        <v>10</v>
      </c>
      <c r="K14" s="917">
        <v>11</v>
      </c>
      <c r="L14" s="917">
        <v>12</v>
      </c>
      <c r="M14" s="917">
        <v>13</v>
      </c>
      <c r="N14" s="917">
        <v>14</v>
      </c>
      <c r="O14" s="918">
        <v>15</v>
      </c>
    </row>
    <row r="15" spans="1:15" ht="23.25" customHeight="1">
      <c r="A15" s="973">
        <v>1</v>
      </c>
      <c r="B15" s="948" t="s">
        <v>180</v>
      </c>
      <c r="C15" s="949"/>
      <c r="D15" s="950"/>
      <c r="E15" s="950"/>
      <c r="F15" s="950"/>
      <c r="G15" s="950"/>
      <c r="H15" s="950"/>
      <c r="I15" s="950"/>
      <c r="J15" s="950"/>
      <c r="K15" s="951"/>
      <c r="L15" s="951"/>
      <c r="M15" s="951"/>
      <c r="N15" s="951"/>
      <c r="O15" s="952"/>
    </row>
    <row r="16" spans="1:15" ht="36">
      <c r="A16" s="973">
        <v>2</v>
      </c>
      <c r="B16" s="954" t="s">
        <v>1133</v>
      </c>
      <c r="C16" s="955"/>
      <c r="D16" s="868"/>
      <c r="E16" s="868"/>
      <c r="F16" s="868"/>
      <c r="G16" s="868"/>
      <c r="H16" s="868"/>
      <c r="I16" s="868"/>
      <c r="J16" s="868"/>
      <c r="K16" s="956"/>
      <c r="L16" s="956"/>
      <c r="M16" s="956"/>
      <c r="N16" s="956"/>
      <c r="O16" s="957"/>
    </row>
    <row r="17" spans="1:19" ht="51.75">
      <c r="A17" s="973">
        <v>3</v>
      </c>
      <c r="B17" s="958" t="s">
        <v>3231</v>
      </c>
      <c r="C17" s="955" t="s">
        <v>12</v>
      </c>
      <c r="D17" s="868">
        <v>736</v>
      </c>
      <c r="E17" s="959"/>
      <c r="F17" s="927"/>
      <c r="G17" s="960"/>
      <c r="H17" s="961"/>
      <c r="I17" s="928"/>
      <c r="J17" s="789"/>
      <c r="K17" s="797"/>
      <c r="L17" s="797"/>
      <c r="M17" s="797"/>
      <c r="N17" s="797"/>
      <c r="O17" s="798"/>
    </row>
    <row r="18" spans="1:19" ht="90">
      <c r="A18" s="973">
        <v>4</v>
      </c>
      <c r="B18" s="857" t="s">
        <v>3791</v>
      </c>
      <c r="C18" s="955" t="s">
        <v>12</v>
      </c>
      <c r="D18" s="868">
        <v>736</v>
      </c>
      <c r="E18" s="796"/>
      <c r="F18" s="789"/>
      <c r="G18" s="789"/>
      <c r="H18" s="796"/>
      <c r="I18" s="791"/>
      <c r="J18" s="789"/>
      <c r="K18" s="797"/>
      <c r="L18" s="797"/>
      <c r="M18" s="797"/>
      <c r="N18" s="797"/>
      <c r="O18" s="798"/>
      <c r="Q18" s="1919" t="s">
        <v>3842</v>
      </c>
      <c r="R18" s="1920"/>
      <c r="S18" s="1920"/>
    </row>
    <row r="19" spans="1:19" ht="39">
      <c r="A19" s="973">
        <v>5</v>
      </c>
      <c r="B19" s="958" t="s">
        <v>3232</v>
      </c>
      <c r="C19" s="955" t="s">
        <v>12</v>
      </c>
      <c r="D19" s="868">
        <v>736</v>
      </c>
      <c r="E19" s="933"/>
      <c r="F19" s="789"/>
      <c r="G19" s="789"/>
      <c r="H19" s="797"/>
      <c r="I19" s="791"/>
      <c r="J19" s="789"/>
      <c r="K19" s="797"/>
      <c r="L19" s="797"/>
      <c r="M19" s="797"/>
      <c r="N19" s="797"/>
      <c r="O19" s="798"/>
    </row>
    <row r="20" spans="1:19" s="965" customFormat="1" ht="26.25">
      <c r="A20" s="973">
        <v>6</v>
      </c>
      <c r="B20" s="962" t="s">
        <v>793</v>
      </c>
      <c r="C20" s="963" t="s">
        <v>12</v>
      </c>
      <c r="D20" s="868">
        <v>736</v>
      </c>
      <c r="E20" s="964"/>
      <c r="F20" s="927"/>
      <c r="G20" s="927"/>
      <c r="H20" s="964"/>
      <c r="I20" s="964"/>
      <c r="J20" s="789"/>
      <c r="K20" s="797"/>
      <c r="L20" s="797"/>
      <c r="M20" s="797"/>
      <c r="N20" s="797"/>
      <c r="O20" s="798"/>
    </row>
    <row r="21" spans="1:19" ht="36">
      <c r="A21" s="973">
        <v>7</v>
      </c>
      <c r="B21" s="954" t="s">
        <v>1134</v>
      </c>
      <c r="C21" s="955"/>
      <c r="D21" s="868"/>
      <c r="E21" s="868"/>
      <c r="F21" s="868"/>
      <c r="G21" s="868"/>
      <c r="H21" s="868"/>
      <c r="I21" s="868"/>
      <c r="J21" s="868"/>
      <c r="K21" s="956"/>
      <c r="L21" s="956"/>
      <c r="M21" s="956"/>
      <c r="N21" s="956"/>
      <c r="O21" s="957"/>
    </row>
    <row r="22" spans="1:19" ht="42" customHeight="1">
      <c r="A22" s="973">
        <v>8</v>
      </c>
      <c r="B22" s="958" t="s">
        <v>3233</v>
      </c>
      <c r="C22" s="955" t="s">
        <v>12</v>
      </c>
      <c r="D22" s="868">
        <v>136</v>
      </c>
      <c r="E22" s="959"/>
      <c r="F22" s="927"/>
      <c r="G22" s="960"/>
      <c r="H22" s="961"/>
      <c r="I22" s="928"/>
      <c r="J22" s="789"/>
      <c r="K22" s="797"/>
      <c r="L22" s="797"/>
      <c r="M22" s="797"/>
      <c r="N22" s="797"/>
      <c r="O22" s="798"/>
    </row>
    <row r="23" spans="1:19" ht="90">
      <c r="A23" s="973">
        <v>9</v>
      </c>
      <c r="B23" s="857" t="s">
        <v>3790</v>
      </c>
      <c r="C23" s="955" t="s">
        <v>12</v>
      </c>
      <c r="D23" s="868">
        <v>136</v>
      </c>
      <c r="E23" s="796"/>
      <c r="F23" s="789"/>
      <c r="G23" s="789"/>
      <c r="H23" s="796"/>
      <c r="I23" s="791"/>
      <c r="J23" s="789"/>
      <c r="K23" s="797"/>
      <c r="L23" s="797"/>
      <c r="M23" s="797"/>
      <c r="N23" s="797"/>
      <c r="O23" s="798"/>
      <c r="Q23" s="1919" t="s">
        <v>3842</v>
      </c>
      <c r="R23" s="1920"/>
      <c r="S23" s="1920"/>
    </row>
    <row r="24" spans="1:19" ht="39">
      <c r="A24" s="973">
        <v>10</v>
      </c>
      <c r="B24" s="958" t="s">
        <v>3232</v>
      </c>
      <c r="C24" s="955" t="s">
        <v>12</v>
      </c>
      <c r="D24" s="868">
        <v>136</v>
      </c>
      <c r="E24" s="933"/>
      <c r="F24" s="789"/>
      <c r="G24" s="789"/>
      <c r="H24" s="797"/>
      <c r="I24" s="791"/>
      <c r="J24" s="789"/>
      <c r="K24" s="797"/>
      <c r="L24" s="797"/>
      <c r="M24" s="797"/>
      <c r="N24" s="797"/>
      <c r="O24" s="798"/>
    </row>
    <row r="25" spans="1:19" s="965" customFormat="1" ht="25.5">
      <c r="A25" s="973">
        <v>11</v>
      </c>
      <c r="B25" s="962" t="s">
        <v>793</v>
      </c>
      <c r="C25" s="963" t="s">
        <v>12</v>
      </c>
      <c r="D25" s="966">
        <f>D22</f>
        <v>136</v>
      </c>
      <c r="E25" s="964"/>
      <c r="F25" s="927"/>
      <c r="G25" s="927"/>
      <c r="H25" s="964"/>
      <c r="I25" s="964"/>
      <c r="J25" s="789"/>
      <c r="K25" s="797"/>
      <c r="L25" s="797"/>
      <c r="M25" s="797"/>
      <c r="N25" s="797"/>
      <c r="O25" s="798"/>
    </row>
    <row r="26" spans="1:19" ht="58.5">
      <c r="A26" s="973">
        <v>12</v>
      </c>
      <c r="B26" s="967" t="s">
        <v>1135</v>
      </c>
      <c r="C26" s="955"/>
      <c r="D26" s="868"/>
      <c r="E26" s="868"/>
      <c r="F26" s="868"/>
      <c r="G26" s="868"/>
      <c r="H26" s="868"/>
      <c r="I26" s="868"/>
      <c r="J26" s="868"/>
      <c r="K26" s="956"/>
      <c r="L26" s="967"/>
      <c r="M26" s="955"/>
      <c r="N26" s="868"/>
      <c r="O26" s="957"/>
    </row>
    <row r="27" spans="1:19" ht="39">
      <c r="A27" s="973">
        <v>13</v>
      </c>
      <c r="B27" s="958" t="s">
        <v>3233</v>
      </c>
      <c r="C27" s="955" t="s">
        <v>12</v>
      </c>
      <c r="D27" s="868">
        <v>47</v>
      </c>
      <c r="E27" s="959"/>
      <c r="F27" s="927"/>
      <c r="G27" s="960"/>
      <c r="H27" s="961"/>
      <c r="I27" s="928"/>
      <c r="J27" s="789"/>
      <c r="K27" s="797"/>
      <c r="L27" s="797"/>
      <c r="M27" s="797"/>
      <c r="N27" s="797"/>
      <c r="O27" s="798"/>
    </row>
    <row r="28" spans="1:19" ht="90">
      <c r="A28" s="973">
        <v>14</v>
      </c>
      <c r="B28" s="857" t="s">
        <v>3790</v>
      </c>
      <c r="C28" s="955" t="s">
        <v>12</v>
      </c>
      <c r="D28" s="868">
        <v>47</v>
      </c>
      <c r="E28" s="796"/>
      <c r="F28" s="789"/>
      <c r="G28" s="789"/>
      <c r="H28" s="796"/>
      <c r="I28" s="791"/>
      <c r="J28" s="789"/>
      <c r="K28" s="797"/>
      <c r="L28" s="797"/>
      <c r="M28" s="797"/>
      <c r="N28" s="797"/>
      <c r="O28" s="798"/>
      <c r="Q28" s="1919" t="s">
        <v>3842</v>
      </c>
      <c r="R28" s="1920"/>
      <c r="S28" s="1920"/>
    </row>
    <row r="29" spans="1:19" ht="64.5">
      <c r="A29" s="973">
        <v>15</v>
      </c>
      <c r="B29" s="968" t="s">
        <v>3234</v>
      </c>
      <c r="C29" s="955" t="s">
        <v>12</v>
      </c>
      <c r="D29" s="868">
        <v>47</v>
      </c>
      <c r="E29" s="933"/>
      <c r="F29" s="789"/>
      <c r="G29" s="789"/>
      <c r="H29" s="797"/>
      <c r="I29" s="791"/>
      <c r="J29" s="789"/>
      <c r="K29" s="797"/>
      <c r="L29" s="797"/>
      <c r="M29" s="797"/>
      <c r="N29" s="797"/>
      <c r="O29" s="798"/>
    </row>
    <row r="30" spans="1:19" ht="26.25">
      <c r="A30" s="973">
        <v>16</v>
      </c>
      <c r="B30" s="962" t="s">
        <v>793</v>
      </c>
      <c r="C30" s="955" t="s">
        <v>12</v>
      </c>
      <c r="D30" s="868">
        <v>47</v>
      </c>
      <c r="E30" s="964"/>
      <c r="F30" s="789"/>
      <c r="G30" s="927"/>
      <c r="H30" s="964"/>
      <c r="I30" s="964"/>
      <c r="J30" s="789"/>
      <c r="K30" s="797"/>
      <c r="L30" s="797"/>
      <c r="M30" s="797"/>
      <c r="N30" s="797"/>
      <c r="O30" s="798"/>
    </row>
    <row r="31" spans="1:19" ht="15">
      <c r="A31" s="973">
        <v>17</v>
      </c>
      <c r="B31" s="969" t="s">
        <v>2975</v>
      </c>
      <c r="C31" s="970"/>
      <c r="D31" s="971"/>
      <c r="E31" s="972"/>
      <c r="F31" s="789"/>
      <c r="G31" s="972"/>
      <c r="H31" s="972"/>
      <c r="I31" s="972"/>
      <c r="J31" s="972"/>
    </row>
    <row r="32" spans="1:19" ht="77.25" customHeight="1">
      <c r="A32" s="973">
        <v>18</v>
      </c>
      <c r="B32" s="974" t="s">
        <v>3233</v>
      </c>
      <c r="C32" s="973" t="s">
        <v>12</v>
      </c>
      <c r="D32" s="736">
        <v>69</v>
      </c>
      <c r="E32" s="959"/>
      <c r="F32" s="927"/>
      <c r="G32" s="960"/>
      <c r="H32" s="961"/>
      <c r="I32" s="928"/>
      <c r="J32" s="789"/>
      <c r="K32" s="797"/>
      <c r="L32" s="797"/>
      <c r="M32" s="797"/>
      <c r="N32" s="797"/>
      <c r="O32" s="798"/>
      <c r="Q32" s="1920" t="s">
        <v>3843</v>
      </c>
      <c r="R32" s="1920"/>
      <c r="S32" s="1920"/>
    </row>
    <row r="33" spans="1:24" ht="90">
      <c r="A33" s="973">
        <v>19</v>
      </c>
      <c r="B33" s="974" t="s">
        <v>3789</v>
      </c>
      <c r="C33" s="973" t="s">
        <v>12</v>
      </c>
      <c r="D33" s="736">
        <v>69</v>
      </c>
      <c r="E33" s="796"/>
      <c r="F33" s="789"/>
      <c r="G33" s="789"/>
      <c r="H33" s="796"/>
      <c r="I33" s="791"/>
      <c r="J33" s="789"/>
      <c r="K33" s="797"/>
      <c r="L33" s="797"/>
      <c r="M33" s="797"/>
      <c r="N33" s="797"/>
      <c r="O33" s="798"/>
      <c r="Q33" s="1920" t="s">
        <v>3844</v>
      </c>
      <c r="R33" s="1920"/>
      <c r="S33" s="1920"/>
    </row>
    <row r="34" spans="1:24" ht="77.25" customHeight="1">
      <c r="A34" s="973">
        <v>20</v>
      </c>
      <c r="B34" s="974" t="s">
        <v>3232</v>
      </c>
      <c r="C34" s="973" t="s">
        <v>12</v>
      </c>
      <c r="D34" s="736">
        <v>69</v>
      </c>
      <c r="E34" s="933"/>
      <c r="F34" s="789"/>
      <c r="G34" s="789"/>
      <c r="H34" s="797"/>
      <c r="I34" s="791"/>
      <c r="J34" s="789"/>
      <c r="K34" s="797"/>
      <c r="L34" s="797"/>
      <c r="M34" s="797"/>
      <c r="N34" s="797"/>
      <c r="O34" s="798"/>
      <c r="Q34" s="1920" t="s">
        <v>3843</v>
      </c>
      <c r="R34" s="1920"/>
      <c r="S34" s="1920"/>
    </row>
    <row r="35" spans="1:24" ht="72" customHeight="1">
      <c r="A35" s="973">
        <v>21</v>
      </c>
      <c r="B35" s="975" t="s">
        <v>793</v>
      </c>
      <c r="C35" s="973" t="s">
        <v>12</v>
      </c>
      <c r="D35" s="736">
        <v>69</v>
      </c>
      <c r="E35" s="964"/>
      <c r="F35" s="789"/>
      <c r="G35" s="927"/>
      <c r="H35" s="964"/>
      <c r="I35" s="964"/>
      <c r="J35" s="789"/>
      <c r="K35" s="797"/>
      <c r="L35" s="797"/>
      <c r="M35" s="797"/>
      <c r="N35" s="797"/>
      <c r="O35" s="798"/>
      <c r="Q35" s="1920" t="s">
        <v>3843</v>
      </c>
      <c r="R35" s="1920"/>
      <c r="S35" s="1920"/>
    </row>
    <row r="36" spans="1:24" ht="36">
      <c r="A36" s="973">
        <v>22</v>
      </c>
      <c r="B36" s="967" t="s">
        <v>1136</v>
      </c>
      <c r="C36" s="955"/>
      <c r="D36" s="868"/>
      <c r="E36" s="868"/>
      <c r="F36" s="868"/>
      <c r="G36" s="868"/>
      <c r="H36" s="868"/>
      <c r="I36" s="868"/>
      <c r="J36" s="868"/>
      <c r="K36" s="956"/>
      <c r="L36" s="956"/>
      <c r="M36" s="956"/>
      <c r="N36" s="956"/>
      <c r="O36" s="957"/>
    </row>
    <row r="37" spans="1:24" ht="72" customHeight="1">
      <c r="A37" s="973">
        <v>23</v>
      </c>
      <c r="B37" s="976" t="s">
        <v>3242</v>
      </c>
      <c r="C37" s="955" t="s">
        <v>12</v>
      </c>
      <c r="D37" s="868">
        <v>95</v>
      </c>
      <c r="E37" s="933"/>
      <c r="F37" s="789"/>
      <c r="G37" s="789"/>
      <c r="H37" s="797"/>
      <c r="I37" s="791"/>
      <c r="J37" s="789"/>
      <c r="K37" s="797"/>
      <c r="L37" s="797"/>
      <c r="M37" s="797"/>
      <c r="N37" s="797"/>
      <c r="O37" s="798"/>
      <c r="Q37" s="1919" t="s">
        <v>3839</v>
      </c>
      <c r="R37" s="1920"/>
      <c r="S37" s="1920"/>
    </row>
    <row r="38" spans="1:24" ht="85.5" customHeight="1">
      <c r="A38" s="973">
        <v>24</v>
      </c>
      <c r="B38" s="977" t="s">
        <v>3243</v>
      </c>
      <c r="C38" s="955" t="s">
        <v>12</v>
      </c>
      <c r="D38" s="868">
        <v>95</v>
      </c>
      <c r="E38" s="933"/>
      <c r="F38" s="789"/>
      <c r="G38" s="789"/>
      <c r="H38" s="859"/>
      <c r="I38" s="791"/>
      <c r="J38" s="789"/>
      <c r="K38" s="797"/>
      <c r="L38" s="797"/>
      <c r="M38" s="797"/>
      <c r="N38" s="797"/>
      <c r="O38" s="798"/>
      <c r="Q38" s="1919" t="s">
        <v>3839</v>
      </c>
      <c r="R38" s="1920"/>
      <c r="S38" s="1920"/>
    </row>
    <row r="39" spans="1:24" ht="75.75" customHeight="1">
      <c r="A39" s="973">
        <v>25</v>
      </c>
      <c r="B39" s="958" t="s">
        <v>189</v>
      </c>
      <c r="C39" s="955" t="s">
        <v>12</v>
      </c>
      <c r="D39" s="868">
        <v>95</v>
      </c>
      <c r="E39" s="933"/>
      <c r="F39" s="789"/>
      <c r="G39" s="789"/>
      <c r="H39" s="859"/>
      <c r="I39" s="791"/>
      <c r="J39" s="789"/>
      <c r="K39" s="797"/>
      <c r="L39" s="797"/>
      <c r="M39" s="797"/>
      <c r="N39" s="797"/>
      <c r="O39" s="798"/>
      <c r="Q39" s="1919" t="s">
        <v>3839</v>
      </c>
      <c r="R39" s="1920"/>
      <c r="S39" s="1920"/>
    </row>
    <row r="40" spans="1:24" ht="81" customHeight="1">
      <c r="A40" s="973">
        <v>26</v>
      </c>
      <c r="B40" s="958" t="s">
        <v>3237</v>
      </c>
      <c r="C40" s="955" t="s">
        <v>12</v>
      </c>
      <c r="D40" s="868">
        <v>95</v>
      </c>
      <c r="E40" s="933"/>
      <c r="F40" s="789"/>
      <c r="G40" s="789"/>
      <c r="H40" s="797"/>
      <c r="I40" s="791"/>
      <c r="J40" s="789"/>
      <c r="K40" s="797"/>
      <c r="L40" s="797"/>
      <c r="M40" s="797"/>
      <c r="N40" s="797"/>
      <c r="O40" s="798"/>
      <c r="Q40" s="1919" t="s">
        <v>3839</v>
      </c>
      <c r="R40" s="1920"/>
      <c r="S40" s="1920"/>
    </row>
    <row r="41" spans="1:24" ht="75" customHeight="1">
      <c r="A41" s="973">
        <v>27</v>
      </c>
      <c r="B41" s="976" t="s">
        <v>3236</v>
      </c>
      <c r="C41" s="955" t="s">
        <v>12</v>
      </c>
      <c r="D41" s="868">
        <v>95</v>
      </c>
      <c r="E41" s="933"/>
      <c r="F41" s="789"/>
      <c r="G41" s="789"/>
      <c r="H41" s="797"/>
      <c r="I41" s="791"/>
      <c r="J41" s="789"/>
      <c r="K41" s="797"/>
      <c r="L41" s="797"/>
      <c r="M41" s="797"/>
      <c r="N41" s="797"/>
      <c r="O41" s="798"/>
      <c r="Q41" s="1919" t="s">
        <v>3839</v>
      </c>
      <c r="R41" s="1920"/>
      <c r="S41" s="1920"/>
    </row>
    <row r="42" spans="1:24" ht="90">
      <c r="A42" s="973">
        <v>28</v>
      </c>
      <c r="B42" s="974" t="s">
        <v>3935</v>
      </c>
      <c r="C42" s="955" t="s">
        <v>12</v>
      </c>
      <c r="D42" s="868">
        <v>95</v>
      </c>
      <c r="E42" s="796"/>
      <c r="F42" s="789"/>
      <c r="G42" s="789"/>
      <c r="H42" s="796"/>
      <c r="I42" s="791"/>
      <c r="J42" s="789"/>
      <c r="K42" s="797"/>
      <c r="L42" s="797"/>
      <c r="M42" s="797"/>
      <c r="N42" s="797"/>
      <c r="O42" s="798"/>
      <c r="Q42" s="1919" t="s">
        <v>3845</v>
      </c>
      <c r="R42" s="1920"/>
      <c r="S42" s="1920"/>
      <c r="V42" s="1943" t="s">
        <v>4006</v>
      </c>
      <c r="W42" s="1944"/>
      <c r="X42" s="1944"/>
    </row>
    <row r="43" spans="1:24" ht="77.25">
      <c r="A43" s="973">
        <v>29</v>
      </c>
      <c r="B43" s="958" t="s">
        <v>3235</v>
      </c>
      <c r="C43" s="955" t="s">
        <v>12</v>
      </c>
      <c r="D43" s="868">
        <v>95</v>
      </c>
      <c r="E43" s="933"/>
      <c r="F43" s="789"/>
      <c r="G43" s="789"/>
      <c r="H43" s="797"/>
      <c r="I43" s="791"/>
      <c r="J43" s="789"/>
      <c r="K43" s="797"/>
      <c r="L43" s="797"/>
      <c r="M43" s="797"/>
      <c r="N43" s="797"/>
      <c r="O43" s="798"/>
      <c r="Q43" s="1919" t="s">
        <v>3839</v>
      </c>
      <c r="R43" s="1920"/>
      <c r="S43" s="1920"/>
    </row>
    <row r="44" spans="1:24" ht="68.25" customHeight="1">
      <c r="A44" s="973">
        <v>30</v>
      </c>
      <c r="B44" s="962" t="s">
        <v>1301</v>
      </c>
      <c r="C44" s="955" t="s">
        <v>12</v>
      </c>
      <c r="D44" s="868">
        <v>95</v>
      </c>
      <c r="E44" s="964"/>
      <c r="F44" s="927"/>
      <c r="G44" s="927"/>
      <c r="H44" s="964"/>
      <c r="I44" s="964"/>
      <c r="J44" s="789"/>
      <c r="K44" s="797"/>
      <c r="L44" s="797"/>
      <c r="M44" s="797"/>
      <c r="N44" s="797"/>
      <c r="O44" s="798"/>
      <c r="Q44" s="1919" t="s">
        <v>3839</v>
      </c>
      <c r="R44" s="1920"/>
      <c r="S44" s="1920"/>
    </row>
    <row r="45" spans="1:24" ht="69.75">
      <c r="A45" s="973">
        <v>31</v>
      </c>
      <c r="B45" s="967" t="s">
        <v>1310</v>
      </c>
      <c r="C45" s="955"/>
      <c r="D45" s="868"/>
      <c r="E45" s="956"/>
      <c r="F45" s="927"/>
      <c r="G45" s="960"/>
      <c r="H45" s="956"/>
      <c r="I45" s="956"/>
      <c r="J45" s="789"/>
      <c r="K45" s="797"/>
      <c r="L45" s="797"/>
      <c r="M45" s="797"/>
      <c r="N45" s="797"/>
      <c r="O45" s="798"/>
    </row>
    <row r="46" spans="1:24" ht="26.25">
      <c r="A46" s="973">
        <v>32</v>
      </c>
      <c r="B46" s="976" t="s">
        <v>3239</v>
      </c>
      <c r="C46" s="955" t="s">
        <v>12</v>
      </c>
      <c r="D46" s="868">
        <v>48</v>
      </c>
      <c r="E46" s="933"/>
      <c r="F46" s="789"/>
      <c r="G46" s="789"/>
      <c r="H46" s="797"/>
      <c r="I46" s="791"/>
      <c r="J46" s="789"/>
      <c r="K46" s="797"/>
      <c r="L46" s="797"/>
      <c r="M46" s="797"/>
      <c r="N46" s="797"/>
      <c r="O46" s="798"/>
    </row>
    <row r="47" spans="1:24" ht="26.25">
      <c r="A47" s="973">
        <v>33</v>
      </c>
      <c r="B47" s="958" t="s">
        <v>3238</v>
      </c>
      <c r="C47" s="955" t="s">
        <v>12</v>
      </c>
      <c r="D47" s="868">
        <v>48</v>
      </c>
      <c r="E47" s="933"/>
      <c r="F47" s="789"/>
      <c r="G47" s="789"/>
      <c r="H47" s="797"/>
      <c r="I47" s="791"/>
      <c r="J47" s="789"/>
      <c r="K47" s="797"/>
      <c r="L47" s="797"/>
      <c r="M47" s="797"/>
      <c r="N47" s="797"/>
      <c r="O47" s="798"/>
    </row>
    <row r="48" spans="1:24" ht="90">
      <c r="A48" s="973">
        <v>34</v>
      </c>
      <c r="B48" s="974" t="s">
        <v>3935</v>
      </c>
      <c r="C48" s="955" t="s">
        <v>12</v>
      </c>
      <c r="D48" s="868">
        <v>48</v>
      </c>
      <c r="E48" s="796"/>
      <c r="F48" s="789"/>
      <c r="G48" s="789"/>
      <c r="H48" s="796"/>
      <c r="I48" s="791"/>
      <c r="J48" s="789"/>
      <c r="K48" s="797"/>
      <c r="L48" s="797"/>
      <c r="M48" s="797"/>
      <c r="N48" s="797"/>
      <c r="O48" s="798"/>
      <c r="Q48" s="1919" t="s">
        <v>3842</v>
      </c>
      <c r="R48" s="1920"/>
      <c r="S48" s="1920"/>
      <c r="V48" s="1943" t="s">
        <v>4006</v>
      </c>
      <c r="W48" s="1944"/>
      <c r="X48" s="1944"/>
    </row>
    <row r="49" spans="1:19" ht="64.5">
      <c r="A49" s="973">
        <v>35</v>
      </c>
      <c r="B49" s="976" t="s">
        <v>3240</v>
      </c>
      <c r="C49" s="955" t="s">
        <v>12</v>
      </c>
      <c r="D49" s="868">
        <v>48</v>
      </c>
      <c r="E49" s="933"/>
      <c r="F49" s="789"/>
      <c r="G49" s="789"/>
      <c r="H49" s="797"/>
      <c r="I49" s="791"/>
      <c r="J49" s="789"/>
      <c r="K49" s="797"/>
      <c r="L49" s="797"/>
      <c r="M49" s="797"/>
      <c r="N49" s="797"/>
      <c r="O49" s="798"/>
    </row>
    <row r="50" spans="1:19" ht="26.25">
      <c r="A50" s="973">
        <v>36</v>
      </c>
      <c r="B50" s="962" t="s">
        <v>1301</v>
      </c>
      <c r="C50" s="955" t="s">
        <v>12</v>
      </c>
      <c r="D50" s="868">
        <v>48</v>
      </c>
      <c r="E50" s="964"/>
      <c r="F50" s="927"/>
      <c r="G50" s="927"/>
      <c r="H50" s="964"/>
      <c r="I50" s="964"/>
      <c r="J50" s="789"/>
      <c r="K50" s="797"/>
      <c r="L50" s="797"/>
      <c r="M50" s="797"/>
      <c r="N50" s="797"/>
      <c r="O50" s="798"/>
    </row>
    <row r="51" spans="1:19" ht="36">
      <c r="A51" s="973">
        <v>37</v>
      </c>
      <c r="B51" s="967" t="s">
        <v>1137</v>
      </c>
      <c r="C51" s="955"/>
      <c r="D51" s="868"/>
      <c r="E51" s="956"/>
      <c r="F51" s="927"/>
      <c r="G51" s="960"/>
      <c r="H51" s="956"/>
      <c r="I51" s="956"/>
      <c r="J51" s="789"/>
      <c r="K51" s="797"/>
      <c r="L51" s="797"/>
      <c r="M51" s="797"/>
      <c r="N51" s="797"/>
      <c r="O51" s="798"/>
    </row>
    <row r="52" spans="1:19" ht="39">
      <c r="A52" s="973">
        <v>38</v>
      </c>
      <c r="B52" s="968" t="s">
        <v>3247</v>
      </c>
      <c r="C52" s="955" t="s">
        <v>12</v>
      </c>
      <c r="D52" s="868">
        <v>211</v>
      </c>
      <c r="E52" s="956"/>
      <c r="F52" s="927"/>
      <c r="G52" s="927"/>
      <c r="H52" s="956"/>
      <c r="I52" s="791"/>
      <c r="J52" s="789"/>
      <c r="K52" s="797"/>
      <c r="L52" s="797"/>
      <c r="M52" s="797"/>
      <c r="N52" s="797"/>
      <c r="O52" s="798"/>
    </row>
    <row r="53" spans="1:19" ht="39">
      <c r="A53" s="973">
        <v>39</v>
      </c>
      <c r="B53" s="977" t="s">
        <v>3241</v>
      </c>
      <c r="C53" s="955" t="s">
        <v>12</v>
      </c>
      <c r="D53" s="868">
        <v>211</v>
      </c>
      <c r="E53" s="933"/>
      <c r="F53" s="789"/>
      <c r="G53" s="789"/>
      <c r="H53" s="859"/>
      <c r="I53" s="791"/>
      <c r="J53" s="789"/>
      <c r="K53" s="797"/>
      <c r="L53" s="797"/>
      <c r="M53" s="797"/>
      <c r="N53" s="797"/>
      <c r="O53" s="798"/>
    </row>
    <row r="54" spans="1:19" ht="26.25">
      <c r="A54" s="973">
        <v>40</v>
      </c>
      <c r="B54" s="962" t="s">
        <v>1301</v>
      </c>
      <c r="C54" s="955" t="s">
        <v>12</v>
      </c>
      <c r="D54" s="868">
        <v>211</v>
      </c>
      <c r="E54" s="956"/>
      <c r="F54" s="927"/>
      <c r="G54" s="927"/>
      <c r="H54" s="868"/>
      <c r="I54" s="956"/>
      <c r="J54" s="789"/>
      <c r="K54" s="797"/>
      <c r="L54" s="797"/>
      <c r="M54" s="797"/>
      <c r="N54" s="797"/>
      <c r="O54" s="798"/>
    </row>
    <row r="55" spans="1:19" ht="72.75" customHeight="1">
      <c r="A55" s="973">
        <v>41</v>
      </c>
      <c r="B55" s="954" t="s">
        <v>1138</v>
      </c>
      <c r="C55" s="955"/>
      <c r="D55" s="868"/>
      <c r="E55" s="956"/>
      <c r="F55" s="927"/>
      <c r="G55" s="960"/>
      <c r="H55" s="956"/>
      <c r="I55" s="956"/>
      <c r="J55" s="789"/>
      <c r="K55" s="797"/>
      <c r="L55" s="797"/>
      <c r="M55" s="797"/>
      <c r="N55" s="797"/>
      <c r="O55" s="798"/>
    </row>
    <row r="56" spans="1:19" ht="62.25" customHeight="1">
      <c r="A56" s="973">
        <v>42</v>
      </c>
      <c r="B56" s="976" t="s">
        <v>3242</v>
      </c>
      <c r="C56" s="955" t="s">
        <v>12</v>
      </c>
      <c r="D56" s="868">
        <v>22</v>
      </c>
      <c r="E56" s="933"/>
      <c r="F56" s="789"/>
      <c r="G56" s="789"/>
      <c r="H56" s="797"/>
      <c r="I56" s="791"/>
      <c r="J56" s="789"/>
      <c r="K56" s="797"/>
      <c r="L56" s="797"/>
      <c r="M56" s="797"/>
      <c r="N56" s="797"/>
      <c r="O56" s="798"/>
      <c r="Q56" s="1919" t="s">
        <v>3839</v>
      </c>
      <c r="R56" s="1920"/>
      <c r="S56" s="1920"/>
    </row>
    <row r="57" spans="1:19" ht="72" customHeight="1">
      <c r="A57" s="973">
        <v>43</v>
      </c>
      <c r="B57" s="977" t="s">
        <v>3243</v>
      </c>
      <c r="C57" s="955" t="s">
        <v>12</v>
      </c>
      <c r="D57" s="868">
        <v>22</v>
      </c>
      <c r="E57" s="933"/>
      <c r="F57" s="789"/>
      <c r="G57" s="789"/>
      <c r="H57" s="859"/>
      <c r="I57" s="791"/>
      <c r="J57" s="789"/>
      <c r="K57" s="797"/>
      <c r="L57" s="797"/>
      <c r="M57" s="797"/>
      <c r="N57" s="797"/>
      <c r="O57" s="798"/>
      <c r="Q57" s="1919" t="s">
        <v>3839</v>
      </c>
      <c r="R57" s="1920"/>
      <c r="S57" s="1920"/>
    </row>
    <row r="58" spans="1:19" ht="71.25" customHeight="1">
      <c r="A58" s="973">
        <v>44</v>
      </c>
      <c r="B58" s="977" t="s">
        <v>3243</v>
      </c>
      <c r="C58" s="955" t="s">
        <v>12</v>
      </c>
      <c r="D58" s="868">
        <v>22</v>
      </c>
      <c r="E58" s="933"/>
      <c r="F58" s="789"/>
      <c r="G58" s="789"/>
      <c r="H58" s="859"/>
      <c r="I58" s="791"/>
      <c r="J58" s="789"/>
      <c r="K58" s="797"/>
      <c r="L58" s="797"/>
      <c r="M58" s="797"/>
      <c r="N58" s="797"/>
      <c r="O58" s="798"/>
      <c r="Q58" s="1919" t="s">
        <v>3839</v>
      </c>
      <c r="R58" s="1920"/>
      <c r="S58" s="1920"/>
    </row>
    <row r="59" spans="1:19" ht="52.5" customHeight="1">
      <c r="A59" s="973">
        <v>45</v>
      </c>
      <c r="B59" s="958" t="s">
        <v>3244</v>
      </c>
      <c r="C59" s="955" t="s">
        <v>12</v>
      </c>
      <c r="D59" s="868">
        <v>22</v>
      </c>
      <c r="E59" s="933"/>
      <c r="F59" s="789"/>
      <c r="G59" s="789"/>
      <c r="H59" s="859"/>
      <c r="I59" s="791"/>
      <c r="J59" s="789"/>
      <c r="K59" s="797"/>
      <c r="L59" s="797"/>
      <c r="M59" s="797"/>
      <c r="N59" s="797"/>
      <c r="O59" s="798"/>
      <c r="Q59" s="1919" t="s">
        <v>3839</v>
      </c>
      <c r="R59" s="1920"/>
      <c r="S59" s="1920"/>
    </row>
    <row r="60" spans="1:19" ht="71.25" customHeight="1">
      <c r="A60" s="973">
        <v>46</v>
      </c>
      <c r="B60" s="958" t="s">
        <v>3245</v>
      </c>
      <c r="C60" s="955" t="s">
        <v>12</v>
      </c>
      <c r="D60" s="868">
        <v>22</v>
      </c>
      <c r="E60" s="933"/>
      <c r="F60" s="789"/>
      <c r="G60" s="789"/>
      <c r="H60" s="859"/>
      <c r="I60" s="791"/>
      <c r="J60" s="789"/>
      <c r="K60" s="797"/>
      <c r="L60" s="797"/>
      <c r="M60" s="797"/>
      <c r="N60" s="797"/>
      <c r="O60" s="798"/>
      <c r="Q60" s="1919" t="s">
        <v>3839</v>
      </c>
      <c r="R60" s="1920"/>
      <c r="S60" s="1920"/>
    </row>
    <row r="61" spans="1:19" ht="73.5" customHeight="1">
      <c r="A61" s="973">
        <v>47</v>
      </c>
      <c r="B61" s="958" t="s">
        <v>3792</v>
      </c>
      <c r="C61" s="955" t="s">
        <v>12</v>
      </c>
      <c r="D61" s="868">
        <v>22</v>
      </c>
      <c r="E61" s="933"/>
      <c r="F61" s="789"/>
      <c r="G61" s="789"/>
      <c r="H61" s="797"/>
      <c r="I61" s="791"/>
      <c r="J61" s="789"/>
      <c r="K61" s="797"/>
      <c r="L61" s="797"/>
      <c r="M61" s="797"/>
      <c r="N61" s="797"/>
      <c r="O61" s="798"/>
      <c r="Q61" s="1919" t="s">
        <v>3845</v>
      </c>
      <c r="R61" s="1920"/>
      <c r="S61" s="1920"/>
    </row>
    <row r="62" spans="1:19" ht="61.5" customHeight="1">
      <c r="A62" s="973">
        <v>48</v>
      </c>
      <c r="B62" s="958" t="s">
        <v>3246</v>
      </c>
      <c r="C62" s="955" t="s">
        <v>12</v>
      </c>
      <c r="D62" s="868">
        <v>22</v>
      </c>
      <c r="E62" s="796"/>
      <c r="F62" s="789"/>
      <c r="G62" s="789"/>
      <c r="H62" s="796"/>
      <c r="I62" s="791"/>
      <c r="J62" s="789"/>
      <c r="K62" s="797"/>
      <c r="L62" s="797"/>
      <c r="M62" s="797"/>
      <c r="N62" s="797"/>
      <c r="O62" s="798"/>
      <c r="Q62" s="1919" t="s">
        <v>3839</v>
      </c>
      <c r="R62" s="1920"/>
      <c r="S62" s="1920"/>
    </row>
    <row r="63" spans="1:19" ht="65.25" customHeight="1">
      <c r="A63" s="973">
        <v>49</v>
      </c>
      <c r="B63" s="976" t="s">
        <v>3248</v>
      </c>
      <c r="C63" s="955" t="s">
        <v>12</v>
      </c>
      <c r="D63" s="868">
        <v>22</v>
      </c>
      <c r="E63" s="933"/>
      <c r="F63" s="789"/>
      <c r="G63" s="789"/>
      <c r="H63" s="797"/>
      <c r="I63" s="791"/>
      <c r="J63" s="789"/>
      <c r="K63" s="797"/>
      <c r="L63" s="797"/>
      <c r="M63" s="797"/>
      <c r="N63" s="797"/>
      <c r="O63" s="798"/>
      <c r="Q63" s="1919" t="s">
        <v>3839</v>
      </c>
      <c r="R63" s="1920"/>
      <c r="S63" s="1920"/>
    </row>
    <row r="64" spans="1:19" ht="64.5" customHeight="1">
      <c r="A64" s="973">
        <v>50</v>
      </c>
      <c r="B64" s="976" t="s">
        <v>3249</v>
      </c>
      <c r="C64" s="955" t="s">
        <v>12</v>
      </c>
      <c r="D64" s="868">
        <v>22</v>
      </c>
      <c r="E64" s="933"/>
      <c r="F64" s="789"/>
      <c r="G64" s="789"/>
      <c r="H64" s="797"/>
      <c r="I64" s="791"/>
      <c r="J64" s="789"/>
      <c r="K64" s="797"/>
      <c r="L64" s="797"/>
      <c r="M64" s="797"/>
      <c r="N64" s="797"/>
      <c r="O64" s="798"/>
      <c r="Q64" s="1919" t="s">
        <v>3839</v>
      </c>
      <c r="R64" s="1920"/>
      <c r="S64" s="1920"/>
    </row>
    <row r="65" spans="1:19" ht="61.5" customHeight="1">
      <c r="A65" s="973">
        <v>51</v>
      </c>
      <c r="B65" s="962" t="s">
        <v>1301</v>
      </c>
      <c r="C65" s="955" t="s">
        <v>12</v>
      </c>
      <c r="D65" s="868">
        <v>22</v>
      </c>
      <c r="E65" s="956"/>
      <c r="F65" s="927"/>
      <c r="G65" s="927"/>
      <c r="H65" s="868"/>
      <c r="I65" s="956"/>
      <c r="J65" s="789"/>
      <c r="K65" s="797"/>
      <c r="L65" s="797"/>
      <c r="M65" s="797"/>
      <c r="N65" s="797"/>
      <c r="O65" s="798"/>
      <c r="Q65" s="1919" t="s">
        <v>3839</v>
      </c>
      <c r="R65" s="1920"/>
      <c r="S65" s="1920"/>
    </row>
    <row r="66" spans="1:19" ht="15">
      <c r="A66" s="973">
        <v>52</v>
      </c>
      <c r="B66" s="967" t="s">
        <v>192</v>
      </c>
      <c r="C66" s="955"/>
      <c r="D66" s="868"/>
      <c r="E66" s="956"/>
      <c r="F66" s="927"/>
      <c r="G66" s="960"/>
      <c r="H66" s="956"/>
      <c r="I66" s="956"/>
      <c r="J66" s="789"/>
      <c r="K66" s="797"/>
      <c r="L66" s="797"/>
      <c r="M66" s="797"/>
      <c r="N66" s="797"/>
      <c r="O66" s="798"/>
    </row>
    <row r="67" spans="1:19" ht="39">
      <c r="A67" s="973">
        <v>53</v>
      </c>
      <c r="B67" s="968" t="s">
        <v>194</v>
      </c>
      <c r="C67" s="955"/>
      <c r="D67" s="868"/>
      <c r="E67" s="956"/>
      <c r="F67" s="927"/>
      <c r="G67" s="960"/>
      <c r="H67" s="956"/>
      <c r="I67" s="956"/>
      <c r="J67" s="789"/>
      <c r="K67" s="797"/>
      <c r="L67" s="797"/>
      <c r="M67" s="797"/>
      <c r="N67" s="797"/>
      <c r="O67" s="798"/>
    </row>
    <row r="68" spans="1:19" ht="35.25" customHeight="1">
      <c r="A68" s="973">
        <v>54</v>
      </c>
      <c r="B68" s="977" t="s">
        <v>3250</v>
      </c>
      <c r="C68" s="955" t="s">
        <v>12</v>
      </c>
      <c r="D68" s="868">
        <v>145</v>
      </c>
      <c r="E68" s="933"/>
      <c r="F68" s="789"/>
      <c r="G68" s="789"/>
      <c r="H68" s="859"/>
      <c r="I68" s="791"/>
      <c r="J68" s="789"/>
      <c r="K68" s="797"/>
      <c r="L68" s="797"/>
      <c r="M68" s="797"/>
      <c r="N68" s="797"/>
      <c r="O68" s="798"/>
    </row>
    <row r="69" spans="1:19" ht="15">
      <c r="A69" s="973">
        <v>55</v>
      </c>
      <c r="B69" s="977" t="s">
        <v>3243</v>
      </c>
      <c r="C69" s="955" t="s">
        <v>12</v>
      </c>
      <c r="D69" s="868">
        <v>145</v>
      </c>
      <c r="E69" s="933"/>
      <c r="F69" s="789"/>
      <c r="G69" s="789"/>
      <c r="H69" s="859"/>
      <c r="I69" s="791"/>
      <c r="J69" s="789"/>
      <c r="K69" s="797"/>
      <c r="L69" s="797"/>
      <c r="M69" s="797"/>
      <c r="N69" s="797"/>
      <c r="O69" s="798"/>
    </row>
    <row r="70" spans="1:19" ht="26.25">
      <c r="A70" s="973">
        <v>56</v>
      </c>
      <c r="B70" s="977" t="s">
        <v>3250</v>
      </c>
      <c r="C70" s="955" t="s">
        <v>12</v>
      </c>
      <c r="D70" s="868">
        <v>145</v>
      </c>
      <c r="E70" s="933"/>
      <c r="F70" s="789"/>
      <c r="G70" s="789"/>
      <c r="H70" s="859"/>
      <c r="I70" s="791"/>
      <c r="J70" s="789"/>
      <c r="K70" s="797"/>
      <c r="L70" s="797"/>
      <c r="M70" s="797"/>
      <c r="N70" s="797"/>
      <c r="O70" s="798"/>
    </row>
    <row r="71" spans="1:19" ht="78" customHeight="1">
      <c r="A71" s="973">
        <v>57</v>
      </c>
      <c r="B71" s="974" t="s">
        <v>3793</v>
      </c>
      <c r="C71" s="955" t="s">
        <v>12</v>
      </c>
      <c r="D71" s="868">
        <v>145</v>
      </c>
      <c r="E71" s="933"/>
      <c r="F71" s="789"/>
      <c r="G71" s="789"/>
      <c r="H71" s="859"/>
      <c r="I71" s="791"/>
      <c r="J71" s="789"/>
      <c r="K71" s="797"/>
      <c r="L71" s="797"/>
      <c r="M71" s="797"/>
      <c r="N71" s="797"/>
      <c r="O71" s="798"/>
      <c r="Q71" s="1919" t="s">
        <v>3842</v>
      </c>
      <c r="R71" s="1920"/>
      <c r="S71" s="1920"/>
    </row>
    <row r="72" spans="1:19" ht="15">
      <c r="A72" s="973">
        <v>58</v>
      </c>
      <c r="B72" s="968" t="s">
        <v>193</v>
      </c>
      <c r="C72" s="955" t="s">
        <v>7</v>
      </c>
      <c r="D72" s="868">
        <v>145</v>
      </c>
      <c r="E72" s="933"/>
      <c r="F72" s="789"/>
      <c r="G72" s="789"/>
      <c r="H72" s="797"/>
      <c r="I72" s="791"/>
      <c r="J72" s="789"/>
      <c r="K72" s="797"/>
      <c r="L72" s="797"/>
      <c r="M72" s="797"/>
      <c r="N72" s="797"/>
      <c r="O72" s="798"/>
    </row>
    <row r="73" spans="1:19" ht="15">
      <c r="A73" s="973">
        <v>59</v>
      </c>
      <c r="B73" s="977" t="s">
        <v>3251</v>
      </c>
      <c r="C73" s="955" t="s">
        <v>12</v>
      </c>
      <c r="D73" s="868">
        <v>145</v>
      </c>
      <c r="E73" s="933"/>
      <c r="F73" s="789"/>
      <c r="G73" s="789"/>
      <c r="H73" s="797"/>
      <c r="I73" s="791"/>
      <c r="J73" s="789"/>
      <c r="K73" s="797"/>
      <c r="L73" s="797"/>
      <c r="M73" s="797"/>
      <c r="N73" s="797"/>
      <c r="O73" s="798"/>
    </row>
    <row r="74" spans="1:19" ht="26.25">
      <c r="A74" s="973">
        <v>60</v>
      </c>
      <c r="B74" s="977" t="s">
        <v>3252</v>
      </c>
      <c r="C74" s="955" t="s">
        <v>12</v>
      </c>
      <c r="D74" s="868">
        <v>145</v>
      </c>
      <c r="E74" s="933"/>
      <c r="F74" s="789"/>
      <c r="G74" s="789"/>
      <c r="H74" s="797"/>
      <c r="I74" s="791"/>
      <c r="J74" s="789"/>
      <c r="K74" s="797"/>
      <c r="L74" s="797"/>
      <c r="M74" s="797"/>
      <c r="N74" s="797"/>
      <c r="O74" s="798"/>
    </row>
    <row r="75" spans="1:19" ht="39">
      <c r="A75" s="973">
        <v>61</v>
      </c>
      <c r="B75" s="977" t="s">
        <v>3253</v>
      </c>
      <c r="C75" s="955" t="s">
        <v>12</v>
      </c>
      <c r="D75" s="868">
        <v>145</v>
      </c>
      <c r="E75" s="933"/>
      <c r="F75" s="789"/>
      <c r="G75" s="789"/>
      <c r="H75" s="797"/>
      <c r="I75" s="791"/>
      <c r="J75" s="789"/>
      <c r="K75" s="797"/>
      <c r="L75" s="797"/>
      <c r="M75" s="797"/>
      <c r="N75" s="797"/>
      <c r="O75" s="798"/>
    </row>
    <row r="76" spans="1:19" ht="39">
      <c r="A76" s="973">
        <v>62</v>
      </c>
      <c r="B76" s="977" t="s">
        <v>3254</v>
      </c>
      <c r="C76" s="955" t="s">
        <v>12</v>
      </c>
      <c r="D76" s="868">
        <v>145</v>
      </c>
      <c r="E76" s="933"/>
      <c r="F76" s="789"/>
      <c r="G76" s="789"/>
      <c r="H76" s="797"/>
      <c r="I76" s="791"/>
      <c r="J76" s="789"/>
      <c r="K76" s="797"/>
      <c r="L76" s="797"/>
      <c r="M76" s="797"/>
      <c r="N76" s="797"/>
      <c r="O76" s="798"/>
    </row>
    <row r="77" spans="1:19" ht="26.25">
      <c r="A77" s="973">
        <v>63</v>
      </c>
      <c r="B77" s="968" t="s">
        <v>3255</v>
      </c>
      <c r="C77" s="955" t="s">
        <v>12</v>
      </c>
      <c r="D77" s="868">
        <v>145</v>
      </c>
      <c r="E77" s="933"/>
      <c r="F77" s="789"/>
      <c r="G77" s="789"/>
      <c r="H77" s="797"/>
      <c r="I77" s="791"/>
      <c r="J77" s="789"/>
      <c r="K77" s="797"/>
      <c r="L77" s="797"/>
      <c r="M77" s="797"/>
      <c r="N77" s="797"/>
      <c r="O77" s="798"/>
    </row>
    <row r="78" spans="1:19" ht="26.25">
      <c r="A78" s="973">
        <v>64</v>
      </c>
      <c r="B78" s="977" t="s">
        <v>3256</v>
      </c>
      <c r="C78" s="955" t="s">
        <v>12</v>
      </c>
      <c r="D78" s="868">
        <v>145</v>
      </c>
      <c r="E78" s="796"/>
      <c r="F78" s="789"/>
      <c r="G78" s="789"/>
      <c r="H78" s="796"/>
      <c r="I78" s="791"/>
      <c r="J78" s="789"/>
      <c r="K78" s="797"/>
      <c r="L78" s="797"/>
      <c r="M78" s="797"/>
      <c r="N78" s="797"/>
      <c r="O78" s="798"/>
    </row>
    <row r="79" spans="1:19" ht="26.25">
      <c r="A79" s="973">
        <v>65</v>
      </c>
      <c r="B79" s="962" t="s">
        <v>1302</v>
      </c>
      <c r="C79" s="955" t="s">
        <v>12</v>
      </c>
      <c r="D79" s="868">
        <v>145</v>
      </c>
      <c r="E79" s="956"/>
      <c r="F79" s="927"/>
      <c r="G79" s="927"/>
      <c r="H79" s="868"/>
      <c r="I79" s="956"/>
      <c r="J79" s="789"/>
      <c r="K79" s="797"/>
      <c r="L79" s="797"/>
      <c r="M79" s="797"/>
      <c r="N79" s="797"/>
      <c r="O79" s="798"/>
    </row>
    <row r="80" spans="1:19" ht="77.25" customHeight="1">
      <c r="A80" s="973">
        <v>66</v>
      </c>
      <c r="B80" s="1731" t="s">
        <v>3794</v>
      </c>
      <c r="C80" s="973"/>
      <c r="D80" s="736"/>
      <c r="E80" s="1726"/>
      <c r="F80" s="1727"/>
      <c r="G80" s="1727"/>
      <c r="H80" s="1725"/>
      <c r="I80" s="1726"/>
      <c r="J80" s="1728"/>
      <c r="K80" s="1729"/>
      <c r="L80" s="1729"/>
      <c r="M80" s="1729"/>
      <c r="N80" s="1729"/>
      <c r="O80" s="1730"/>
      <c r="Q80" s="1919" t="s">
        <v>3840</v>
      </c>
      <c r="R80" s="1920"/>
      <c r="S80" s="1920"/>
    </row>
    <row r="81" spans="1:19" ht="71.25" customHeight="1">
      <c r="A81" s="973">
        <v>67</v>
      </c>
      <c r="B81" s="974" t="s">
        <v>3796</v>
      </c>
      <c r="C81" s="973" t="s">
        <v>12</v>
      </c>
      <c r="D81" s="736">
        <v>121</v>
      </c>
      <c r="E81" s="1726"/>
      <c r="F81" s="1727"/>
      <c r="G81" s="1727"/>
      <c r="H81" s="1725"/>
      <c r="I81" s="1726"/>
      <c r="J81" s="1728"/>
      <c r="K81" s="1729"/>
      <c r="L81" s="1729"/>
      <c r="M81" s="1729"/>
      <c r="N81" s="1729"/>
      <c r="O81" s="1730"/>
      <c r="Q81" s="1919" t="s">
        <v>3840</v>
      </c>
      <c r="R81" s="1920"/>
      <c r="S81" s="1920"/>
    </row>
    <row r="82" spans="1:19" ht="75.75" customHeight="1">
      <c r="A82" s="973">
        <v>68</v>
      </c>
      <c r="B82" s="1193" t="s">
        <v>3795</v>
      </c>
      <c r="C82" s="973" t="s">
        <v>12</v>
      </c>
      <c r="D82" s="736">
        <v>121</v>
      </c>
      <c r="E82" s="1726"/>
      <c r="F82" s="1727"/>
      <c r="G82" s="1727"/>
      <c r="H82" s="1725"/>
      <c r="I82" s="1726"/>
      <c r="J82" s="1728"/>
      <c r="K82" s="1729"/>
      <c r="L82" s="1729"/>
      <c r="M82" s="1729"/>
      <c r="N82" s="1729"/>
      <c r="O82" s="1730"/>
      <c r="Q82" s="1919" t="s">
        <v>3840</v>
      </c>
      <c r="R82" s="1920"/>
      <c r="S82" s="1920"/>
    </row>
    <row r="83" spans="1:19" ht="72" customHeight="1">
      <c r="A83" s="973">
        <v>69</v>
      </c>
      <c r="B83" s="975" t="s">
        <v>1301</v>
      </c>
      <c r="C83" s="973" t="s">
        <v>12</v>
      </c>
      <c r="D83" s="736">
        <v>121</v>
      </c>
      <c r="E83" s="1726"/>
      <c r="F83" s="1727"/>
      <c r="G83" s="1727"/>
      <c r="H83" s="1725"/>
      <c r="I83" s="1726"/>
      <c r="J83" s="1728"/>
      <c r="K83" s="1729"/>
      <c r="L83" s="1729"/>
      <c r="M83" s="1729"/>
      <c r="N83" s="1729"/>
      <c r="O83" s="1730"/>
      <c r="Q83" s="1919" t="s">
        <v>3840</v>
      </c>
      <c r="R83" s="1920"/>
      <c r="S83" s="1920"/>
    </row>
    <row r="84" spans="1:19" ht="39" thickBot="1">
      <c r="A84" s="973">
        <v>70</v>
      </c>
      <c r="B84" s="978" t="s">
        <v>1099</v>
      </c>
      <c r="C84" s="979" t="s">
        <v>9</v>
      </c>
      <c r="D84" s="980">
        <v>1</v>
      </c>
      <c r="E84" s="981"/>
      <c r="F84" s="982"/>
      <c r="G84" s="983"/>
      <c r="H84" s="981"/>
      <c r="I84" s="981"/>
      <c r="J84" s="984"/>
      <c r="K84" s="985"/>
      <c r="L84" s="985"/>
      <c r="M84" s="985"/>
      <c r="N84" s="985"/>
      <c r="O84" s="986"/>
      <c r="Q84" s="2000"/>
      <c r="R84" s="2000"/>
      <c r="S84" s="2000"/>
    </row>
    <row r="85" spans="1:19" ht="13.5" thickBot="1">
      <c r="A85" s="1991" t="s">
        <v>1094</v>
      </c>
      <c r="B85" s="1992"/>
      <c r="C85" s="1993"/>
      <c r="D85" s="1993"/>
      <c r="E85" s="987"/>
      <c r="F85" s="987"/>
      <c r="G85" s="987"/>
      <c r="H85" s="987"/>
      <c r="I85" s="987"/>
      <c r="J85" s="987"/>
      <c r="K85" s="988"/>
      <c r="L85" s="988"/>
      <c r="M85" s="988"/>
      <c r="N85" s="988"/>
      <c r="O85" s="988"/>
    </row>
    <row r="86" spans="1:19">
      <c r="A86" s="994"/>
      <c r="B86" s="994"/>
      <c r="C86" s="995"/>
      <c r="D86" s="995"/>
      <c r="E86" s="996"/>
      <c r="F86" s="996"/>
      <c r="G86" s="996"/>
      <c r="H86" s="996"/>
      <c r="I86" s="996"/>
      <c r="J86" s="996"/>
      <c r="K86" s="997"/>
      <c r="L86" s="997"/>
      <c r="M86" s="997"/>
      <c r="N86" s="997"/>
      <c r="O86" s="997"/>
    </row>
    <row r="88" spans="1:19" s="844" customFormat="1" ht="100.5" customHeight="1">
      <c r="A88" s="843">
        <v>1</v>
      </c>
      <c r="B88" s="1925" t="s">
        <v>2799</v>
      </c>
      <c r="C88" s="1925"/>
      <c r="D88" s="1925"/>
      <c r="E88" s="1925"/>
      <c r="F88" s="1925"/>
      <c r="G88" s="1925"/>
      <c r="H88" s="1925"/>
      <c r="I88" s="1925"/>
      <c r="J88" s="1925"/>
      <c r="K88" s="1925"/>
      <c r="L88" s="1925"/>
      <c r="M88" s="845"/>
      <c r="N88" s="845"/>
      <c r="O88" s="845"/>
      <c r="P88" s="845"/>
    </row>
    <row r="89" spans="1:19" s="844" customFormat="1">
      <c r="A89" s="846" t="s">
        <v>49</v>
      </c>
      <c r="B89" s="852" t="s">
        <v>3220</v>
      </c>
      <c r="C89" s="853"/>
      <c r="D89" s="853"/>
      <c r="E89" s="853"/>
      <c r="F89" s="853"/>
      <c r="G89" s="853"/>
      <c r="H89" s="853"/>
      <c r="I89" s="853"/>
      <c r="J89" s="853"/>
      <c r="K89" s="853"/>
      <c r="L89" s="853"/>
      <c r="M89" s="845"/>
      <c r="N89" s="845"/>
      <c r="O89" s="845"/>
      <c r="P89" s="845"/>
    </row>
    <row r="90" spans="1:19" s="844" customFormat="1" ht="59.25" customHeight="1">
      <c r="A90" s="854" t="s">
        <v>52</v>
      </c>
      <c r="B90" s="1926" t="s">
        <v>3216</v>
      </c>
      <c r="C90" s="1926"/>
      <c r="D90" s="1926"/>
      <c r="E90" s="1926"/>
      <c r="F90" s="1926"/>
      <c r="G90" s="1926"/>
      <c r="H90" s="1926"/>
      <c r="I90" s="1926"/>
      <c r="J90" s="1926"/>
      <c r="K90" s="1926"/>
      <c r="L90" s="1926"/>
      <c r="M90" s="845"/>
      <c r="N90" s="845"/>
      <c r="O90" s="845"/>
      <c r="P90" s="845"/>
    </row>
    <row r="91" spans="1:19" s="844" customFormat="1" ht="41.25" customHeight="1">
      <c r="A91" s="854" t="s">
        <v>3218</v>
      </c>
      <c r="B91" s="1927" t="s">
        <v>3217</v>
      </c>
      <c r="C91" s="1927"/>
      <c r="D91" s="1927"/>
      <c r="E91" s="1927"/>
      <c r="F91" s="1927"/>
      <c r="G91" s="1927"/>
      <c r="H91" s="1927"/>
      <c r="I91" s="1927"/>
      <c r="J91" s="1927"/>
      <c r="K91" s="1927"/>
      <c r="L91" s="1927"/>
      <c r="M91" s="845"/>
      <c r="N91" s="845"/>
      <c r="O91" s="845"/>
      <c r="P91" s="845"/>
    </row>
    <row r="92" spans="1:19" s="844" customFormat="1" ht="71.25" customHeight="1">
      <c r="A92" s="854" t="s">
        <v>3219</v>
      </c>
      <c r="B92" s="1927" t="s">
        <v>3224</v>
      </c>
      <c r="C92" s="1927"/>
      <c r="D92" s="1927"/>
      <c r="E92" s="1927"/>
      <c r="F92" s="1927"/>
      <c r="G92" s="1927"/>
      <c r="H92" s="1927"/>
      <c r="I92" s="1927"/>
      <c r="J92" s="1927"/>
      <c r="K92" s="1927"/>
      <c r="L92" s="1927"/>
      <c r="M92" s="845"/>
      <c r="N92" s="845"/>
      <c r="O92" s="845"/>
      <c r="P92" s="845"/>
    </row>
    <row r="93" spans="1:19" s="844" customFormat="1">
      <c r="A93" s="846"/>
      <c r="B93" s="847"/>
      <c r="C93" s="843"/>
      <c r="D93" s="848"/>
      <c r="E93" s="848"/>
      <c r="G93" s="845"/>
      <c r="H93" s="845"/>
      <c r="I93" s="845"/>
      <c r="J93" s="845"/>
      <c r="K93" s="845"/>
      <c r="L93" s="845"/>
      <c r="M93" s="845"/>
      <c r="N93" s="845"/>
      <c r="O93" s="845"/>
      <c r="P93" s="845"/>
    </row>
    <row r="94" spans="1:19" s="844" customFormat="1">
      <c r="A94" s="846"/>
      <c r="B94" s="847"/>
      <c r="C94" s="843"/>
      <c r="D94" s="848"/>
      <c r="E94" s="848"/>
      <c r="G94" s="845"/>
      <c r="H94" s="845"/>
      <c r="I94" s="845"/>
      <c r="J94" s="845"/>
      <c r="K94" s="845"/>
      <c r="L94" s="845"/>
      <c r="M94" s="845"/>
      <c r="N94" s="845"/>
      <c r="O94" s="845"/>
      <c r="P94" s="845"/>
    </row>
    <row r="95" spans="1:19" s="844" customFormat="1">
      <c r="A95" s="846"/>
      <c r="B95" s="847"/>
      <c r="C95" s="843"/>
      <c r="D95" s="848"/>
      <c r="E95" s="848"/>
      <c r="G95" s="845"/>
      <c r="H95" s="845"/>
      <c r="I95" s="845"/>
      <c r="J95" s="845"/>
      <c r="K95" s="845"/>
      <c r="L95" s="845"/>
      <c r="M95" s="845"/>
      <c r="N95" s="845"/>
      <c r="O95" s="845"/>
      <c r="P95" s="845"/>
    </row>
    <row r="96" spans="1:19" s="757" customFormat="1">
      <c r="A96" s="849"/>
      <c r="B96" s="850" t="s">
        <v>3222</v>
      </c>
      <c r="C96" s="1921" t="s">
        <v>10</v>
      </c>
      <c r="D96" s="1921"/>
    </row>
    <row r="97" spans="1:16" s="757" customFormat="1">
      <c r="A97" s="849"/>
      <c r="B97" s="850" t="s">
        <v>3221</v>
      </c>
      <c r="C97" s="1921" t="s">
        <v>11</v>
      </c>
      <c r="D97" s="1921"/>
    </row>
    <row r="98" spans="1:16" s="757" customFormat="1">
      <c r="A98" s="849"/>
      <c r="B98" s="833"/>
      <c r="C98" s="851"/>
      <c r="D98" s="851"/>
    </row>
    <row r="99" spans="1:16" s="757" customFormat="1">
      <c r="A99" s="849"/>
      <c r="B99" s="833"/>
      <c r="C99" s="851"/>
      <c r="D99" s="851"/>
    </row>
    <row r="100" spans="1:16" s="757" customFormat="1">
      <c r="A100" s="849"/>
      <c r="B100" s="833" t="s">
        <v>3223</v>
      </c>
      <c r="C100" s="1921" t="s">
        <v>10</v>
      </c>
      <c r="D100" s="1921"/>
    </row>
    <row r="101" spans="1:16" s="757" customFormat="1">
      <c r="A101" s="849"/>
      <c r="B101" s="833"/>
      <c r="C101" s="1921" t="s">
        <v>11</v>
      </c>
      <c r="D101" s="1921"/>
    </row>
    <row r="102" spans="1:16" s="735" customFormat="1">
      <c r="P102" s="757"/>
    </row>
  </sheetData>
  <mergeCells count="58">
    <mergeCell ref="Q62:S62"/>
    <mergeCell ref="Q37:S37"/>
    <mergeCell ref="Q38:S38"/>
    <mergeCell ref="Q39:S39"/>
    <mergeCell ref="Q40:S40"/>
    <mergeCell ref="Q41:S41"/>
    <mergeCell ref="Q43:S43"/>
    <mergeCell ref="Q44:S44"/>
    <mergeCell ref="Q48:S48"/>
    <mergeCell ref="Q61:S61"/>
    <mergeCell ref="Q56:S56"/>
    <mergeCell ref="Q57:S57"/>
    <mergeCell ref="Q58:S58"/>
    <mergeCell ref="Q59:S59"/>
    <mergeCell ref="Q60:S60"/>
    <mergeCell ref="Q81:S81"/>
    <mergeCell ref="Q82:S82"/>
    <mergeCell ref="Q83:S83"/>
    <mergeCell ref="Q84:S84"/>
    <mergeCell ref="Q63:S63"/>
    <mergeCell ref="Q64:S64"/>
    <mergeCell ref="Q65:S65"/>
    <mergeCell ref="Q71:S71"/>
    <mergeCell ref="Q80:S80"/>
    <mergeCell ref="C101:D101"/>
    <mergeCell ref="B90:L90"/>
    <mergeCell ref="B91:L91"/>
    <mergeCell ref="B92:L92"/>
    <mergeCell ref="C96:D96"/>
    <mergeCell ref="C97:D97"/>
    <mergeCell ref="C100:D100"/>
    <mergeCell ref="A85:D85"/>
    <mergeCell ref="B88:L88"/>
    <mergeCell ref="A12:A13"/>
    <mergeCell ref="B12:B13"/>
    <mergeCell ref="C12:C13"/>
    <mergeCell ref="D12:D13"/>
    <mergeCell ref="A1:D1"/>
    <mergeCell ref="A2:D2"/>
    <mergeCell ref="A3:D3"/>
    <mergeCell ref="A4:B4"/>
    <mergeCell ref="A5:B5"/>
    <mergeCell ref="V42:X42"/>
    <mergeCell ref="V48:X48"/>
    <mergeCell ref="A6:B6"/>
    <mergeCell ref="A7:B7"/>
    <mergeCell ref="A8:B8"/>
    <mergeCell ref="A10:D10"/>
    <mergeCell ref="E12:J12"/>
    <mergeCell ref="K12:O12"/>
    <mergeCell ref="Q18:S18"/>
    <mergeCell ref="Q23:S23"/>
    <mergeCell ref="Q28:S28"/>
    <mergeCell ref="Q32:S32"/>
    <mergeCell ref="Q42:S42"/>
    <mergeCell ref="Q33:S33"/>
    <mergeCell ref="Q34:S34"/>
    <mergeCell ref="Q35:S35"/>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FF99"/>
  </sheetPr>
  <dimension ref="A1:AA125"/>
  <sheetViews>
    <sheetView topLeftCell="C1" zoomScale="85" zoomScaleNormal="85" workbookViewId="0">
      <selection activeCell="V28" sqref="V28"/>
    </sheetView>
  </sheetViews>
  <sheetFormatPr defaultColWidth="8.7109375" defaultRowHeight="12.75"/>
  <cols>
    <col min="1" max="1" width="9.28515625" style="15" bestFit="1" customWidth="1"/>
    <col min="2" max="2" width="44.28515625" style="15" customWidth="1"/>
    <col min="3" max="3" width="19.7109375" style="15" customWidth="1"/>
    <col min="4" max="4" width="23" style="15" customWidth="1"/>
    <col min="5" max="5" width="8.7109375" style="15"/>
    <col min="6" max="6" width="9.28515625" style="15" bestFit="1" customWidth="1"/>
    <col min="7" max="9" width="8.7109375" style="15"/>
    <col min="10" max="10" width="10.85546875" style="15" customWidth="1"/>
    <col min="11" max="11" width="9.85546875" style="15" customWidth="1"/>
    <col min="12" max="12" width="11.140625" style="15" customWidth="1"/>
    <col min="13" max="13" width="11.42578125" style="15" customWidth="1"/>
    <col min="14" max="14" width="12.28515625" style="15" customWidth="1"/>
    <col min="15" max="15" width="11.85546875" style="15" customWidth="1"/>
    <col min="16" max="16" width="8.7109375" style="833"/>
    <col min="17" max="18" width="8.7109375" style="15"/>
    <col min="19" max="19" width="32.5703125" style="15" customWidth="1"/>
    <col min="20" max="22" width="8.7109375" style="15"/>
    <col min="23" max="23" width="21.7109375" style="15" customWidth="1"/>
    <col min="24" max="26" width="8.7109375" style="15"/>
    <col min="27" max="27" width="24.7109375" style="15" customWidth="1"/>
    <col min="28" max="16384" width="8.7109375" style="15"/>
  </cols>
  <sheetData>
    <row r="1" spans="1:15" ht="14.65" customHeight="1">
      <c r="A1" s="2001" t="s">
        <v>2896</v>
      </c>
      <c r="B1" s="2001"/>
      <c r="C1" s="2001"/>
      <c r="D1" s="2001"/>
    </row>
    <row r="2" spans="1:15" ht="14.65" customHeight="1">
      <c r="A2" s="2002" t="s">
        <v>1131</v>
      </c>
      <c r="B2" s="2002"/>
      <c r="C2" s="2002"/>
      <c r="D2" s="2002"/>
    </row>
    <row r="3" spans="1:15" ht="14.65" customHeight="1">
      <c r="A3" s="2003"/>
      <c r="B3" s="2003"/>
      <c r="C3" s="2003"/>
      <c r="D3" s="2003"/>
    </row>
    <row r="4" spans="1:15" ht="14.65" customHeight="1">
      <c r="A4" s="1966" t="s">
        <v>0</v>
      </c>
      <c r="B4" s="1966"/>
      <c r="C4" s="759" t="s">
        <v>3211</v>
      </c>
      <c r="D4" s="992"/>
    </row>
    <row r="5" spans="1:15" ht="12.75" customHeight="1">
      <c r="A5" s="1966" t="s">
        <v>1</v>
      </c>
      <c r="B5" s="1966"/>
      <c r="C5" s="759" t="s">
        <v>3211</v>
      </c>
      <c r="D5" s="993"/>
    </row>
    <row r="6" spans="1:15" ht="14.65" customHeight="1">
      <c r="A6" s="1966" t="s">
        <v>2</v>
      </c>
      <c r="B6" s="1966"/>
      <c r="C6" s="759" t="s">
        <v>3212</v>
      </c>
      <c r="D6" s="992"/>
    </row>
    <row r="7" spans="1:15" ht="12.75" customHeight="1">
      <c r="A7" s="1966" t="s">
        <v>3209</v>
      </c>
      <c r="B7" s="1966"/>
      <c r="C7" s="913" t="s">
        <v>3213</v>
      </c>
      <c r="D7" s="992"/>
    </row>
    <row r="8" spans="1:15" ht="14.65" customHeight="1">
      <c r="A8" s="1967" t="s">
        <v>3210</v>
      </c>
      <c r="B8" s="1967"/>
      <c r="C8" s="913"/>
      <c r="D8" s="992"/>
    </row>
    <row r="9" spans="1:15">
      <c r="A9" s="133"/>
      <c r="B9" s="133"/>
      <c r="C9" s="133"/>
      <c r="D9" s="133"/>
      <c r="L9" s="23" t="s">
        <v>2941</v>
      </c>
      <c r="M9" s="23"/>
      <c r="N9" s="145"/>
      <c r="O9" s="23" t="s">
        <v>2942</v>
      </c>
    </row>
    <row r="10" spans="1:15" ht="13.15" customHeight="1">
      <c r="A10" s="1949"/>
      <c r="B10" s="1949"/>
      <c r="C10" s="1950"/>
      <c r="D10" s="1950"/>
      <c r="L10" s="23" t="s">
        <v>2943</v>
      </c>
      <c r="M10" s="23"/>
      <c r="N10" s="23"/>
      <c r="O10" s="23"/>
    </row>
    <row r="11" spans="1:15" ht="13.5" customHeight="1">
      <c r="A11" s="16"/>
      <c r="B11" s="17"/>
      <c r="C11" s="18"/>
      <c r="D11" s="18"/>
    </row>
    <row r="12" spans="1:15" ht="12.75" customHeight="1">
      <c r="A12" s="2007" t="s">
        <v>8</v>
      </c>
      <c r="B12" s="2009" t="s">
        <v>1085</v>
      </c>
      <c r="C12" s="2011" t="s">
        <v>3</v>
      </c>
      <c r="D12" s="2013" t="s">
        <v>4</v>
      </c>
      <c r="E12" s="1954" t="s">
        <v>2934</v>
      </c>
      <c r="F12" s="1954"/>
      <c r="G12" s="1954"/>
      <c r="H12" s="1954"/>
      <c r="I12" s="1954"/>
      <c r="J12" s="1954"/>
      <c r="K12" s="1955" t="s">
        <v>2935</v>
      </c>
      <c r="L12" s="1955"/>
      <c r="M12" s="1955"/>
      <c r="N12" s="1955"/>
      <c r="O12" s="1955"/>
    </row>
    <row r="13" spans="1:15" ht="66" thickBot="1">
      <c r="A13" s="2008"/>
      <c r="B13" s="2010"/>
      <c r="C13" s="2012"/>
      <c r="D13" s="2014"/>
      <c r="E13" s="413" t="s">
        <v>2936</v>
      </c>
      <c r="F13" s="413" t="s">
        <v>2937</v>
      </c>
      <c r="G13" s="413" t="s">
        <v>2886</v>
      </c>
      <c r="H13" s="413" t="s">
        <v>2887</v>
      </c>
      <c r="I13" s="413" t="s">
        <v>2888</v>
      </c>
      <c r="J13" s="413" t="s">
        <v>2938</v>
      </c>
      <c r="K13" s="413" t="s">
        <v>2939</v>
      </c>
      <c r="L13" s="413" t="s">
        <v>2886</v>
      </c>
      <c r="M13" s="413" t="s">
        <v>2887</v>
      </c>
      <c r="N13" s="413" t="s">
        <v>2888</v>
      </c>
      <c r="O13" s="413" t="s">
        <v>2940</v>
      </c>
    </row>
    <row r="14" spans="1:15" ht="13.5" thickBot="1">
      <c r="A14" s="417">
        <v>1</v>
      </c>
      <c r="B14" s="418">
        <v>2</v>
      </c>
      <c r="C14" s="418">
        <v>3</v>
      </c>
      <c r="D14" s="418">
        <v>4</v>
      </c>
      <c r="E14" s="418">
        <v>5</v>
      </c>
      <c r="F14" s="418">
        <v>6</v>
      </c>
      <c r="G14" s="418">
        <v>7</v>
      </c>
      <c r="H14" s="418">
        <v>8</v>
      </c>
      <c r="I14" s="418">
        <v>9</v>
      </c>
      <c r="J14" s="418">
        <v>10</v>
      </c>
      <c r="K14" s="418">
        <v>11</v>
      </c>
      <c r="L14" s="418">
        <v>12</v>
      </c>
      <c r="M14" s="418">
        <v>13</v>
      </c>
      <c r="N14" s="418">
        <v>14</v>
      </c>
      <c r="O14" s="419">
        <v>15</v>
      </c>
    </row>
    <row r="15" spans="1:15" ht="15" customHeight="1">
      <c r="A15" s="318">
        <v>1</v>
      </c>
      <c r="B15" s="420" t="s">
        <v>190</v>
      </c>
      <c r="C15" s="414"/>
      <c r="D15" s="421"/>
      <c r="E15" s="415"/>
      <c r="F15" s="415"/>
      <c r="G15" s="415"/>
      <c r="H15" s="415"/>
      <c r="I15" s="415"/>
      <c r="J15" s="415"/>
      <c r="K15" s="415"/>
      <c r="L15" s="415"/>
      <c r="M15" s="415"/>
      <c r="N15" s="415"/>
      <c r="O15" s="416"/>
    </row>
    <row r="16" spans="1:15" ht="26.25">
      <c r="A16" s="134">
        <v>2</v>
      </c>
      <c r="B16" s="137" t="s">
        <v>3259</v>
      </c>
      <c r="C16" s="130" t="s">
        <v>12</v>
      </c>
      <c r="D16" s="135">
        <v>7</v>
      </c>
      <c r="E16" s="353"/>
      <c r="F16" s="354"/>
      <c r="G16" s="354"/>
      <c r="H16" s="353"/>
      <c r="I16" s="344"/>
      <c r="J16" s="342"/>
      <c r="K16" s="347"/>
      <c r="L16" s="347"/>
      <c r="M16" s="347"/>
      <c r="N16" s="347"/>
      <c r="O16" s="348"/>
    </row>
    <row r="17" spans="1:19" ht="26.25">
      <c r="A17" s="134">
        <v>3</v>
      </c>
      <c r="B17" s="137" t="s">
        <v>191</v>
      </c>
      <c r="C17" s="130" t="s">
        <v>12</v>
      </c>
      <c r="D17" s="135">
        <v>7</v>
      </c>
      <c r="E17" s="397"/>
      <c r="F17" s="395"/>
      <c r="G17" s="395"/>
      <c r="H17" s="397"/>
      <c r="I17" s="344"/>
      <c r="J17" s="342"/>
      <c r="K17" s="347"/>
      <c r="L17" s="347"/>
      <c r="M17" s="347"/>
      <c r="N17" s="347"/>
      <c r="O17" s="348"/>
    </row>
    <row r="18" spans="1:19" ht="39">
      <c r="A18" s="134">
        <v>4</v>
      </c>
      <c r="B18" s="131" t="s">
        <v>3260</v>
      </c>
      <c r="C18" s="130" t="s">
        <v>12</v>
      </c>
      <c r="D18" s="135">
        <v>7</v>
      </c>
      <c r="E18" s="398"/>
      <c r="F18" s="342"/>
      <c r="G18" s="342"/>
      <c r="H18" s="347"/>
      <c r="I18" s="344"/>
      <c r="J18" s="342"/>
      <c r="K18" s="347"/>
      <c r="L18" s="347"/>
      <c r="M18" s="347"/>
      <c r="N18" s="347"/>
      <c r="O18" s="348"/>
    </row>
    <row r="19" spans="1:19" ht="15">
      <c r="A19" s="134">
        <v>5</v>
      </c>
      <c r="B19" s="131" t="s">
        <v>3261</v>
      </c>
      <c r="C19" s="130" t="s">
        <v>12</v>
      </c>
      <c r="D19" s="135">
        <v>7</v>
      </c>
      <c r="E19" s="398"/>
      <c r="F19" s="342"/>
      <c r="G19" s="342"/>
      <c r="H19" s="347"/>
      <c r="I19" s="344"/>
      <c r="J19" s="342"/>
      <c r="K19" s="347"/>
      <c r="L19" s="347"/>
      <c r="M19" s="347"/>
      <c r="N19" s="347"/>
      <c r="O19" s="348"/>
    </row>
    <row r="20" spans="1:19" ht="15">
      <c r="A20" s="134">
        <v>6</v>
      </c>
      <c r="B20" s="131" t="s">
        <v>3262</v>
      </c>
      <c r="C20" s="130" t="s">
        <v>12</v>
      </c>
      <c r="D20" s="135">
        <v>7</v>
      </c>
      <c r="E20" s="398"/>
      <c r="F20" s="342"/>
      <c r="G20" s="342"/>
      <c r="H20" s="347"/>
      <c r="I20" s="344"/>
      <c r="J20" s="342"/>
      <c r="K20" s="347"/>
      <c r="L20" s="347"/>
      <c r="M20" s="347"/>
      <c r="N20" s="347"/>
      <c r="O20" s="348"/>
    </row>
    <row r="21" spans="1:19" ht="39">
      <c r="A21" s="134">
        <v>7</v>
      </c>
      <c r="B21" s="137" t="s">
        <v>3263</v>
      </c>
      <c r="C21" s="130" t="s">
        <v>12</v>
      </c>
      <c r="D21" s="135">
        <v>7</v>
      </c>
      <c r="E21" s="398"/>
      <c r="F21" s="342"/>
      <c r="G21" s="342"/>
      <c r="H21" s="361"/>
      <c r="I21" s="344"/>
      <c r="J21" s="342"/>
      <c r="K21" s="347"/>
      <c r="L21" s="347"/>
      <c r="M21" s="347"/>
      <c r="N21" s="347"/>
      <c r="O21" s="348"/>
    </row>
    <row r="22" spans="1:19" ht="15">
      <c r="A22" s="134">
        <v>8</v>
      </c>
      <c r="B22" s="137" t="s">
        <v>3264</v>
      </c>
      <c r="C22" s="130" t="s">
        <v>12</v>
      </c>
      <c r="D22" s="135">
        <v>7</v>
      </c>
      <c r="E22" s="398"/>
      <c r="F22" s="342"/>
      <c r="G22" s="342"/>
      <c r="H22" s="347"/>
      <c r="I22" s="344"/>
      <c r="J22" s="342"/>
      <c r="K22" s="347"/>
      <c r="L22" s="347"/>
      <c r="M22" s="347"/>
      <c r="N22" s="347"/>
      <c r="O22" s="348"/>
    </row>
    <row r="23" spans="1:19" ht="26.25">
      <c r="A23" s="134">
        <v>9</v>
      </c>
      <c r="B23" s="137" t="s">
        <v>3265</v>
      </c>
      <c r="C23" s="130" t="s">
        <v>12</v>
      </c>
      <c r="D23" s="135">
        <v>7</v>
      </c>
      <c r="E23" s="398"/>
      <c r="F23" s="342"/>
      <c r="G23" s="342"/>
      <c r="H23" s="347"/>
      <c r="I23" s="344"/>
      <c r="J23" s="342"/>
      <c r="K23" s="347"/>
      <c r="L23" s="347"/>
      <c r="M23" s="347"/>
      <c r="N23" s="347"/>
      <c r="O23" s="348"/>
    </row>
    <row r="24" spans="1:19" ht="39">
      <c r="A24" s="134">
        <v>10</v>
      </c>
      <c r="B24" s="131" t="s">
        <v>3266</v>
      </c>
      <c r="C24" s="130" t="s">
        <v>12</v>
      </c>
      <c r="D24" s="135">
        <v>7</v>
      </c>
      <c r="E24" s="398"/>
      <c r="F24" s="342"/>
      <c r="G24" s="342"/>
      <c r="H24" s="347"/>
      <c r="I24" s="344"/>
      <c r="J24" s="342"/>
      <c r="K24" s="347"/>
      <c r="L24" s="347"/>
      <c r="M24" s="347"/>
      <c r="N24" s="347"/>
      <c r="O24" s="348"/>
    </row>
    <row r="25" spans="1:19" ht="39">
      <c r="A25" s="134">
        <v>11</v>
      </c>
      <c r="B25" s="137" t="s">
        <v>3267</v>
      </c>
      <c r="C25" s="130" t="s">
        <v>12</v>
      </c>
      <c r="D25" s="135">
        <v>7</v>
      </c>
      <c r="E25" s="398"/>
      <c r="F25" s="342"/>
      <c r="G25" s="342"/>
      <c r="H25" s="347"/>
      <c r="I25" s="344"/>
      <c r="J25" s="342"/>
      <c r="K25" s="347"/>
      <c r="L25" s="347"/>
      <c r="M25" s="347"/>
      <c r="N25" s="347"/>
      <c r="O25" s="348"/>
    </row>
    <row r="26" spans="1:19" s="115" customFormat="1" ht="26.25">
      <c r="A26" s="134">
        <v>12</v>
      </c>
      <c r="B26" s="131" t="s">
        <v>1302</v>
      </c>
      <c r="C26" s="127" t="s">
        <v>12</v>
      </c>
      <c r="D26" s="135">
        <v>7</v>
      </c>
      <c r="E26" s="402"/>
      <c r="F26" s="395"/>
      <c r="G26" s="395"/>
      <c r="H26" s="402"/>
      <c r="I26" s="402"/>
      <c r="J26" s="342"/>
      <c r="K26" s="347"/>
      <c r="L26" s="347"/>
      <c r="M26" s="347"/>
      <c r="N26" s="347"/>
      <c r="O26" s="348"/>
      <c r="P26" s="965"/>
    </row>
    <row r="27" spans="1:19" ht="26.25">
      <c r="A27" s="134">
        <v>13</v>
      </c>
      <c r="B27" s="131" t="s">
        <v>1546</v>
      </c>
      <c r="C27" s="130"/>
      <c r="D27" s="135"/>
      <c r="E27" s="398"/>
      <c r="F27" s="342"/>
      <c r="G27" s="342"/>
      <c r="H27" s="347"/>
      <c r="I27" s="344"/>
      <c r="J27" s="342"/>
      <c r="K27" s="347"/>
      <c r="L27" s="347"/>
      <c r="M27" s="347"/>
      <c r="N27" s="347"/>
      <c r="O27" s="348"/>
    </row>
    <row r="28" spans="1:19" ht="166.5" customHeight="1">
      <c r="A28" s="134">
        <v>14</v>
      </c>
      <c r="B28" s="137" t="s">
        <v>1401</v>
      </c>
      <c r="C28" s="130" t="s">
        <v>12</v>
      </c>
      <c r="D28" s="135">
        <v>534</v>
      </c>
      <c r="E28" s="397"/>
      <c r="F28" s="395"/>
      <c r="G28" s="395"/>
      <c r="H28" s="397"/>
      <c r="I28" s="344"/>
      <c r="J28" s="342"/>
      <c r="K28" s="347"/>
      <c r="L28" s="347"/>
      <c r="M28" s="347"/>
      <c r="N28" s="347"/>
      <c r="O28" s="348"/>
      <c r="Q28" s="1919" t="s">
        <v>3839</v>
      </c>
      <c r="R28" s="1920"/>
      <c r="S28" s="1920"/>
    </row>
    <row r="29" spans="1:19" ht="100.5" customHeight="1">
      <c r="A29" s="134">
        <v>15</v>
      </c>
      <c r="B29" s="137" t="s">
        <v>182</v>
      </c>
      <c r="C29" s="130" t="s">
        <v>12</v>
      </c>
      <c r="D29" s="135">
        <v>534</v>
      </c>
      <c r="E29" s="347"/>
      <c r="F29" s="342"/>
      <c r="G29" s="342"/>
      <c r="H29" s="347"/>
      <c r="I29" s="344"/>
      <c r="J29" s="342"/>
      <c r="K29" s="347"/>
      <c r="L29" s="347"/>
      <c r="M29" s="347"/>
      <c r="N29" s="347"/>
      <c r="O29" s="348"/>
      <c r="Q29" s="1919" t="s">
        <v>3839</v>
      </c>
      <c r="R29" s="1920"/>
      <c r="S29" s="1920"/>
    </row>
    <row r="30" spans="1:19" ht="61.5" customHeight="1">
      <c r="A30" s="134">
        <v>16</v>
      </c>
      <c r="B30" s="131" t="s">
        <v>3268</v>
      </c>
      <c r="C30" s="130" t="s">
        <v>12</v>
      </c>
      <c r="D30" s="135">
        <v>534</v>
      </c>
      <c r="E30" s="347"/>
      <c r="F30" s="342"/>
      <c r="G30" s="342"/>
      <c r="H30" s="347"/>
      <c r="I30" s="344"/>
      <c r="J30" s="342"/>
      <c r="K30" s="347"/>
      <c r="L30" s="347"/>
      <c r="M30" s="347"/>
      <c r="N30" s="347"/>
      <c r="O30" s="348"/>
      <c r="Q30" s="1919" t="s">
        <v>3839</v>
      </c>
      <c r="R30" s="1920"/>
      <c r="S30" s="1920"/>
    </row>
    <row r="31" spans="1:19" ht="15" customHeight="1">
      <c r="A31" s="134">
        <v>17</v>
      </c>
      <c r="B31" s="131" t="s">
        <v>3269</v>
      </c>
      <c r="C31" s="130" t="s">
        <v>12</v>
      </c>
      <c r="D31" s="135">
        <f>538*2</f>
        <v>1076</v>
      </c>
      <c r="E31" s="397"/>
      <c r="F31" s="395"/>
      <c r="G31" s="395"/>
      <c r="H31" s="397"/>
      <c r="I31" s="344"/>
      <c r="J31" s="342"/>
      <c r="K31" s="347"/>
      <c r="L31" s="347"/>
      <c r="M31" s="347"/>
      <c r="N31" s="347"/>
      <c r="O31" s="348"/>
      <c r="Q31" s="1732"/>
      <c r="R31" s="1733"/>
      <c r="S31" s="1733"/>
    </row>
    <row r="32" spans="1:19" ht="84.75" customHeight="1">
      <c r="A32" s="134">
        <v>18</v>
      </c>
      <c r="B32" s="131" t="s">
        <v>1139</v>
      </c>
      <c r="C32" s="130" t="s">
        <v>12</v>
      </c>
      <c r="D32" s="135">
        <f>D28</f>
        <v>534</v>
      </c>
      <c r="E32" s="334"/>
      <c r="F32" s="395"/>
      <c r="G32" s="401"/>
      <c r="H32" s="322"/>
      <c r="I32" s="344"/>
      <c r="J32" s="342"/>
      <c r="K32" s="347"/>
      <c r="L32" s="347"/>
      <c r="M32" s="347"/>
      <c r="N32" s="347"/>
      <c r="O32" s="348"/>
      <c r="Q32" s="1919" t="s">
        <v>3839</v>
      </c>
      <c r="R32" s="1920"/>
      <c r="S32" s="1920"/>
    </row>
    <row r="33" spans="1:24" ht="26.25">
      <c r="A33" s="134">
        <v>19</v>
      </c>
      <c r="B33" s="137" t="s">
        <v>3270</v>
      </c>
      <c r="C33" s="130"/>
      <c r="D33" s="135"/>
      <c r="E33" s="334"/>
      <c r="F33" s="395"/>
      <c r="G33" s="401"/>
      <c r="H33" s="334"/>
      <c r="I33" s="344"/>
      <c r="J33" s="342"/>
      <c r="K33" s="347"/>
      <c r="L33" s="347"/>
      <c r="M33" s="347"/>
      <c r="N33" s="347"/>
      <c r="O33" s="348"/>
    </row>
    <row r="34" spans="1:24" ht="192">
      <c r="A34" s="134">
        <v>20</v>
      </c>
      <c r="B34" s="137" t="s">
        <v>1548</v>
      </c>
      <c r="C34" s="130" t="s">
        <v>12</v>
      </c>
      <c r="D34" s="736">
        <v>282</v>
      </c>
      <c r="E34" s="346"/>
      <c r="F34" s="342"/>
      <c r="G34" s="395"/>
      <c r="H34" s="346"/>
      <c r="I34" s="344"/>
      <c r="J34" s="342"/>
      <c r="K34" s="347"/>
      <c r="L34" s="347"/>
      <c r="M34" s="347"/>
      <c r="N34" s="347"/>
      <c r="O34" s="348"/>
      <c r="Q34" s="1919" t="s">
        <v>3839</v>
      </c>
      <c r="R34" s="1920"/>
      <c r="S34" s="1920"/>
      <c r="V34" s="1943" t="s">
        <v>4002</v>
      </c>
      <c r="W34" s="1944"/>
      <c r="X34" s="1944"/>
    </row>
    <row r="35" spans="1:24" ht="81.75" customHeight="1">
      <c r="A35" s="134">
        <v>21</v>
      </c>
      <c r="B35" s="131" t="s">
        <v>183</v>
      </c>
      <c r="C35" s="130" t="s">
        <v>12</v>
      </c>
      <c r="D35" s="736">
        <v>282</v>
      </c>
      <c r="E35" s="346"/>
      <c r="F35" s="342"/>
      <c r="G35" s="342"/>
      <c r="H35" s="346"/>
      <c r="I35" s="344"/>
      <c r="J35" s="342"/>
      <c r="K35" s="347"/>
      <c r="L35" s="347"/>
      <c r="M35" s="347"/>
      <c r="N35" s="347"/>
      <c r="O35" s="348"/>
      <c r="Q35" s="1919" t="s">
        <v>3839</v>
      </c>
      <c r="R35" s="1920"/>
      <c r="S35" s="1920"/>
      <c r="V35" s="1943" t="s">
        <v>4002</v>
      </c>
      <c r="W35" s="1944"/>
      <c r="X35" s="1944"/>
    </row>
    <row r="36" spans="1:24" ht="100.5" customHeight="1">
      <c r="A36" s="134">
        <v>22</v>
      </c>
      <c r="B36" s="131" t="s">
        <v>3271</v>
      </c>
      <c r="C36" s="130" t="s">
        <v>12</v>
      </c>
      <c r="D36" s="736">
        <v>282</v>
      </c>
      <c r="E36" s="346"/>
      <c r="F36" s="342"/>
      <c r="G36" s="342"/>
      <c r="H36" s="346"/>
      <c r="I36" s="344"/>
      <c r="J36" s="342"/>
      <c r="K36" s="347"/>
      <c r="L36" s="347"/>
      <c r="M36" s="347"/>
      <c r="N36" s="347"/>
      <c r="O36" s="348"/>
      <c r="Q36" s="1919" t="s">
        <v>3839</v>
      </c>
      <c r="R36" s="1920"/>
      <c r="S36" s="1920"/>
      <c r="V36" s="1943" t="s">
        <v>4002</v>
      </c>
      <c r="W36" s="1944"/>
      <c r="X36" s="1944"/>
    </row>
    <row r="37" spans="1:24" ht="86.25" customHeight="1">
      <c r="A37" s="134">
        <v>23</v>
      </c>
      <c r="B37" s="131" t="s">
        <v>3269</v>
      </c>
      <c r="C37" s="130" t="s">
        <v>12</v>
      </c>
      <c r="D37" s="736">
        <v>282</v>
      </c>
      <c r="E37" s="397"/>
      <c r="F37" s="395"/>
      <c r="G37" s="395"/>
      <c r="H37" s="397"/>
      <c r="I37" s="344"/>
      <c r="J37" s="342"/>
      <c r="K37" s="347"/>
      <c r="L37" s="347"/>
      <c r="M37" s="347"/>
      <c r="N37" s="347"/>
      <c r="O37" s="348"/>
      <c r="Q37" s="1919" t="s">
        <v>3839</v>
      </c>
      <c r="R37" s="1920"/>
      <c r="S37" s="1920"/>
      <c r="V37" s="1943" t="s">
        <v>4002</v>
      </c>
      <c r="W37" s="1944"/>
      <c r="X37" s="1944"/>
    </row>
    <row r="38" spans="1:24" ht="79.5" customHeight="1">
      <c r="A38" s="134">
        <v>24</v>
      </c>
      <c r="B38" s="131" t="s">
        <v>1139</v>
      </c>
      <c r="C38" s="130" t="s">
        <v>12</v>
      </c>
      <c r="D38" s="736">
        <v>282</v>
      </c>
      <c r="E38" s="334"/>
      <c r="F38" s="395"/>
      <c r="G38" s="401"/>
      <c r="H38" s="322"/>
      <c r="I38" s="344"/>
      <c r="J38" s="342"/>
      <c r="K38" s="347"/>
      <c r="L38" s="347"/>
      <c r="M38" s="347"/>
      <c r="N38" s="347"/>
      <c r="O38" s="348"/>
      <c r="Q38" s="1919" t="s">
        <v>3839</v>
      </c>
      <c r="R38" s="1920"/>
      <c r="S38" s="1920"/>
      <c r="V38" s="1943" t="s">
        <v>4002</v>
      </c>
      <c r="W38" s="1944"/>
      <c r="X38" s="1944"/>
    </row>
    <row r="39" spans="1:24" ht="26.25">
      <c r="A39" s="134">
        <v>25</v>
      </c>
      <c r="B39" s="136" t="s">
        <v>1140</v>
      </c>
      <c r="C39" s="130"/>
      <c r="D39" s="135"/>
      <c r="E39" s="334"/>
      <c r="F39" s="395"/>
      <c r="G39" s="401"/>
      <c r="H39" s="334"/>
      <c r="I39" s="344"/>
      <c r="J39" s="342"/>
      <c r="K39" s="347"/>
      <c r="L39" s="347"/>
      <c r="M39" s="347"/>
      <c r="N39" s="347"/>
      <c r="O39" s="348"/>
    </row>
    <row r="40" spans="1:24" ht="114" customHeight="1">
      <c r="A40" s="134">
        <v>26</v>
      </c>
      <c r="B40" s="976" t="s">
        <v>3894</v>
      </c>
      <c r="C40" s="130" t="s">
        <v>12</v>
      </c>
      <c r="D40" s="736">
        <v>922</v>
      </c>
      <c r="E40" s="398"/>
      <c r="F40" s="342"/>
      <c r="G40" s="342"/>
      <c r="H40" s="347"/>
      <c r="I40" s="344"/>
      <c r="J40" s="342"/>
      <c r="K40" s="347"/>
      <c r="L40" s="347"/>
      <c r="M40" s="347"/>
      <c r="N40" s="347"/>
      <c r="O40" s="348"/>
      <c r="Q40" s="1919" t="s">
        <v>3839</v>
      </c>
      <c r="R40" s="1920"/>
      <c r="S40" s="1920"/>
      <c r="U40" s="1945" t="s">
        <v>3919</v>
      </c>
      <c r="V40" s="1946"/>
      <c r="W40" s="1946"/>
    </row>
    <row r="41" spans="1:24" ht="91.5" customHeight="1">
      <c r="A41" s="134">
        <v>27</v>
      </c>
      <c r="B41" s="977" t="s">
        <v>3243</v>
      </c>
      <c r="C41" s="144" t="s">
        <v>12</v>
      </c>
      <c r="D41" s="1410">
        <v>922</v>
      </c>
      <c r="E41" s="398"/>
      <c r="F41" s="342"/>
      <c r="G41" s="342"/>
      <c r="H41" s="361"/>
      <c r="I41" s="344"/>
      <c r="J41" s="342"/>
      <c r="K41" s="347"/>
      <c r="L41" s="347"/>
      <c r="M41" s="347"/>
      <c r="N41" s="347"/>
      <c r="O41" s="348"/>
      <c r="Q41" s="1919" t="s">
        <v>3839</v>
      </c>
      <c r="R41" s="1920"/>
      <c r="S41" s="1920"/>
    </row>
    <row r="42" spans="1:24" ht="98.25" customHeight="1">
      <c r="A42" s="134">
        <v>28</v>
      </c>
      <c r="B42" s="131" t="s">
        <v>3272</v>
      </c>
      <c r="C42" s="144" t="s">
        <v>12</v>
      </c>
      <c r="D42" s="1410">
        <v>461</v>
      </c>
      <c r="E42" s="346"/>
      <c r="F42" s="342"/>
      <c r="G42" s="342"/>
      <c r="H42" s="361"/>
      <c r="I42" s="344"/>
      <c r="J42" s="342"/>
      <c r="K42" s="347"/>
      <c r="L42" s="347"/>
      <c r="M42" s="347"/>
      <c r="N42" s="347"/>
      <c r="O42" s="348"/>
      <c r="Q42" s="1919" t="s">
        <v>3839</v>
      </c>
      <c r="R42" s="1920"/>
      <c r="S42" s="1920"/>
    </row>
    <row r="43" spans="1:24" ht="47.25">
      <c r="A43" s="134">
        <v>29</v>
      </c>
      <c r="B43" s="136" t="s">
        <v>1551</v>
      </c>
      <c r="C43" s="130"/>
      <c r="D43" s="135"/>
      <c r="E43" s="334"/>
      <c r="F43" s="395"/>
      <c r="G43" s="401"/>
      <c r="H43" s="334"/>
      <c r="I43" s="344"/>
      <c r="J43" s="342"/>
      <c r="K43" s="347"/>
      <c r="L43" s="347"/>
      <c r="M43" s="347"/>
      <c r="N43" s="347"/>
      <c r="O43" s="348"/>
    </row>
    <row r="44" spans="1:24" ht="15">
      <c r="A44" s="134">
        <v>30</v>
      </c>
      <c r="B44" s="131" t="s">
        <v>195</v>
      </c>
      <c r="C44" s="130" t="s">
        <v>12</v>
      </c>
      <c r="D44" s="135">
        <v>438</v>
      </c>
      <c r="E44" s="398"/>
      <c r="F44" s="342"/>
      <c r="G44" s="342"/>
      <c r="H44" s="347"/>
      <c r="I44" s="344"/>
      <c r="J44" s="342"/>
      <c r="K44" s="347"/>
      <c r="L44" s="347"/>
      <c r="M44" s="347"/>
      <c r="N44" s="347"/>
      <c r="O44" s="348"/>
    </row>
    <row r="45" spans="1:24" ht="15">
      <c r="A45" s="134">
        <v>31</v>
      </c>
      <c r="B45" s="137" t="s">
        <v>1549</v>
      </c>
      <c r="C45" s="130" t="s">
        <v>12</v>
      </c>
      <c r="D45" s="135">
        <v>438</v>
      </c>
      <c r="E45" s="398"/>
      <c r="F45" s="342"/>
      <c r="G45" s="342"/>
      <c r="H45" s="361"/>
      <c r="I45" s="344"/>
      <c r="J45" s="342"/>
      <c r="K45" s="347"/>
      <c r="L45" s="347"/>
      <c r="M45" s="347"/>
      <c r="N45" s="347"/>
      <c r="O45" s="348"/>
    </row>
    <row r="46" spans="1:24" ht="39">
      <c r="A46" s="134">
        <v>32</v>
      </c>
      <c r="B46" s="131" t="s">
        <v>1550</v>
      </c>
      <c r="C46" s="130" t="s">
        <v>12</v>
      </c>
      <c r="D46" s="135">
        <v>219</v>
      </c>
      <c r="E46" s="346"/>
      <c r="F46" s="342"/>
      <c r="G46" s="342"/>
      <c r="H46" s="361"/>
      <c r="I46" s="344"/>
      <c r="J46" s="342"/>
      <c r="K46" s="347"/>
      <c r="L46" s="347"/>
      <c r="M46" s="347"/>
      <c r="N46" s="347"/>
      <c r="O46" s="348"/>
    </row>
    <row r="47" spans="1:24" ht="24.75">
      <c r="A47" s="134">
        <v>33</v>
      </c>
      <c r="B47" s="136" t="s">
        <v>1552</v>
      </c>
      <c r="C47" s="130"/>
      <c r="D47" s="135"/>
      <c r="E47" s="334"/>
      <c r="F47" s="395"/>
      <c r="G47" s="401"/>
      <c r="H47" s="334"/>
      <c r="I47" s="344"/>
      <c r="J47" s="342"/>
      <c r="K47" s="347"/>
      <c r="L47" s="347"/>
      <c r="M47" s="347"/>
      <c r="N47" s="347"/>
      <c r="O47" s="348"/>
    </row>
    <row r="48" spans="1:24" ht="83.25" customHeight="1">
      <c r="A48" s="134">
        <v>34</v>
      </c>
      <c r="B48" s="976" t="s">
        <v>3895</v>
      </c>
      <c r="C48" s="130" t="s">
        <v>12</v>
      </c>
      <c r="D48" s="135">
        <v>196</v>
      </c>
      <c r="E48" s="398"/>
      <c r="F48" s="342"/>
      <c r="G48" s="342"/>
      <c r="H48" s="347"/>
      <c r="I48" s="344"/>
      <c r="J48" s="342"/>
      <c r="K48" s="347"/>
      <c r="L48" s="347"/>
      <c r="M48" s="347"/>
      <c r="N48" s="347"/>
      <c r="O48" s="348"/>
      <c r="U48" s="1945" t="s">
        <v>3919</v>
      </c>
      <c r="V48" s="1946"/>
      <c r="W48" s="1946"/>
    </row>
    <row r="49" spans="1:27" ht="15">
      <c r="A49" s="134">
        <v>35</v>
      </c>
      <c r="B49" s="977" t="s">
        <v>3243</v>
      </c>
      <c r="C49" s="130" t="s">
        <v>12</v>
      </c>
      <c r="D49" s="135">
        <v>196</v>
      </c>
      <c r="E49" s="398"/>
      <c r="F49" s="342"/>
      <c r="G49" s="342"/>
      <c r="H49" s="361"/>
      <c r="I49" s="344"/>
      <c r="J49" s="342"/>
      <c r="K49" s="347"/>
      <c r="L49" s="347"/>
      <c r="M49" s="347"/>
      <c r="N49" s="347"/>
      <c r="O49" s="348"/>
    </row>
    <row r="50" spans="1:27" ht="102.75" customHeight="1">
      <c r="A50" s="134">
        <v>36</v>
      </c>
      <c r="B50" s="131" t="s">
        <v>3896</v>
      </c>
      <c r="C50" s="130" t="s">
        <v>12</v>
      </c>
      <c r="D50" s="135">
        <v>98</v>
      </c>
      <c r="E50" s="346"/>
      <c r="F50" s="342"/>
      <c r="G50" s="342"/>
      <c r="H50" s="361"/>
      <c r="I50" s="344"/>
      <c r="J50" s="342"/>
      <c r="K50" s="347"/>
      <c r="L50" s="347"/>
      <c r="M50" s="347"/>
      <c r="N50" s="347"/>
      <c r="O50" s="348"/>
      <c r="U50" s="1945" t="s">
        <v>3920</v>
      </c>
      <c r="V50" s="1946"/>
      <c r="W50" s="1946"/>
    </row>
    <row r="51" spans="1:27" ht="37.5">
      <c r="A51" s="134">
        <v>37</v>
      </c>
      <c r="B51" s="136" t="s">
        <v>1553</v>
      </c>
      <c r="C51" s="130"/>
      <c r="D51" s="135"/>
      <c r="E51" s="334"/>
      <c r="F51" s="395"/>
      <c r="G51" s="401"/>
      <c r="H51" s="334"/>
      <c r="I51" s="344"/>
      <c r="J51" s="342"/>
      <c r="K51" s="347"/>
      <c r="L51" s="347"/>
      <c r="M51" s="347"/>
      <c r="N51" s="347"/>
      <c r="O51" s="348"/>
    </row>
    <row r="52" spans="1:27" ht="93.75" customHeight="1">
      <c r="A52" s="134">
        <v>38</v>
      </c>
      <c r="B52" s="976" t="s">
        <v>3894</v>
      </c>
      <c r="C52" s="130" t="s">
        <v>12</v>
      </c>
      <c r="D52" s="736">
        <v>230</v>
      </c>
      <c r="E52" s="398"/>
      <c r="F52" s="342"/>
      <c r="G52" s="342"/>
      <c r="H52" s="347"/>
      <c r="I52" s="344"/>
      <c r="J52" s="342"/>
      <c r="K52" s="347"/>
      <c r="L52" s="347"/>
      <c r="M52" s="347"/>
      <c r="N52" s="347"/>
      <c r="O52" s="348"/>
      <c r="Q52" s="1919" t="s">
        <v>3839</v>
      </c>
      <c r="R52" s="1920"/>
      <c r="S52" s="1920"/>
      <c r="U52" s="1945" t="s">
        <v>3919</v>
      </c>
      <c r="V52" s="1946"/>
      <c r="W52" s="1946"/>
    </row>
    <row r="53" spans="1:27" ht="81.75" customHeight="1">
      <c r="A53" s="134">
        <v>39</v>
      </c>
      <c r="B53" s="977" t="s">
        <v>3243</v>
      </c>
      <c r="C53" s="130" t="s">
        <v>12</v>
      </c>
      <c r="D53" s="736">
        <v>230</v>
      </c>
      <c r="E53" s="398"/>
      <c r="F53" s="342"/>
      <c r="G53" s="342"/>
      <c r="H53" s="361"/>
      <c r="I53" s="344"/>
      <c r="J53" s="342"/>
      <c r="K53" s="347"/>
      <c r="L53" s="347"/>
      <c r="M53" s="347"/>
      <c r="N53" s="347"/>
      <c r="O53" s="348"/>
      <c r="Q53" s="1919" t="s">
        <v>3762</v>
      </c>
      <c r="R53" s="1920"/>
      <c r="S53" s="1920"/>
    </row>
    <row r="54" spans="1:27" ht="82.5" customHeight="1">
      <c r="A54" s="134">
        <v>40</v>
      </c>
      <c r="B54" s="131" t="s">
        <v>3273</v>
      </c>
      <c r="C54" s="130" t="s">
        <v>12</v>
      </c>
      <c r="D54" s="736">
        <v>116</v>
      </c>
      <c r="E54" s="346"/>
      <c r="F54" s="342"/>
      <c r="G54" s="342"/>
      <c r="H54" s="361"/>
      <c r="I54" s="344"/>
      <c r="J54" s="342"/>
      <c r="K54" s="347"/>
      <c r="L54" s="347"/>
      <c r="M54" s="347"/>
      <c r="N54" s="347"/>
      <c r="O54" s="348"/>
      <c r="Q54" s="1919" t="s">
        <v>3839</v>
      </c>
      <c r="R54" s="1920"/>
      <c r="S54" s="1920"/>
      <c r="Y54" s="1943" t="s">
        <v>4002</v>
      </c>
      <c r="Z54" s="1944"/>
      <c r="AA54" s="1944"/>
    </row>
    <row r="55" spans="1:27" ht="51.75">
      <c r="A55" s="134">
        <v>41</v>
      </c>
      <c r="B55" s="131" t="s">
        <v>1554</v>
      </c>
      <c r="C55" s="130"/>
      <c r="D55" s="135"/>
      <c r="E55" s="334"/>
      <c r="F55" s="395"/>
      <c r="G55" s="401"/>
      <c r="H55" s="334"/>
      <c r="I55" s="344"/>
      <c r="J55" s="342"/>
      <c r="K55" s="347"/>
      <c r="L55" s="347"/>
      <c r="M55" s="347"/>
      <c r="N55" s="347"/>
      <c r="O55" s="348"/>
    </row>
    <row r="56" spans="1:27" ht="99.75" customHeight="1">
      <c r="A56" s="134">
        <v>42</v>
      </c>
      <c r="B56" s="131" t="s">
        <v>795</v>
      </c>
      <c r="C56" s="130" t="s">
        <v>12</v>
      </c>
      <c r="D56" s="736">
        <v>81</v>
      </c>
      <c r="E56" s="397"/>
      <c r="F56" s="395"/>
      <c r="G56" s="395"/>
      <c r="H56" s="397"/>
      <c r="I56" s="344"/>
      <c r="J56" s="342"/>
      <c r="K56" s="347"/>
      <c r="L56" s="347"/>
      <c r="M56" s="347"/>
      <c r="N56" s="347"/>
      <c r="O56" s="348"/>
      <c r="Q56" s="1919" t="s">
        <v>3839</v>
      </c>
      <c r="R56" s="1920"/>
      <c r="S56" s="1920"/>
    </row>
    <row r="57" spans="1:27" ht="82.5" customHeight="1">
      <c r="A57" s="134">
        <v>43</v>
      </c>
      <c r="B57" s="131" t="s">
        <v>184</v>
      </c>
      <c r="C57" s="130" t="s">
        <v>12</v>
      </c>
      <c r="D57" s="736">
        <v>81</v>
      </c>
      <c r="E57" s="347"/>
      <c r="F57" s="342"/>
      <c r="G57" s="342"/>
      <c r="H57" s="347"/>
      <c r="I57" s="344"/>
      <c r="J57" s="342"/>
      <c r="K57" s="347"/>
      <c r="L57" s="347"/>
      <c r="M57" s="347"/>
      <c r="N57" s="347"/>
      <c r="O57" s="348"/>
      <c r="Q57" s="1919" t="s">
        <v>3839</v>
      </c>
      <c r="R57" s="1920"/>
      <c r="S57" s="1920"/>
    </row>
    <row r="58" spans="1:27" ht="62.25" customHeight="1">
      <c r="A58" s="134">
        <v>44</v>
      </c>
      <c r="B58" s="131" t="s">
        <v>196</v>
      </c>
      <c r="C58" s="130" t="s">
        <v>12</v>
      </c>
      <c r="D58" s="736">
        <v>81</v>
      </c>
      <c r="E58" s="347"/>
      <c r="F58" s="342"/>
      <c r="G58" s="342"/>
      <c r="H58" s="347"/>
      <c r="I58" s="344"/>
      <c r="J58" s="342"/>
      <c r="K58" s="347"/>
      <c r="L58" s="347"/>
      <c r="M58" s="347"/>
      <c r="N58" s="347"/>
      <c r="O58" s="348"/>
      <c r="Q58" s="1919" t="s">
        <v>3839</v>
      </c>
      <c r="R58" s="1920"/>
      <c r="S58" s="1920"/>
    </row>
    <row r="59" spans="1:27" ht="63" customHeight="1">
      <c r="A59" s="134">
        <v>45</v>
      </c>
      <c r="B59" s="131" t="s">
        <v>3269</v>
      </c>
      <c r="C59" s="130" t="s">
        <v>12</v>
      </c>
      <c r="D59" s="736">
        <f>D56*2</f>
        <v>162</v>
      </c>
      <c r="E59" s="397"/>
      <c r="F59" s="395"/>
      <c r="G59" s="395"/>
      <c r="H59" s="397"/>
      <c r="I59" s="344"/>
      <c r="J59" s="342"/>
      <c r="K59" s="347"/>
      <c r="L59" s="347"/>
      <c r="M59" s="347"/>
      <c r="N59" s="347"/>
      <c r="O59" s="348"/>
      <c r="Q59" s="1919" t="s">
        <v>3762</v>
      </c>
      <c r="R59" s="1920"/>
      <c r="S59" s="1920"/>
    </row>
    <row r="60" spans="1:27" ht="97.5" customHeight="1">
      <c r="A60" s="134">
        <v>46</v>
      </c>
      <c r="B60" s="131" t="s">
        <v>1139</v>
      </c>
      <c r="C60" s="130" t="s">
        <v>12</v>
      </c>
      <c r="D60" s="736">
        <f>D56</f>
        <v>81</v>
      </c>
      <c r="E60" s="334"/>
      <c r="F60" s="395"/>
      <c r="G60" s="401"/>
      <c r="H60" s="322"/>
      <c r="I60" s="344"/>
      <c r="J60" s="342"/>
      <c r="K60" s="347"/>
      <c r="L60" s="347"/>
      <c r="M60" s="347"/>
      <c r="N60" s="347"/>
      <c r="O60" s="348"/>
      <c r="Q60" s="1919" t="s">
        <v>3839</v>
      </c>
      <c r="R60" s="1920"/>
      <c r="S60" s="1920"/>
    </row>
    <row r="61" spans="1:27" ht="39">
      <c r="A61" s="134">
        <v>47</v>
      </c>
      <c r="B61" s="131" t="s">
        <v>1555</v>
      </c>
      <c r="C61" s="130"/>
      <c r="D61" s="135"/>
      <c r="E61" s="334"/>
      <c r="F61" s="395"/>
      <c r="G61" s="401"/>
      <c r="H61" s="334"/>
      <c r="I61" s="344"/>
      <c r="J61" s="342"/>
      <c r="K61" s="347"/>
      <c r="L61" s="347"/>
      <c r="M61" s="347"/>
      <c r="N61" s="347"/>
      <c r="O61" s="348"/>
    </row>
    <row r="62" spans="1:27" ht="88.5" customHeight="1">
      <c r="A62" s="134">
        <v>48</v>
      </c>
      <c r="B62" s="131" t="s">
        <v>796</v>
      </c>
      <c r="C62" s="130" t="s">
        <v>12</v>
      </c>
      <c r="D62" s="736">
        <v>348</v>
      </c>
      <c r="E62" s="397"/>
      <c r="F62" s="395"/>
      <c r="G62" s="395"/>
      <c r="H62" s="397"/>
      <c r="I62" s="344"/>
      <c r="J62" s="342"/>
      <c r="K62" s="347"/>
      <c r="L62" s="347"/>
      <c r="M62" s="347"/>
      <c r="N62" s="347"/>
      <c r="O62" s="348"/>
      <c r="Q62" s="1919" t="s">
        <v>3839</v>
      </c>
      <c r="R62" s="1920"/>
      <c r="S62" s="1920"/>
      <c r="U62" s="1943" t="s">
        <v>4002</v>
      </c>
      <c r="V62" s="1944"/>
      <c r="W62" s="1944"/>
    </row>
    <row r="63" spans="1:27" ht="93.75" customHeight="1">
      <c r="A63" s="134">
        <v>49</v>
      </c>
      <c r="B63" s="131" t="s">
        <v>797</v>
      </c>
      <c r="C63" s="130" t="s">
        <v>12</v>
      </c>
      <c r="D63" s="736">
        <v>348</v>
      </c>
      <c r="E63" s="346"/>
      <c r="F63" s="342"/>
      <c r="G63" s="342"/>
      <c r="H63" s="346"/>
      <c r="I63" s="344"/>
      <c r="J63" s="342"/>
      <c r="K63" s="347"/>
      <c r="L63" s="347"/>
      <c r="M63" s="347"/>
      <c r="N63" s="347"/>
      <c r="O63" s="348"/>
      <c r="Q63" s="1919" t="s">
        <v>3839</v>
      </c>
      <c r="R63" s="1920"/>
      <c r="S63" s="1920"/>
      <c r="U63" s="1943" t="s">
        <v>4002</v>
      </c>
      <c r="V63" s="1944"/>
      <c r="W63" s="1944"/>
    </row>
    <row r="64" spans="1:27" ht="93.75" customHeight="1">
      <c r="A64" s="134">
        <v>50</v>
      </c>
      <c r="B64" s="131" t="s">
        <v>3269</v>
      </c>
      <c r="C64" s="130" t="s">
        <v>12</v>
      </c>
      <c r="D64" s="736">
        <v>348</v>
      </c>
      <c r="E64" s="397"/>
      <c r="F64" s="395"/>
      <c r="G64" s="395"/>
      <c r="H64" s="397"/>
      <c r="I64" s="344"/>
      <c r="J64" s="342"/>
      <c r="K64" s="347"/>
      <c r="L64" s="347"/>
      <c r="M64" s="347"/>
      <c r="N64" s="347"/>
      <c r="O64" s="348"/>
      <c r="Q64" s="1919" t="s">
        <v>3839</v>
      </c>
      <c r="R64" s="1920"/>
      <c r="S64" s="1920"/>
      <c r="U64" s="1943" t="s">
        <v>4002</v>
      </c>
      <c r="V64" s="1944"/>
      <c r="W64" s="1944"/>
    </row>
    <row r="65" spans="1:23" ht="84" customHeight="1">
      <c r="A65" s="134">
        <v>51</v>
      </c>
      <c r="B65" s="131" t="s">
        <v>1139</v>
      </c>
      <c r="C65" s="130" t="s">
        <v>12</v>
      </c>
      <c r="D65" s="736">
        <v>348</v>
      </c>
      <c r="E65" s="334"/>
      <c r="F65" s="395"/>
      <c r="G65" s="401"/>
      <c r="H65" s="322"/>
      <c r="I65" s="344"/>
      <c r="J65" s="342"/>
      <c r="K65" s="347"/>
      <c r="L65" s="347"/>
      <c r="M65" s="347"/>
      <c r="N65" s="347"/>
      <c r="O65" s="348"/>
      <c r="Q65" s="1919" t="s">
        <v>3839</v>
      </c>
      <c r="R65" s="1920"/>
      <c r="S65" s="1920"/>
      <c r="U65" s="1943" t="s">
        <v>4002</v>
      </c>
      <c r="V65" s="1944"/>
      <c r="W65" s="1944"/>
    </row>
    <row r="66" spans="1:23" ht="15">
      <c r="A66" s="134">
        <v>52</v>
      </c>
      <c r="B66" s="136" t="s">
        <v>1556</v>
      </c>
      <c r="C66" s="130"/>
      <c r="D66" s="135"/>
      <c r="E66" s="334"/>
      <c r="F66" s="395"/>
      <c r="G66" s="401"/>
      <c r="H66" s="334"/>
      <c r="I66" s="344"/>
      <c r="J66" s="342"/>
      <c r="K66" s="347"/>
      <c r="L66" s="347"/>
      <c r="M66" s="347"/>
      <c r="N66" s="347"/>
      <c r="O66" s="348"/>
    </row>
    <row r="67" spans="1:23" ht="15">
      <c r="A67" s="134">
        <v>53</v>
      </c>
      <c r="B67" s="131" t="s">
        <v>1529</v>
      </c>
      <c r="C67" s="130" t="s">
        <v>12</v>
      </c>
      <c r="D67" s="135">
        <v>539</v>
      </c>
      <c r="E67" s="346"/>
      <c r="F67" s="342"/>
      <c r="G67" s="342"/>
      <c r="H67" s="361"/>
      <c r="I67" s="344"/>
      <c r="J67" s="342"/>
      <c r="K67" s="347"/>
      <c r="L67" s="347"/>
      <c r="M67" s="347"/>
      <c r="N67" s="347"/>
      <c r="O67" s="348"/>
    </row>
    <row r="68" spans="1:23" ht="26.25">
      <c r="A68" s="134">
        <v>54</v>
      </c>
      <c r="B68" s="131" t="s">
        <v>1303</v>
      </c>
      <c r="C68" s="130" t="s">
        <v>12</v>
      </c>
      <c r="D68" s="135">
        <v>539</v>
      </c>
      <c r="E68" s="346"/>
      <c r="F68" s="342"/>
      <c r="G68" s="342"/>
      <c r="H68" s="361"/>
      <c r="I68" s="344"/>
      <c r="J68" s="342"/>
      <c r="K68" s="347"/>
      <c r="L68" s="347"/>
      <c r="M68" s="347"/>
      <c r="N68" s="347"/>
      <c r="O68" s="348"/>
    </row>
    <row r="69" spans="1:23" ht="26.25">
      <c r="A69" s="134">
        <v>55</v>
      </c>
      <c r="B69" s="131" t="s">
        <v>3274</v>
      </c>
      <c r="C69" s="130" t="s">
        <v>12</v>
      </c>
      <c r="D69" s="135">
        <v>539</v>
      </c>
      <c r="E69" s="346"/>
      <c r="F69" s="342"/>
      <c r="G69" s="342"/>
      <c r="H69" s="361"/>
      <c r="I69" s="344"/>
      <c r="J69" s="342"/>
      <c r="K69" s="347"/>
      <c r="L69" s="347"/>
      <c r="M69" s="347"/>
      <c r="N69" s="347"/>
      <c r="O69" s="348"/>
    </row>
    <row r="70" spans="1:23" ht="15">
      <c r="A70" s="134">
        <v>56</v>
      </c>
      <c r="B70" s="131" t="s">
        <v>197</v>
      </c>
      <c r="C70" s="130" t="s">
        <v>12</v>
      </c>
      <c r="D70" s="135">
        <v>539</v>
      </c>
      <c r="E70" s="346"/>
      <c r="F70" s="342"/>
      <c r="G70" s="342"/>
      <c r="H70" s="361"/>
      <c r="I70" s="344"/>
      <c r="J70" s="342"/>
      <c r="K70" s="347"/>
      <c r="L70" s="347"/>
      <c r="M70" s="347"/>
      <c r="N70" s="347"/>
      <c r="O70" s="348"/>
    </row>
    <row r="71" spans="1:23" ht="15">
      <c r="A71" s="134">
        <v>57</v>
      </c>
      <c r="B71" s="136" t="s">
        <v>1557</v>
      </c>
      <c r="C71" s="130"/>
      <c r="D71" s="135"/>
      <c r="E71" s="334"/>
      <c r="F71" s="395"/>
      <c r="G71" s="401"/>
      <c r="H71" s="334"/>
      <c r="I71" s="344"/>
      <c r="J71" s="342"/>
      <c r="K71" s="347"/>
      <c r="L71" s="347"/>
      <c r="M71" s="347"/>
      <c r="N71" s="347"/>
      <c r="O71" s="348"/>
    </row>
    <row r="72" spans="1:23" ht="15">
      <c r="A72" s="134">
        <v>58</v>
      </c>
      <c r="B72" s="314" t="s">
        <v>2804</v>
      </c>
      <c r="C72" s="130" t="s">
        <v>12</v>
      </c>
      <c r="D72" s="135">
        <v>430</v>
      </c>
      <c r="E72" s="346"/>
      <c r="F72" s="342"/>
      <c r="G72" s="342"/>
      <c r="H72" s="361"/>
      <c r="I72" s="344"/>
      <c r="J72" s="342"/>
      <c r="K72" s="347"/>
      <c r="L72" s="347"/>
      <c r="M72" s="347"/>
      <c r="N72" s="347"/>
      <c r="O72" s="348"/>
    </row>
    <row r="73" spans="1:23" ht="39">
      <c r="A73" s="134">
        <v>59</v>
      </c>
      <c r="B73" s="314" t="s">
        <v>2805</v>
      </c>
      <c r="C73" s="130" t="s">
        <v>12</v>
      </c>
      <c r="D73" s="135">
        <v>430</v>
      </c>
      <c r="E73" s="346"/>
      <c r="F73" s="342"/>
      <c r="G73" s="342"/>
      <c r="H73" s="361"/>
      <c r="I73" s="344"/>
      <c r="J73" s="342"/>
      <c r="K73" s="347"/>
      <c r="L73" s="347"/>
      <c r="M73" s="347"/>
      <c r="N73" s="347"/>
      <c r="O73" s="348"/>
    </row>
    <row r="74" spans="1:23" ht="26.25">
      <c r="A74" s="134">
        <v>60</v>
      </c>
      <c r="B74" s="131" t="s">
        <v>3275</v>
      </c>
      <c r="C74" s="130" t="s">
        <v>12</v>
      </c>
      <c r="D74" s="135">
        <v>430</v>
      </c>
      <c r="E74" s="346"/>
      <c r="F74" s="342"/>
      <c r="G74" s="342"/>
      <c r="H74" s="361"/>
      <c r="I74" s="344"/>
      <c r="J74" s="342"/>
      <c r="K74" s="347"/>
      <c r="L74" s="347"/>
      <c r="M74" s="347"/>
      <c r="N74" s="347"/>
      <c r="O74" s="348"/>
    </row>
    <row r="75" spans="1:23" ht="26.25">
      <c r="A75" s="134">
        <v>61</v>
      </c>
      <c r="B75" s="131" t="s">
        <v>1303</v>
      </c>
      <c r="C75" s="130" t="s">
        <v>12</v>
      </c>
      <c r="D75" s="135">
        <v>430</v>
      </c>
      <c r="E75" s="346"/>
      <c r="F75" s="342"/>
      <c r="G75" s="342"/>
      <c r="H75" s="361"/>
      <c r="I75" s="344"/>
      <c r="J75" s="342"/>
      <c r="K75" s="347"/>
      <c r="L75" s="347"/>
      <c r="M75" s="347"/>
      <c r="N75" s="347"/>
      <c r="O75" s="348"/>
    </row>
    <row r="76" spans="1:23" ht="15">
      <c r="A76" s="134">
        <v>62</v>
      </c>
      <c r="B76" s="131" t="s">
        <v>198</v>
      </c>
      <c r="C76" s="130" t="s">
        <v>12</v>
      </c>
      <c r="D76" s="135">
        <v>430</v>
      </c>
      <c r="E76" s="346"/>
      <c r="F76" s="342"/>
      <c r="G76" s="342"/>
      <c r="H76" s="361"/>
      <c r="I76" s="344"/>
      <c r="J76" s="342"/>
      <c r="K76" s="347"/>
      <c r="L76" s="347"/>
      <c r="M76" s="347"/>
      <c r="N76" s="347"/>
      <c r="O76" s="348"/>
    </row>
    <row r="77" spans="1:23" ht="15.75" customHeight="1">
      <c r="A77" s="134">
        <v>63</v>
      </c>
      <c r="B77" s="131" t="s">
        <v>1304</v>
      </c>
      <c r="C77" s="130"/>
      <c r="D77" s="135"/>
      <c r="E77" s="334"/>
      <c r="F77" s="395"/>
      <c r="G77" s="401"/>
      <c r="H77" s="334"/>
      <c r="I77" s="344"/>
      <c r="J77" s="342"/>
      <c r="K77" s="347"/>
      <c r="L77" s="347"/>
      <c r="M77" s="347"/>
      <c r="N77" s="347"/>
      <c r="O77" s="348"/>
    </row>
    <row r="78" spans="1:23" ht="153.75">
      <c r="A78" s="134">
        <v>64</v>
      </c>
      <c r="B78" s="131" t="s">
        <v>1402</v>
      </c>
      <c r="C78" s="130" t="s">
        <v>12</v>
      </c>
      <c r="D78" s="135">
        <v>17</v>
      </c>
      <c r="E78" s="397"/>
      <c r="F78" s="395"/>
      <c r="G78" s="395"/>
      <c r="H78" s="397"/>
      <c r="I78" s="344"/>
      <c r="J78" s="342"/>
      <c r="K78" s="347"/>
      <c r="L78" s="347"/>
      <c r="M78" s="347"/>
      <c r="N78" s="347"/>
      <c r="O78" s="348"/>
    </row>
    <row r="79" spans="1:23" ht="15">
      <c r="A79" s="134">
        <v>65</v>
      </c>
      <c r="B79" s="131" t="s">
        <v>199</v>
      </c>
      <c r="C79" s="130" t="s">
        <v>12</v>
      </c>
      <c r="D79" s="135">
        <v>17</v>
      </c>
      <c r="E79" s="346"/>
      <c r="F79" s="342"/>
      <c r="G79" s="342"/>
      <c r="H79" s="346"/>
      <c r="I79" s="344"/>
      <c r="J79" s="342"/>
      <c r="K79" s="347"/>
      <c r="L79" s="347"/>
      <c r="M79" s="347"/>
      <c r="N79" s="347"/>
      <c r="O79" s="348"/>
    </row>
    <row r="80" spans="1:23" ht="26.25">
      <c r="A80" s="134">
        <v>66</v>
      </c>
      <c r="B80" s="131" t="s">
        <v>3276</v>
      </c>
      <c r="C80" s="130" t="s">
        <v>12</v>
      </c>
      <c r="D80" s="135">
        <v>17</v>
      </c>
      <c r="E80" s="346"/>
      <c r="F80" s="342"/>
      <c r="G80" s="342"/>
      <c r="H80" s="346"/>
      <c r="I80" s="344"/>
      <c r="J80" s="342"/>
      <c r="K80" s="347"/>
      <c r="L80" s="347"/>
      <c r="M80" s="347"/>
      <c r="N80" s="347"/>
      <c r="O80" s="348"/>
    </row>
    <row r="81" spans="1:15" ht="26.25">
      <c r="A81" s="134">
        <v>67</v>
      </c>
      <c r="B81" s="131" t="s">
        <v>200</v>
      </c>
      <c r="C81" s="130" t="s">
        <v>12</v>
      </c>
      <c r="D81" s="135">
        <v>17</v>
      </c>
      <c r="E81" s="346"/>
      <c r="F81" s="342"/>
      <c r="G81" s="342"/>
      <c r="H81" s="361"/>
      <c r="I81" s="344"/>
      <c r="J81" s="342"/>
      <c r="K81" s="347"/>
      <c r="L81" s="347"/>
      <c r="M81" s="347"/>
      <c r="N81" s="347"/>
      <c r="O81" s="348"/>
    </row>
    <row r="82" spans="1:15" ht="15">
      <c r="A82" s="134">
        <v>68</v>
      </c>
      <c r="B82" s="131" t="s">
        <v>1547</v>
      </c>
      <c r="C82" s="130" t="s">
        <v>12</v>
      </c>
      <c r="D82" s="135">
        <v>17</v>
      </c>
      <c r="E82" s="397"/>
      <c r="F82" s="395"/>
      <c r="G82" s="395"/>
      <c r="H82" s="397"/>
      <c r="I82" s="344"/>
      <c r="J82" s="342"/>
      <c r="K82" s="347"/>
      <c r="L82" s="347"/>
      <c r="M82" s="347"/>
      <c r="N82" s="347"/>
      <c r="O82" s="348"/>
    </row>
    <row r="83" spans="1:15" ht="15">
      <c r="A83" s="134">
        <v>69</v>
      </c>
      <c r="B83" s="131" t="s">
        <v>1139</v>
      </c>
      <c r="C83" s="130" t="s">
        <v>12</v>
      </c>
      <c r="D83" s="135">
        <v>17</v>
      </c>
      <c r="E83" s="334"/>
      <c r="F83" s="395"/>
      <c r="G83" s="401"/>
      <c r="H83" s="322"/>
      <c r="I83" s="344"/>
      <c r="J83" s="342"/>
      <c r="K83" s="347"/>
      <c r="L83" s="347"/>
      <c r="M83" s="347"/>
      <c r="N83" s="347"/>
      <c r="O83" s="348"/>
    </row>
    <row r="84" spans="1:15" ht="26.25">
      <c r="A84" s="134">
        <v>70</v>
      </c>
      <c r="B84" s="131" t="s">
        <v>1405</v>
      </c>
      <c r="C84" s="130"/>
      <c r="D84" s="135"/>
      <c r="E84" s="334"/>
      <c r="F84" s="395"/>
      <c r="G84" s="401"/>
      <c r="H84" s="334"/>
      <c r="I84" s="344"/>
      <c r="J84" s="342"/>
      <c r="K84" s="347"/>
      <c r="L84" s="347"/>
      <c r="M84" s="347"/>
      <c r="N84" s="347"/>
      <c r="O84" s="348"/>
    </row>
    <row r="85" spans="1:15" ht="51.75">
      <c r="A85" s="134">
        <v>71</v>
      </c>
      <c r="B85" s="131" t="s">
        <v>1403</v>
      </c>
      <c r="C85" s="130" t="s">
        <v>12</v>
      </c>
      <c r="D85" s="135">
        <v>3</v>
      </c>
      <c r="E85" s="397"/>
      <c r="F85" s="395"/>
      <c r="G85" s="395"/>
      <c r="H85" s="397"/>
      <c r="I85" s="344"/>
      <c r="J85" s="342"/>
      <c r="K85" s="347"/>
      <c r="L85" s="347"/>
      <c r="M85" s="347"/>
      <c r="N85" s="347"/>
      <c r="O85" s="348"/>
    </row>
    <row r="86" spans="1:15" ht="15">
      <c r="A86" s="134">
        <v>72</v>
      </c>
      <c r="B86" s="131" t="s">
        <v>1404</v>
      </c>
      <c r="C86" s="130" t="s">
        <v>12</v>
      </c>
      <c r="D86" s="135">
        <v>3</v>
      </c>
      <c r="E86" s="346"/>
      <c r="F86" s="342"/>
      <c r="G86" s="342"/>
      <c r="H86" s="346"/>
      <c r="I86" s="344"/>
      <c r="J86" s="342"/>
      <c r="K86" s="347"/>
      <c r="L86" s="347"/>
      <c r="M86" s="347"/>
      <c r="N86" s="347"/>
      <c r="O86" s="348"/>
    </row>
    <row r="87" spans="1:15" ht="26.25">
      <c r="A87" s="134">
        <v>73</v>
      </c>
      <c r="B87" s="131" t="s">
        <v>3277</v>
      </c>
      <c r="C87" s="130" t="s">
        <v>12</v>
      </c>
      <c r="D87" s="135">
        <v>3</v>
      </c>
      <c r="E87" s="347"/>
      <c r="F87" s="342"/>
      <c r="G87" s="342"/>
      <c r="H87" s="347"/>
      <c r="I87" s="344"/>
      <c r="J87" s="342"/>
      <c r="K87" s="347"/>
      <c r="L87" s="347"/>
      <c r="M87" s="347"/>
      <c r="N87" s="347"/>
      <c r="O87" s="348"/>
    </row>
    <row r="88" spans="1:15" ht="26.25">
      <c r="A88" s="134">
        <v>74</v>
      </c>
      <c r="B88" s="131" t="s">
        <v>1406</v>
      </c>
      <c r="C88" s="130" t="s">
        <v>7</v>
      </c>
      <c r="D88" s="135">
        <v>10</v>
      </c>
      <c r="E88" s="334"/>
      <c r="F88" s="395"/>
      <c r="G88" s="401"/>
      <c r="H88" s="334"/>
      <c r="I88" s="344"/>
      <c r="J88" s="342"/>
      <c r="K88" s="347"/>
      <c r="L88" s="347"/>
      <c r="M88" s="347"/>
      <c r="N88" s="347"/>
      <c r="O88" s="348"/>
    </row>
    <row r="89" spans="1:15" ht="15">
      <c r="A89" s="134">
        <v>75</v>
      </c>
      <c r="B89" s="132" t="s">
        <v>3269</v>
      </c>
      <c r="C89" s="130" t="s">
        <v>12</v>
      </c>
      <c r="D89" s="135">
        <v>6</v>
      </c>
      <c r="E89" s="397"/>
      <c r="F89" s="395"/>
      <c r="G89" s="395"/>
      <c r="H89" s="397"/>
      <c r="I89" s="344"/>
      <c r="J89" s="342"/>
      <c r="K89" s="347"/>
      <c r="L89" s="347"/>
      <c r="M89" s="347"/>
      <c r="N89" s="347"/>
      <c r="O89" s="348"/>
    </row>
    <row r="90" spans="1:15" ht="15">
      <c r="A90" s="134">
        <v>76</v>
      </c>
      <c r="B90" s="132" t="s">
        <v>1139</v>
      </c>
      <c r="C90" s="130" t="s">
        <v>12</v>
      </c>
      <c r="D90" s="135">
        <v>6</v>
      </c>
      <c r="E90" s="334"/>
      <c r="F90" s="395"/>
      <c r="G90" s="401"/>
      <c r="H90" s="322"/>
      <c r="I90" s="344"/>
      <c r="J90" s="342"/>
      <c r="K90" s="347"/>
      <c r="L90" s="347"/>
      <c r="M90" s="347"/>
      <c r="N90" s="347"/>
      <c r="O90" s="348"/>
    </row>
    <row r="91" spans="1:15" ht="26.25">
      <c r="A91" s="134">
        <v>77</v>
      </c>
      <c r="B91" s="132" t="s">
        <v>1573</v>
      </c>
      <c r="C91" s="162"/>
      <c r="D91" s="173"/>
      <c r="E91" s="334"/>
      <c r="F91" s="395"/>
      <c r="G91" s="401"/>
      <c r="H91" s="334"/>
      <c r="I91" s="344"/>
      <c r="J91" s="342"/>
      <c r="K91" s="347"/>
      <c r="L91" s="347"/>
      <c r="M91" s="347"/>
      <c r="N91" s="347"/>
      <c r="O91" s="348"/>
    </row>
    <row r="92" spans="1:15" ht="64.5">
      <c r="A92" s="134">
        <v>78</v>
      </c>
      <c r="B92" s="132" t="s">
        <v>1408</v>
      </c>
      <c r="C92" s="130" t="s">
        <v>12</v>
      </c>
      <c r="D92" s="135">
        <v>6</v>
      </c>
      <c r="E92" s="397"/>
      <c r="F92" s="395"/>
      <c r="G92" s="395"/>
      <c r="H92" s="397"/>
      <c r="I92" s="344"/>
      <c r="J92" s="342"/>
      <c r="K92" s="347"/>
      <c r="L92" s="347"/>
      <c r="M92" s="347"/>
      <c r="N92" s="347"/>
      <c r="O92" s="348"/>
    </row>
    <row r="93" spans="1:15" ht="15">
      <c r="A93" s="134">
        <v>79</v>
      </c>
      <c r="B93" s="132" t="s">
        <v>1407</v>
      </c>
      <c r="C93" s="130" t="s">
        <v>12</v>
      </c>
      <c r="D93" s="135">
        <v>6</v>
      </c>
      <c r="E93" s="346"/>
      <c r="F93" s="342"/>
      <c r="G93" s="342"/>
      <c r="H93" s="346"/>
      <c r="I93" s="344"/>
      <c r="J93" s="342"/>
      <c r="K93" s="347"/>
      <c r="L93" s="347"/>
      <c r="M93" s="347"/>
      <c r="N93" s="347"/>
      <c r="O93" s="348"/>
    </row>
    <row r="94" spans="1:15" ht="26.25">
      <c r="A94" s="134">
        <v>80</v>
      </c>
      <c r="B94" s="132" t="s">
        <v>3277</v>
      </c>
      <c r="C94" s="130" t="s">
        <v>12</v>
      </c>
      <c r="D94" s="135">
        <v>6</v>
      </c>
      <c r="E94" s="347"/>
      <c r="F94" s="342"/>
      <c r="G94" s="342"/>
      <c r="H94" s="347"/>
      <c r="I94" s="344"/>
      <c r="J94" s="342"/>
      <c r="K94" s="347"/>
      <c r="L94" s="347"/>
      <c r="M94" s="347"/>
      <c r="N94" s="347"/>
      <c r="O94" s="348"/>
    </row>
    <row r="95" spans="1:15" ht="15">
      <c r="A95" s="134">
        <v>81</v>
      </c>
      <c r="B95" s="132" t="s">
        <v>3269</v>
      </c>
      <c r="C95" s="130" t="s">
        <v>12</v>
      </c>
      <c r="D95" s="135">
        <v>12</v>
      </c>
      <c r="E95" s="397"/>
      <c r="F95" s="395"/>
      <c r="G95" s="395"/>
      <c r="H95" s="397"/>
      <c r="I95" s="344"/>
      <c r="J95" s="342"/>
      <c r="K95" s="347"/>
      <c r="L95" s="347"/>
      <c r="M95" s="347"/>
      <c r="N95" s="347"/>
      <c r="O95" s="348"/>
    </row>
    <row r="96" spans="1:15" ht="15">
      <c r="A96" s="134">
        <v>82</v>
      </c>
      <c r="B96" s="132" t="s">
        <v>1139</v>
      </c>
      <c r="C96" s="130" t="s">
        <v>12</v>
      </c>
      <c r="D96" s="135">
        <v>5</v>
      </c>
      <c r="E96" s="334"/>
      <c r="F96" s="395"/>
      <c r="G96" s="401"/>
      <c r="H96" s="322"/>
      <c r="I96" s="344"/>
      <c r="J96" s="342"/>
      <c r="K96" s="347"/>
      <c r="L96" s="347"/>
      <c r="M96" s="347"/>
      <c r="N96" s="347"/>
      <c r="O96" s="348"/>
    </row>
    <row r="97" spans="1:15" ht="26.25">
      <c r="A97" s="134">
        <v>83</v>
      </c>
      <c r="B97" s="320" t="s">
        <v>3083</v>
      </c>
      <c r="C97" s="321"/>
      <c r="D97" s="322"/>
      <c r="E97" s="334"/>
      <c r="F97" s="395"/>
      <c r="G97" s="401"/>
      <c r="H97" s="334"/>
      <c r="I97" s="344"/>
      <c r="J97" s="342"/>
      <c r="K97" s="347"/>
      <c r="L97" s="347"/>
      <c r="M97" s="347"/>
      <c r="N97" s="347"/>
      <c r="O97" s="348"/>
    </row>
    <row r="98" spans="1:15" ht="39">
      <c r="A98" s="134">
        <v>84</v>
      </c>
      <c r="B98" s="323" t="s">
        <v>2807</v>
      </c>
      <c r="C98" s="321" t="s">
        <v>12</v>
      </c>
      <c r="D98" s="322">
        <v>9</v>
      </c>
      <c r="E98" s="397"/>
      <c r="F98" s="395"/>
      <c r="G98" s="395"/>
      <c r="H98" s="397"/>
      <c r="I98" s="344"/>
      <c r="J98" s="342"/>
      <c r="K98" s="347"/>
      <c r="L98" s="347"/>
      <c r="M98" s="347"/>
      <c r="N98" s="347"/>
      <c r="O98" s="348"/>
    </row>
    <row r="99" spans="1:15" ht="26.25">
      <c r="A99" s="134">
        <v>85</v>
      </c>
      <c r="B99" s="323" t="s">
        <v>2806</v>
      </c>
      <c r="C99" s="321" t="s">
        <v>12</v>
      </c>
      <c r="D99" s="322">
        <v>9</v>
      </c>
      <c r="E99" s="346"/>
      <c r="F99" s="342"/>
      <c r="G99" s="342"/>
      <c r="H99" s="346"/>
      <c r="I99" s="344"/>
      <c r="J99" s="342"/>
      <c r="K99" s="347"/>
      <c r="L99" s="347"/>
      <c r="M99" s="347"/>
      <c r="N99" s="347"/>
      <c r="O99" s="348"/>
    </row>
    <row r="100" spans="1:15" ht="26.25">
      <c r="A100" s="134">
        <v>86</v>
      </c>
      <c r="B100" s="323" t="s">
        <v>3276</v>
      </c>
      <c r="C100" s="321" t="s">
        <v>12</v>
      </c>
      <c r="D100" s="322">
        <v>9</v>
      </c>
      <c r="E100" s="346"/>
      <c r="F100" s="342"/>
      <c r="G100" s="342"/>
      <c r="H100" s="346"/>
      <c r="I100" s="344"/>
      <c r="J100" s="342"/>
      <c r="K100" s="347"/>
      <c r="L100" s="347"/>
      <c r="M100" s="347"/>
      <c r="N100" s="347"/>
      <c r="O100" s="348"/>
    </row>
    <row r="101" spans="1:15" ht="15">
      <c r="A101" s="134">
        <v>87</v>
      </c>
      <c r="B101" s="131" t="s">
        <v>3269</v>
      </c>
      <c r="C101" s="130" t="s">
        <v>12</v>
      </c>
      <c r="D101" s="135">
        <v>9</v>
      </c>
      <c r="E101" s="397"/>
      <c r="F101" s="395"/>
      <c r="G101" s="395"/>
      <c r="H101" s="397"/>
      <c r="I101" s="344"/>
      <c r="J101" s="342"/>
      <c r="K101" s="347"/>
      <c r="L101" s="347"/>
      <c r="M101" s="347"/>
      <c r="N101" s="347"/>
      <c r="O101" s="348"/>
    </row>
    <row r="102" spans="1:15" ht="15">
      <c r="A102" s="134">
        <v>88</v>
      </c>
      <c r="B102" s="324" t="s">
        <v>1139</v>
      </c>
      <c r="C102" s="321" t="s">
        <v>12</v>
      </c>
      <c r="D102" s="322">
        <v>9</v>
      </c>
      <c r="E102" s="334"/>
      <c r="F102" s="395"/>
      <c r="G102" s="401"/>
      <c r="H102" s="322"/>
      <c r="I102" s="344"/>
      <c r="J102" s="342"/>
      <c r="K102" s="347"/>
      <c r="L102" s="347"/>
      <c r="M102" s="347"/>
      <c r="N102" s="347"/>
      <c r="O102" s="348"/>
    </row>
    <row r="103" spans="1:15">
      <c r="A103" s="134">
        <v>89</v>
      </c>
      <c r="B103" s="325" t="s">
        <v>3084</v>
      </c>
      <c r="C103" s="326"/>
      <c r="D103" s="327"/>
      <c r="E103" s="334"/>
      <c r="F103" s="395"/>
      <c r="G103" s="401"/>
      <c r="H103" s="334"/>
      <c r="I103" s="344"/>
      <c r="J103" s="342"/>
      <c r="K103" s="347"/>
      <c r="L103" s="347"/>
      <c r="M103" s="347"/>
      <c r="N103" s="347"/>
      <c r="O103" s="348"/>
    </row>
    <row r="104" spans="1:15" ht="25.5">
      <c r="A104" s="134">
        <v>90</v>
      </c>
      <c r="B104" s="328" t="s">
        <v>2808</v>
      </c>
      <c r="C104" s="326" t="s">
        <v>12</v>
      </c>
      <c r="D104" s="327">
        <v>2</v>
      </c>
      <c r="E104" s="334"/>
      <c r="F104" s="395"/>
      <c r="G104" s="401"/>
      <c r="H104" s="334"/>
      <c r="I104" s="344"/>
      <c r="J104" s="342"/>
      <c r="K104" s="347"/>
      <c r="L104" s="347"/>
      <c r="M104" s="347"/>
      <c r="N104" s="347"/>
      <c r="O104" s="348"/>
    </row>
    <row r="105" spans="1:15">
      <c r="A105" s="134">
        <v>91</v>
      </c>
      <c r="B105" s="328" t="s">
        <v>2809</v>
      </c>
      <c r="C105" s="326" t="s">
        <v>12</v>
      </c>
      <c r="D105" s="327">
        <v>2</v>
      </c>
      <c r="E105" s="397"/>
      <c r="F105" s="395"/>
      <c r="G105" s="395"/>
      <c r="H105" s="397"/>
      <c r="I105" s="344"/>
      <c r="J105" s="342"/>
      <c r="K105" s="347"/>
      <c r="L105" s="347"/>
      <c r="M105" s="347"/>
      <c r="N105" s="347"/>
      <c r="O105" s="348"/>
    </row>
    <row r="106" spans="1:15">
      <c r="A106" s="134">
        <v>92</v>
      </c>
      <c r="B106" s="328" t="s">
        <v>3278</v>
      </c>
      <c r="C106" s="326" t="s">
        <v>12</v>
      </c>
      <c r="D106" s="327">
        <v>2</v>
      </c>
      <c r="E106" s="334"/>
      <c r="F106" s="395"/>
      <c r="G106" s="401"/>
      <c r="H106" s="334"/>
      <c r="I106" s="344"/>
      <c r="J106" s="342"/>
      <c r="K106" s="347"/>
      <c r="L106" s="347"/>
      <c r="M106" s="347"/>
      <c r="N106" s="347"/>
      <c r="O106" s="348"/>
    </row>
    <row r="107" spans="1:15" ht="39" thickBot="1">
      <c r="A107" s="134">
        <v>93</v>
      </c>
      <c r="B107" s="328" t="s">
        <v>1099</v>
      </c>
      <c r="C107" s="329" t="s">
        <v>9</v>
      </c>
      <c r="D107" s="330">
        <v>2</v>
      </c>
      <c r="E107" s="334"/>
      <c r="F107" s="395"/>
      <c r="G107" s="401"/>
      <c r="H107" s="334"/>
      <c r="I107" s="344"/>
      <c r="J107" s="342"/>
      <c r="K107" s="347"/>
      <c r="L107" s="347"/>
      <c r="M107" s="347"/>
      <c r="N107" s="347"/>
      <c r="O107" s="348"/>
    </row>
    <row r="108" spans="1:15" ht="13.5" thickBot="1">
      <c r="A108" s="2004" t="s">
        <v>1094</v>
      </c>
      <c r="B108" s="2005"/>
      <c r="C108" s="2006"/>
      <c r="D108" s="2006"/>
      <c r="E108" s="405"/>
      <c r="F108" s="405"/>
      <c r="G108" s="405"/>
      <c r="H108" s="405"/>
      <c r="I108" s="405"/>
      <c r="J108" s="405"/>
      <c r="K108" s="422"/>
      <c r="L108" s="422"/>
      <c r="M108" s="422"/>
      <c r="N108" s="422"/>
      <c r="O108" s="422"/>
    </row>
    <row r="110" spans="1:15">
      <c r="A110" s="19"/>
      <c r="C110" s="1959"/>
      <c r="D110" s="1959"/>
    </row>
    <row r="111" spans="1:15" ht="74.25" customHeight="1">
      <c r="A111" s="843">
        <v>1</v>
      </c>
      <c r="B111" s="1925" t="s">
        <v>2799</v>
      </c>
      <c r="C111" s="1925"/>
      <c r="D111" s="1925"/>
      <c r="E111" s="1925"/>
      <c r="F111" s="1925"/>
      <c r="G111" s="1925"/>
      <c r="H111" s="1925"/>
      <c r="I111" s="1925"/>
      <c r="J111" s="1925"/>
      <c r="K111" s="1925"/>
      <c r="L111" s="1925"/>
    </row>
    <row r="112" spans="1:15" ht="56.25" customHeight="1">
      <c r="A112" s="846" t="s">
        <v>49</v>
      </c>
      <c r="B112" s="852" t="s">
        <v>3220</v>
      </c>
      <c r="C112" s="853"/>
      <c r="D112" s="853"/>
      <c r="E112" s="853"/>
      <c r="F112" s="853"/>
      <c r="G112" s="853"/>
      <c r="H112" s="853"/>
      <c r="I112" s="853"/>
      <c r="J112" s="853"/>
      <c r="K112" s="853"/>
      <c r="L112" s="853"/>
    </row>
    <row r="113" spans="1:12" ht="54.75" customHeight="1">
      <c r="A113" s="854" t="s">
        <v>52</v>
      </c>
      <c r="B113" s="1926" t="s">
        <v>3216</v>
      </c>
      <c r="C113" s="1926"/>
      <c r="D113" s="1926"/>
      <c r="E113" s="1926"/>
      <c r="F113" s="1926"/>
      <c r="G113" s="1926"/>
      <c r="H113" s="1926"/>
      <c r="I113" s="1926"/>
      <c r="J113" s="1926"/>
      <c r="K113" s="1926"/>
      <c r="L113" s="1926"/>
    </row>
    <row r="114" spans="1:12" ht="47.25" customHeight="1">
      <c r="A114" s="854" t="s">
        <v>3218</v>
      </c>
      <c r="B114" s="1927" t="s">
        <v>3217</v>
      </c>
      <c r="C114" s="1927"/>
      <c r="D114" s="1927"/>
      <c r="E114" s="1927"/>
      <c r="F114" s="1927"/>
      <c r="G114" s="1927"/>
      <c r="H114" s="1927"/>
      <c r="I114" s="1927"/>
      <c r="J114" s="1927"/>
      <c r="K114" s="1927"/>
      <c r="L114" s="1927"/>
    </row>
    <row r="115" spans="1:12" ht="72.75" customHeight="1">
      <c r="A115" s="854" t="s">
        <v>3219</v>
      </c>
      <c r="B115" s="1927" t="s">
        <v>3224</v>
      </c>
      <c r="C115" s="1927"/>
      <c r="D115" s="1927"/>
      <c r="E115" s="1927"/>
      <c r="F115" s="1927"/>
      <c r="G115" s="1927"/>
      <c r="H115" s="1927"/>
      <c r="I115" s="1927"/>
      <c r="J115" s="1927"/>
      <c r="K115" s="1927"/>
      <c r="L115" s="1927"/>
    </row>
    <row r="116" spans="1:12">
      <c r="A116" s="846"/>
      <c r="B116" s="847"/>
      <c r="C116" s="843"/>
      <c r="D116" s="848"/>
      <c r="E116" s="848"/>
      <c r="F116" s="844"/>
      <c r="G116" s="845"/>
      <c r="H116" s="845"/>
      <c r="I116" s="845"/>
      <c r="J116" s="845"/>
      <c r="K116" s="845"/>
      <c r="L116" s="845"/>
    </row>
    <row r="117" spans="1:12">
      <c r="A117" s="846"/>
      <c r="B117" s="847"/>
      <c r="C117" s="843"/>
      <c r="D117" s="848"/>
      <c r="E117" s="848"/>
      <c r="F117" s="844"/>
      <c r="G117" s="845"/>
      <c r="H117" s="845"/>
      <c r="I117" s="845"/>
      <c r="J117" s="845"/>
      <c r="K117" s="845"/>
      <c r="L117" s="845"/>
    </row>
    <row r="118" spans="1:12">
      <c r="A118" s="846"/>
      <c r="B118" s="847"/>
      <c r="C118" s="843"/>
      <c r="D118" s="848"/>
      <c r="E118" s="848"/>
      <c r="F118" s="844"/>
      <c r="G118" s="845"/>
      <c r="H118" s="845"/>
      <c r="I118" s="845"/>
      <c r="J118" s="845"/>
      <c r="K118" s="845"/>
      <c r="L118" s="845"/>
    </row>
    <row r="119" spans="1:12">
      <c r="A119" s="849"/>
      <c r="B119" s="850" t="s">
        <v>3222</v>
      </c>
      <c r="C119" s="1921" t="s">
        <v>10</v>
      </c>
      <c r="D119" s="1921"/>
      <c r="E119" s="757"/>
      <c r="F119" s="757"/>
      <c r="G119" s="757"/>
      <c r="H119" s="757"/>
      <c r="I119" s="757"/>
      <c r="J119" s="757"/>
      <c r="K119" s="757"/>
      <c r="L119" s="757"/>
    </row>
    <row r="120" spans="1:12">
      <c r="A120" s="849"/>
      <c r="B120" s="850" t="s">
        <v>3221</v>
      </c>
      <c r="C120" s="1921" t="s">
        <v>11</v>
      </c>
      <c r="D120" s="1921"/>
      <c r="E120" s="757"/>
      <c r="F120" s="757"/>
      <c r="G120" s="757"/>
      <c r="H120" s="757"/>
      <c r="I120" s="757"/>
      <c r="J120" s="757"/>
      <c r="K120" s="757"/>
      <c r="L120" s="757"/>
    </row>
    <row r="121" spans="1:12">
      <c r="A121" s="849"/>
      <c r="B121" s="833"/>
      <c r="C121" s="851"/>
      <c r="D121" s="851"/>
      <c r="E121" s="757"/>
      <c r="F121" s="757"/>
      <c r="G121" s="757"/>
      <c r="H121" s="757"/>
      <c r="I121" s="757"/>
      <c r="J121" s="757"/>
      <c r="K121" s="757"/>
      <c r="L121" s="757"/>
    </row>
    <row r="122" spans="1:12">
      <c r="A122" s="849"/>
      <c r="B122" s="833"/>
      <c r="C122" s="851"/>
      <c r="D122" s="851"/>
      <c r="E122" s="757"/>
      <c r="F122" s="757"/>
      <c r="G122" s="757"/>
      <c r="H122" s="757"/>
      <c r="I122" s="757"/>
      <c r="J122" s="757"/>
      <c r="K122" s="757"/>
      <c r="L122" s="757"/>
    </row>
    <row r="123" spans="1:12">
      <c r="A123" s="849"/>
      <c r="B123" s="833" t="s">
        <v>3223</v>
      </c>
      <c r="C123" s="1921" t="s">
        <v>10</v>
      </c>
      <c r="D123" s="1921"/>
      <c r="E123" s="757"/>
      <c r="F123" s="757"/>
      <c r="G123" s="757"/>
      <c r="H123" s="757"/>
      <c r="I123" s="757"/>
      <c r="J123" s="757"/>
      <c r="K123" s="757"/>
      <c r="L123" s="757"/>
    </row>
    <row r="124" spans="1:12">
      <c r="A124" s="849"/>
      <c r="B124" s="833"/>
      <c r="C124" s="1921" t="s">
        <v>11</v>
      </c>
      <c r="D124" s="1921"/>
      <c r="E124" s="757"/>
      <c r="F124" s="757"/>
      <c r="G124" s="757"/>
      <c r="H124" s="757"/>
      <c r="I124" s="757"/>
      <c r="J124" s="757"/>
      <c r="K124" s="757"/>
      <c r="L124" s="757"/>
    </row>
    <row r="125" spans="1:12">
      <c r="A125" s="735"/>
      <c r="B125" s="735"/>
      <c r="C125" s="735"/>
      <c r="D125" s="735"/>
      <c r="E125" s="735"/>
      <c r="F125" s="735"/>
      <c r="G125" s="735"/>
      <c r="H125" s="735"/>
      <c r="I125" s="735"/>
      <c r="J125" s="735"/>
      <c r="K125" s="735"/>
      <c r="L125" s="735"/>
    </row>
  </sheetData>
  <mergeCells count="63">
    <mergeCell ref="Q63:S63"/>
    <mergeCell ref="Q64:S64"/>
    <mergeCell ref="Q65:S65"/>
    <mergeCell ref="Q56:S56"/>
    <mergeCell ref="Q57:S57"/>
    <mergeCell ref="Q58:S58"/>
    <mergeCell ref="Q59:S59"/>
    <mergeCell ref="Q60:S60"/>
    <mergeCell ref="Q42:S42"/>
    <mergeCell ref="Q52:S52"/>
    <mergeCell ref="Q53:S53"/>
    <mergeCell ref="Q54:S54"/>
    <mergeCell ref="Q62:S62"/>
    <mergeCell ref="Q36:S36"/>
    <mergeCell ref="Q37:S37"/>
    <mergeCell ref="Q38:S38"/>
    <mergeCell ref="Q40:S40"/>
    <mergeCell ref="Q41:S41"/>
    <mergeCell ref="C123:D123"/>
    <mergeCell ref="C124:D124"/>
    <mergeCell ref="B111:L111"/>
    <mergeCell ref="B113:L113"/>
    <mergeCell ref="B114:L114"/>
    <mergeCell ref="B115:L115"/>
    <mergeCell ref="C119:D119"/>
    <mergeCell ref="C120:D120"/>
    <mergeCell ref="C110:D110"/>
    <mergeCell ref="A108:D108"/>
    <mergeCell ref="A12:A13"/>
    <mergeCell ref="B12:B13"/>
    <mergeCell ref="C12:C13"/>
    <mergeCell ref="D12:D13"/>
    <mergeCell ref="A1:D1"/>
    <mergeCell ref="A2:D2"/>
    <mergeCell ref="A3:D3"/>
    <mergeCell ref="A4:B4"/>
    <mergeCell ref="A5:B5"/>
    <mergeCell ref="U40:W40"/>
    <mergeCell ref="U48:W48"/>
    <mergeCell ref="U50:W50"/>
    <mergeCell ref="U52:W52"/>
    <mergeCell ref="A6:B6"/>
    <mergeCell ref="A7:B7"/>
    <mergeCell ref="A8:B8"/>
    <mergeCell ref="A10:D10"/>
    <mergeCell ref="E12:J12"/>
    <mergeCell ref="K12:O12"/>
    <mergeCell ref="Q28:S28"/>
    <mergeCell ref="Q29:S29"/>
    <mergeCell ref="Q30:S30"/>
    <mergeCell ref="Q32:S32"/>
    <mergeCell ref="Q34:S34"/>
    <mergeCell ref="Q35:S35"/>
    <mergeCell ref="V34:X34"/>
    <mergeCell ref="V35:X35"/>
    <mergeCell ref="V36:X36"/>
    <mergeCell ref="V37:X37"/>
    <mergeCell ref="V38:X38"/>
    <mergeCell ref="Y54:AA54"/>
    <mergeCell ref="U62:W62"/>
    <mergeCell ref="U63:W63"/>
    <mergeCell ref="U64:W64"/>
    <mergeCell ref="U65:W65"/>
  </mergeCells>
  <pageMargins left="0.7" right="0.7" top="0.75" bottom="0.75" header="0.3" footer="0.3"/>
  <pageSetup paperSize="9" orientation="portrait" horizontalDpi="4294967293" verticalDpi="4294967293"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FF99"/>
  </sheetPr>
  <dimension ref="A1:W131"/>
  <sheetViews>
    <sheetView topLeftCell="A121" zoomScale="85" zoomScaleNormal="85" workbookViewId="0">
      <selection activeCell="U111" sqref="U111:W111"/>
    </sheetView>
  </sheetViews>
  <sheetFormatPr defaultColWidth="8.7109375" defaultRowHeight="12.75"/>
  <cols>
    <col min="1" max="1" width="9.28515625" style="15" bestFit="1" customWidth="1"/>
    <col min="2" max="2" width="44.28515625" style="15" customWidth="1"/>
    <col min="3" max="3" width="19.7109375" style="15" customWidth="1"/>
    <col min="4" max="4" width="22.42578125" style="15" customWidth="1"/>
    <col min="5" max="10" width="8.7109375" style="15"/>
    <col min="11" max="12" width="10.85546875" style="15" customWidth="1"/>
    <col min="13" max="13" width="11" style="15" customWidth="1"/>
    <col min="14" max="14" width="11.7109375" style="15" customWidth="1"/>
    <col min="15" max="15" width="13.42578125" style="15" customWidth="1"/>
    <col min="16" max="16" width="8.7109375" style="833"/>
    <col min="17" max="18" width="8.7109375" style="15"/>
    <col min="19" max="19" width="35.28515625" style="15" customWidth="1"/>
    <col min="20" max="22" width="8.7109375" style="15"/>
    <col min="23" max="23" width="19.28515625" style="15" customWidth="1"/>
    <col min="24" max="16384" width="8.7109375" style="15"/>
  </cols>
  <sheetData>
    <row r="1" spans="1:23" ht="14.65" customHeight="1">
      <c r="A1" s="2001" t="s">
        <v>2897</v>
      </c>
      <c r="B1" s="2001"/>
      <c r="C1" s="2001"/>
      <c r="D1" s="2001"/>
    </row>
    <row r="2" spans="1:23" ht="14.65" customHeight="1">
      <c r="A2" s="2002" t="s">
        <v>1511</v>
      </c>
      <c r="B2" s="2002"/>
      <c r="C2" s="2002"/>
      <c r="D2" s="2002"/>
    </row>
    <row r="3" spans="1:23" ht="14.65" customHeight="1">
      <c r="A3" s="2003"/>
      <c r="B3" s="2003"/>
      <c r="C3" s="2003"/>
      <c r="D3" s="2003"/>
    </row>
    <row r="4" spans="1:23" ht="14.65" customHeight="1">
      <c r="A4" s="1966" t="s">
        <v>0</v>
      </c>
      <c r="B4" s="1966"/>
      <c r="C4" s="759" t="s">
        <v>3211</v>
      </c>
      <c r="D4" s="989"/>
      <c r="E4" s="991"/>
      <c r="F4" s="991"/>
    </row>
    <row r="5" spans="1:23">
      <c r="A5" s="1966" t="s">
        <v>1</v>
      </c>
      <c r="B5" s="1966"/>
      <c r="C5" s="759" t="s">
        <v>3211</v>
      </c>
      <c r="D5" s="990"/>
      <c r="E5" s="991"/>
      <c r="F5" s="991"/>
    </row>
    <row r="6" spans="1:23" ht="14.65" customHeight="1">
      <c r="A6" s="1966" t="s">
        <v>2</v>
      </c>
      <c r="B6" s="1966"/>
      <c r="C6" s="759" t="s">
        <v>3212</v>
      </c>
      <c r="D6" s="989"/>
      <c r="E6" s="991"/>
      <c r="F6" s="991"/>
    </row>
    <row r="7" spans="1:23" ht="12.75" customHeight="1">
      <c r="A7" s="1966" t="s">
        <v>3209</v>
      </c>
      <c r="B7" s="1966"/>
      <c r="C7" s="913" t="s">
        <v>3213</v>
      </c>
      <c r="D7" s="989"/>
      <c r="E7" s="991"/>
      <c r="F7" s="991"/>
    </row>
    <row r="8" spans="1:23" ht="14.65" customHeight="1">
      <c r="A8" s="1967" t="s">
        <v>3210</v>
      </c>
      <c r="B8" s="1967"/>
      <c r="C8" s="913"/>
      <c r="D8" s="989"/>
      <c r="E8" s="991"/>
      <c r="F8" s="991"/>
    </row>
    <row r="9" spans="1:23">
      <c r="A9" s="992"/>
      <c r="B9" s="992"/>
      <c r="C9" s="992"/>
      <c r="D9" s="992"/>
      <c r="E9" s="991"/>
      <c r="F9" s="991"/>
      <c r="L9" s="23" t="s">
        <v>2941</v>
      </c>
      <c r="M9" s="23"/>
      <c r="N9" s="145"/>
      <c r="O9" s="23" t="s">
        <v>2942</v>
      </c>
    </row>
    <row r="10" spans="1:23" ht="13.15" customHeight="1">
      <c r="A10" s="1968"/>
      <c r="B10" s="1968"/>
      <c r="C10" s="1969"/>
      <c r="D10" s="1969"/>
      <c r="E10" s="991"/>
      <c r="F10" s="991"/>
      <c r="L10" s="23" t="s">
        <v>2943</v>
      </c>
      <c r="M10" s="23"/>
      <c r="N10" s="23"/>
      <c r="O10" s="23"/>
    </row>
    <row r="11" spans="1:23" ht="13.5" customHeight="1">
      <c r="A11" s="998"/>
      <c r="B11" s="999"/>
      <c r="C11" s="1000"/>
      <c r="D11" s="1000"/>
    </row>
    <row r="12" spans="1:23" ht="12.75" customHeight="1">
      <c r="A12" s="2007" t="s">
        <v>8</v>
      </c>
      <c r="B12" s="2009" t="s">
        <v>1085</v>
      </c>
      <c r="C12" s="2011" t="s">
        <v>3</v>
      </c>
      <c r="D12" s="2013" t="s">
        <v>4</v>
      </c>
      <c r="E12" s="1954" t="s">
        <v>2934</v>
      </c>
      <c r="F12" s="1954"/>
      <c r="G12" s="1954"/>
      <c r="H12" s="1954"/>
      <c r="I12" s="1954"/>
      <c r="J12" s="1954"/>
      <c r="K12" s="1955" t="s">
        <v>2935</v>
      </c>
      <c r="L12" s="1955"/>
      <c r="M12" s="1955"/>
      <c r="N12" s="1955"/>
      <c r="O12" s="1955"/>
    </row>
    <row r="13" spans="1:23" ht="65.25">
      <c r="A13" s="2007"/>
      <c r="B13" s="2009"/>
      <c r="C13" s="1963"/>
      <c r="D13" s="1965"/>
      <c r="E13" s="339" t="s">
        <v>2936</v>
      </c>
      <c r="F13" s="339" t="s">
        <v>2937</v>
      </c>
      <c r="G13" s="339" t="s">
        <v>2886</v>
      </c>
      <c r="H13" s="339" t="s">
        <v>2887</v>
      </c>
      <c r="I13" s="339" t="s">
        <v>2888</v>
      </c>
      <c r="J13" s="339" t="s">
        <v>2938</v>
      </c>
      <c r="K13" s="339" t="s">
        <v>2939</v>
      </c>
      <c r="L13" s="339" t="s">
        <v>2886</v>
      </c>
      <c r="M13" s="339" t="s">
        <v>2887</v>
      </c>
      <c r="N13" s="339" t="s">
        <v>2888</v>
      </c>
      <c r="O13" s="339" t="s">
        <v>2940</v>
      </c>
    </row>
    <row r="14" spans="1:23" ht="13.5" thickBot="1">
      <c r="A14" s="407">
        <v>1</v>
      </c>
      <c r="B14" s="407">
        <v>2</v>
      </c>
      <c r="C14" s="407">
        <v>3</v>
      </c>
      <c r="D14" s="407">
        <v>4</v>
      </c>
      <c r="E14" s="340">
        <v>5</v>
      </c>
      <c r="F14" s="340">
        <v>6</v>
      </c>
      <c r="G14" s="340">
        <v>7</v>
      </c>
      <c r="H14" s="340">
        <v>8</v>
      </c>
      <c r="I14" s="340">
        <v>9</v>
      </c>
      <c r="J14" s="340">
        <v>10</v>
      </c>
      <c r="K14" s="340">
        <v>11</v>
      </c>
      <c r="L14" s="340">
        <v>12</v>
      </c>
      <c r="M14" s="340">
        <v>13</v>
      </c>
      <c r="N14" s="340">
        <v>14</v>
      </c>
      <c r="O14" s="341">
        <v>15</v>
      </c>
    </row>
    <row r="15" spans="1:23" ht="24.75" customHeight="1">
      <c r="A15" s="719">
        <v>1</v>
      </c>
      <c r="B15" s="425" t="s">
        <v>1142</v>
      </c>
      <c r="C15" s="411"/>
      <c r="D15" s="426"/>
      <c r="E15" s="392"/>
      <c r="F15" s="392"/>
      <c r="G15" s="392"/>
      <c r="H15" s="392"/>
      <c r="I15" s="392"/>
      <c r="J15" s="392"/>
      <c r="K15" s="392"/>
      <c r="L15" s="392"/>
      <c r="M15" s="392"/>
      <c r="N15" s="392"/>
      <c r="O15" s="393"/>
    </row>
    <row r="16" spans="1:23" ht="106.5" customHeight="1">
      <c r="A16" s="719">
        <v>2</v>
      </c>
      <c r="B16" s="1737" t="s">
        <v>3797</v>
      </c>
      <c r="C16" s="1738" t="s">
        <v>12</v>
      </c>
      <c r="D16" s="1739">
        <v>162</v>
      </c>
      <c r="E16" s="1735"/>
      <c r="F16" s="1735"/>
      <c r="G16" s="1735"/>
      <c r="H16" s="1735"/>
      <c r="I16" s="1735"/>
      <c r="J16" s="1735"/>
      <c r="K16" s="1735"/>
      <c r="L16" s="1735"/>
      <c r="M16" s="1735"/>
      <c r="N16" s="1735"/>
      <c r="O16" s="1736"/>
      <c r="Q16" s="1919" t="s">
        <v>3840</v>
      </c>
      <c r="R16" s="1920"/>
      <c r="S16" s="1920"/>
      <c r="U16" s="1943" t="s">
        <v>4002</v>
      </c>
      <c r="V16" s="1944"/>
      <c r="W16" s="1944"/>
    </row>
    <row r="17" spans="1:23" ht="83.25" customHeight="1">
      <c r="A17" s="719">
        <v>3</v>
      </c>
      <c r="B17" s="1737" t="s">
        <v>3798</v>
      </c>
      <c r="C17" s="1738" t="s">
        <v>12</v>
      </c>
      <c r="D17" s="1739">
        <v>162</v>
      </c>
      <c r="E17" s="1735"/>
      <c r="F17" s="1735"/>
      <c r="G17" s="1735"/>
      <c r="H17" s="1735"/>
      <c r="I17" s="1735"/>
      <c r="J17" s="1735"/>
      <c r="K17" s="1735"/>
      <c r="L17" s="1735"/>
      <c r="M17" s="1735"/>
      <c r="N17" s="1735"/>
      <c r="O17" s="1736"/>
      <c r="Q17" s="1919" t="s">
        <v>3840</v>
      </c>
      <c r="R17" s="1920"/>
      <c r="S17" s="1920"/>
      <c r="U17" s="1943" t="s">
        <v>4002</v>
      </c>
      <c r="V17" s="1944"/>
      <c r="W17" s="1944"/>
    </row>
    <row r="18" spans="1:23" ht="81" customHeight="1">
      <c r="A18" s="719">
        <v>4</v>
      </c>
      <c r="B18" s="974" t="s">
        <v>3799</v>
      </c>
      <c r="C18" s="321" t="s">
        <v>12</v>
      </c>
      <c r="D18" s="1739">
        <v>162</v>
      </c>
      <c r="E18" s="346"/>
      <c r="F18" s="342"/>
      <c r="G18" s="342"/>
      <c r="H18" s="361"/>
      <c r="I18" s="344"/>
      <c r="J18" s="342"/>
      <c r="K18" s="347"/>
      <c r="L18" s="347"/>
      <c r="M18" s="347"/>
      <c r="N18" s="347"/>
      <c r="O18" s="348"/>
      <c r="Q18" s="1919" t="s">
        <v>3842</v>
      </c>
      <c r="R18" s="1920"/>
      <c r="S18" s="1920"/>
      <c r="U18" s="1943" t="s">
        <v>4002</v>
      </c>
      <c r="V18" s="1944"/>
      <c r="W18" s="1944"/>
    </row>
    <row r="19" spans="1:23" ht="78.75" customHeight="1">
      <c r="A19" s="719">
        <v>5</v>
      </c>
      <c r="B19" s="323" t="s">
        <v>187</v>
      </c>
      <c r="C19" s="321" t="s">
        <v>12</v>
      </c>
      <c r="D19" s="1739">
        <v>162</v>
      </c>
      <c r="E19" s="346"/>
      <c r="F19" s="342"/>
      <c r="G19" s="342"/>
      <c r="H19" s="361"/>
      <c r="I19" s="344"/>
      <c r="J19" s="342"/>
      <c r="K19" s="347"/>
      <c r="L19" s="347"/>
      <c r="M19" s="347"/>
      <c r="N19" s="347"/>
      <c r="O19" s="348"/>
      <c r="U19" s="1943" t="s">
        <v>4002</v>
      </c>
      <c r="V19" s="1944"/>
      <c r="W19" s="1944"/>
    </row>
    <row r="20" spans="1:23" ht="77.25" customHeight="1">
      <c r="A20" s="719">
        <v>6</v>
      </c>
      <c r="B20" s="323" t="s">
        <v>202</v>
      </c>
      <c r="C20" s="321" t="s">
        <v>12</v>
      </c>
      <c r="D20" s="1739">
        <v>162</v>
      </c>
      <c r="E20" s="346"/>
      <c r="F20" s="342"/>
      <c r="G20" s="342"/>
      <c r="H20" s="361"/>
      <c r="I20" s="344"/>
      <c r="J20" s="342"/>
      <c r="K20" s="347"/>
      <c r="L20" s="347"/>
      <c r="M20" s="347"/>
      <c r="N20" s="347"/>
      <c r="O20" s="348"/>
      <c r="U20" s="1943" t="s">
        <v>4002</v>
      </c>
      <c r="V20" s="1944"/>
      <c r="W20" s="1944"/>
    </row>
    <row r="21" spans="1:23" ht="70.5" customHeight="1">
      <c r="A21" s="719">
        <v>7</v>
      </c>
      <c r="B21" s="323" t="s">
        <v>2801</v>
      </c>
      <c r="C21" s="321" t="s">
        <v>12</v>
      </c>
      <c r="D21" s="1739">
        <v>162</v>
      </c>
      <c r="E21" s="346"/>
      <c r="F21" s="342"/>
      <c r="G21" s="342"/>
      <c r="H21" s="361"/>
      <c r="I21" s="344"/>
      <c r="J21" s="342"/>
      <c r="K21" s="347"/>
      <c r="L21" s="347"/>
      <c r="M21" s="347"/>
      <c r="N21" s="347"/>
      <c r="O21" s="348"/>
      <c r="U21" s="1943" t="s">
        <v>4002</v>
      </c>
      <c r="V21" s="1944"/>
      <c r="W21" s="1944"/>
    </row>
    <row r="22" spans="1:23" ht="65.25" customHeight="1">
      <c r="A22" s="719">
        <v>8</v>
      </c>
      <c r="B22" s="323" t="s">
        <v>2802</v>
      </c>
      <c r="C22" s="321" t="s">
        <v>12</v>
      </c>
      <c r="D22" s="1739">
        <v>162</v>
      </c>
      <c r="E22" s="346"/>
      <c r="F22" s="342"/>
      <c r="G22" s="342"/>
      <c r="H22" s="361"/>
      <c r="I22" s="344"/>
      <c r="J22" s="342"/>
      <c r="K22" s="347"/>
      <c r="L22" s="347"/>
      <c r="M22" s="347"/>
      <c r="N22" s="347"/>
      <c r="O22" s="348"/>
      <c r="U22" s="1943" t="s">
        <v>4002</v>
      </c>
      <c r="V22" s="1944"/>
      <c r="W22" s="1944"/>
    </row>
    <row r="23" spans="1:23" ht="87" customHeight="1">
      <c r="A23" s="719">
        <v>9</v>
      </c>
      <c r="B23" s="323" t="s">
        <v>203</v>
      </c>
      <c r="C23" s="321" t="s">
        <v>12</v>
      </c>
      <c r="D23" s="1739">
        <v>162</v>
      </c>
      <c r="E23" s="346"/>
      <c r="F23" s="342"/>
      <c r="G23" s="342"/>
      <c r="H23" s="361"/>
      <c r="I23" s="344"/>
      <c r="J23" s="342"/>
      <c r="K23" s="347"/>
      <c r="L23" s="347"/>
      <c r="M23" s="347"/>
      <c r="N23" s="347"/>
      <c r="O23" s="348"/>
      <c r="U23" s="1943" t="s">
        <v>3932</v>
      </c>
      <c r="V23" s="1944"/>
      <c r="W23" s="1944"/>
    </row>
    <row r="24" spans="1:23" ht="103.5" customHeight="1">
      <c r="A24" s="719">
        <v>10</v>
      </c>
      <c r="B24" s="323" t="s">
        <v>3279</v>
      </c>
      <c r="C24" s="321" t="s">
        <v>12</v>
      </c>
      <c r="D24" s="1739">
        <v>162</v>
      </c>
      <c r="E24" s="346"/>
      <c r="F24" s="342"/>
      <c r="G24" s="342"/>
      <c r="H24" s="361"/>
      <c r="I24" s="344"/>
      <c r="J24" s="342"/>
      <c r="K24" s="347"/>
      <c r="L24" s="347"/>
      <c r="M24" s="347"/>
      <c r="N24" s="347"/>
      <c r="O24" s="348"/>
      <c r="U24" s="1943" t="s">
        <v>4002</v>
      </c>
      <c r="V24" s="1944"/>
      <c r="W24" s="1944"/>
    </row>
    <row r="25" spans="1:23" ht="24.75">
      <c r="A25" s="719">
        <v>11</v>
      </c>
      <c r="B25" s="423" t="s">
        <v>1141</v>
      </c>
      <c r="C25" s="321"/>
      <c r="D25" s="322"/>
      <c r="E25" s="334"/>
      <c r="F25" s="334"/>
      <c r="G25" s="334"/>
      <c r="H25" s="334"/>
      <c r="I25" s="334"/>
      <c r="J25" s="334"/>
      <c r="K25" s="334"/>
      <c r="L25" s="334"/>
      <c r="M25" s="334"/>
      <c r="N25" s="334"/>
      <c r="O25" s="337"/>
    </row>
    <row r="26" spans="1:23" ht="62.25" customHeight="1">
      <c r="A26" s="719">
        <v>12</v>
      </c>
      <c r="B26" s="1737" t="s">
        <v>3797</v>
      </c>
      <c r="C26" s="1738" t="s">
        <v>12</v>
      </c>
      <c r="D26" s="1739">
        <v>363</v>
      </c>
      <c r="E26" s="1735"/>
      <c r="F26" s="1735"/>
      <c r="G26" s="1735"/>
      <c r="H26" s="1735"/>
      <c r="I26" s="1735"/>
      <c r="J26" s="1735"/>
      <c r="K26" s="1735"/>
      <c r="L26" s="1735"/>
      <c r="M26" s="1735"/>
      <c r="N26" s="1735"/>
      <c r="O26" s="1736"/>
      <c r="Q26" s="1919" t="s">
        <v>3840</v>
      </c>
      <c r="R26" s="1920"/>
      <c r="S26" s="1920"/>
    </row>
    <row r="27" spans="1:23" ht="75" customHeight="1">
      <c r="A27" s="719">
        <v>13</v>
      </c>
      <c r="B27" s="1737" t="s">
        <v>3798</v>
      </c>
      <c r="C27" s="1738" t="s">
        <v>12</v>
      </c>
      <c r="D27" s="1739">
        <v>363</v>
      </c>
      <c r="E27" s="1735"/>
      <c r="F27" s="1735"/>
      <c r="G27" s="1735"/>
      <c r="H27" s="1735"/>
      <c r="I27" s="1735"/>
      <c r="J27" s="1735"/>
      <c r="K27" s="1735"/>
      <c r="L27" s="1735"/>
      <c r="M27" s="1735"/>
      <c r="N27" s="1735"/>
      <c r="O27" s="1736"/>
      <c r="Q27" s="1919" t="s">
        <v>3840</v>
      </c>
      <c r="R27" s="1920"/>
      <c r="S27" s="1920"/>
    </row>
    <row r="28" spans="1:23" ht="104.25" customHeight="1">
      <c r="A28" s="719">
        <v>14</v>
      </c>
      <c r="B28" s="1737" t="s">
        <v>3797</v>
      </c>
      <c r="C28" s="321" t="s">
        <v>12</v>
      </c>
      <c r="D28" s="1739">
        <v>363</v>
      </c>
      <c r="E28" s="346"/>
      <c r="F28" s="342"/>
      <c r="G28" s="342"/>
      <c r="H28" s="361"/>
      <c r="I28" s="344"/>
      <c r="J28" s="342"/>
      <c r="K28" s="347"/>
      <c r="L28" s="347"/>
      <c r="M28" s="347"/>
      <c r="N28" s="347"/>
      <c r="O28" s="348"/>
      <c r="Q28" s="1919" t="s">
        <v>3842</v>
      </c>
      <c r="R28" s="1920"/>
      <c r="S28" s="1920"/>
      <c r="U28" s="1943" t="s">
        <v>4007</v>
      </c>
      <c r="V28" s="1944"/>
      <c r="W28" s="1944"/>
    </row>
    <row r="29" spans="1:23" ht="15">
      <c r="A29" s="719">
        <v>15</v>
      </c>
      <c r="B29" s="403" t="s">
        <v>187</v>
      </c>
      <c r="C29" s="321" t="s">
        <v>12</v>
      </c>
      <c r="D29" s="322">
        <v>363</v>
      </c>
      <c r="E29" s="346"/>
      <c r="F29" s="342"/>
      <c r="G29" s="342"/>
      <c r="H29" s="361"/>
      <c r="I29" s="344"/>
      <c r="J29" s="342"/>
      <c r="K29" s="347"/>
      <c r="L29" s="347"/>
      <c r="M29" s="347"/>
      <c r="N29" s="347"/>
      <c r="O29" s="348"/>
    </row>
    <row r="30" spans="1:23" ht="85.5" customHeight="1">
      <c r="A30" s="719">
        <v>16</v>
      </c>
      <c r="B30" s="1806" t="s">
        <v>3936</v>
      </c>
      <c r="C30" s="321" t="s">
        <v>12</v>
      </c>
      <c r="D30" s="322">
        <v>363</v>
      </c>
      <c r="E30" s="346"/>
      <c r="F30" s="342"/>
      <c r="G30" s="342"/>
      <c r="H30" s="361"/>
      <c r="I30" s="344"/>
      <c r="J30" s="342"/>
      <c r="K30" s="347"/>
      <c r="L30" s="347"/>
      <c r="M30" s="347"/>
      <c r="N30" s="347"/>
      <c r="O30" s="348"/>
      <c r="U30" s="1943" t="s">
        <v>4007</v>
      </c>
      <c r="V30" s="1944"/>
      <c r="W30" s="1944"/>
    </row>
    <row r="31" spans="1:23" ht="105.75" customHeight="1">
      <c r="A31" s="719">
        <v>17</v>
      </c>
      <c r="B31" s="1743" t="s">
        <v>3937</v>
      </c>
      <c r="C31" s="321" t="s">
        <v>12</v>
      </c>
      <c r="D31" s="322">
        <v>363</v>
      </c>
      <c r="E31" s="346"/>
      <c r="F31" s="342"/>
      <c r="G31" s="342"/>
      <c r="H31" s="361"/>
      <c r="I31" s="344"/>
      <c r="J31" s="342"/>
      <c r="K31" s="347"/>
      <c r="L31" s="347"/>
      <c r="M31" s="347"/>
      <c r="N31" s="347"/>
      <c r="O31" s="348"/>
      <c r="U31" s="1943" t="s">
        <v>4007</v>
      </c>
      <c r="V31" s="1944"/>
      <c r="W31" s="1944"/>
    </row>
    <row r="32" spans="1:23" ht="15">
      <c r="A32" s="719">
        <v>18</v>
      </c>
      <c r="B32" s="323" t="s">
        <v>2802</v>
      </c>
      <c r="C32" s="321" t="s">
        <v>12</v>
      </c>
      <c r="D32" s="322">
        <v>363</v>
      </c>
      <c r="E32" s="346"/>
      <c r="F32" s="342"/>
      <c r="G32" s="342"/>
      <c r="H32" s="361"/>
      <c r="I32" s="344"/>
      <c r="J32" s="342"/>
      <c r="K32" s="347"/>
      <c r="L32" s="347"/>
      <c r="M32" s="347"/>
      <c r="N32" s="347"/>
      <c r="O32" s="348"/>
    </row>
    <row r="33" spans="1:23" ht="15" customHeight="1">
      <c r="A33" s="719">
        <v>19</v>
      </c>
      <c r="B33" s="403" t="s">
        <v>204</v>
      </c>
      <c r="C33" s="321" t="s">
        <v>12</v>
      </c>
      <c r="D33" s="322">
        <v>363</v>
      </c>
      <c r="E33" s="346"/>
      <c r="F33" s="342"/>
      <c r="G33" s="342"/>
      <c r="H33" s="361"/>
      <c r="I33" s="344"/>
      <c r="J33" s="342"/>
      <c r="K33" s="347"/>
      <c r="L33" s="347"/>
      <c r="M33" s="347"/>
      <c r="N33" s="347"/>
      <c r="O33" s="348"/>
    </row>
    <row r="34" spans="1:23" ht="39">
      <c r="A34" s="719">
        <v>20</v>
      </c>
      <c r="B34" s="323" t="s">
        <v>3279</v>
      </c>
      <c r="C34" s="321" t="s">
        <v>12</v>
      </c>
      <c r="D34" s="322">
        <v>363</v>
      </c>
      <c r="E34" s="346"/>
      <c r="F34" s="342"/>
      <c r="G34" s="342"/>
      <c r="H34" s="361"/>
      <c r="I34" s="344"/>
      <c r="J34" s="342"/>
      <c r="K34" s="347"/>
      <c r="L34" s="347"/>
      <c r="M34" s="347"/>
      <c r="N34" s="347"/>
      <c r="O34" s="348"/>
    </row>
    <row r="35" spans="1:23" ht="15">
      <c r="A35" s="719">
        <v>21</v>
      </c>
      <c r="B35" s="423" t="s">
        <v>1143</v>
      </c>
      <c r="C35" s="321"/>
      <c r="D35" s="322"/>
      <c r="E35" s="334"/>
      <c r="F35" s="334"/>
      <c r="G35" s="334"/>
      <c r="H35" s="334"/>
      <c r="I35" s="334"/>
      <c r="J35" s="334"/>
      <c r="K35" s="334"/>
      <c r="L35" s="334"/>
      <c r="M35" s="334"/>
      <c r="N35" s="334"/>
      <c r="O35" s="337"/>
    </row>
    <row r="36" spans="1:23" ht="80.25" customHeight="1">
      <c r="A36" s="719">
        <v>22</v>
      </c>
      <c r="B36" s="1742" t="s">
        <v>3802</v>
      </c>
      <c r="C36" s="321" t="s">
        <v>12</v>
      </c>
      <c r="D36" s="322">
        <v>5</v>
      </c>
      <c r="E36" s="397"/>
      <c r="F36" s="395"/>
      <c r="G36" s="395"/>
      <c r="H36" s="361"/>
      <c r="I36" s="344"/>
      <c r="J36" s="342"/>
      <c r="K36" s="347"/>
      <c r="L36" s="347"/>
      <c r="M36" s="347"/>
      <c r="N36" s="347"/>
      <c r="O36" s="348"/>
      <c r="Q36" s="1919" t="s">
        <v>3842</v>
      </c>
      <c r="R36" s="1920"/>
      <c r="S36" s="1920"/>
    </row>
    <row r="37" spans="1:23" ht="81" customHeight="1">
      <c r="A37" s="719">
        <v>23</v>
      </c>
      <c r="B37" s="860" t="s">
        <v>3801</v>
      </c>
      <c r="C37" s="321" t="s">
        <v>12</v>
      </c>
      <c r="D37" s="322">
        <v>5</v>
      </c>
      <c r="E37" s="347"/>
      <c r="F37" s="342"/>
      <c r="G37" s="342"/>
      <c r="H37" s="347"/>
      <c r="I37" s="344"/>
      <c r="J37" s="342"/>
      <c r="K37" s="347"/>
      <c r="L37" s="347"/>
      <c r="M37" s="347"/>
      <c r="N37" s="347"/>
      <c r="O37" s="348"/>
      <c r="Q37" s="1919" t="s">
        <v>3842</v>
      </c>
      <c r="R37" s="1920"/>
      <c r="S37" s="1920"/>
    </row>
    <row r="38" spans="1:23" ht="15">
      <c r="A38" s="719">
        <v>24</v>
      </c>
      <c r="B38" s="404" t="s">
        <v>185</v>
      </c>
      <c r="C38" s="321" t="s">
        <v>12</v>
      </c>
      <c r="D38" s="322">
        <v>5</v>
      </c>
      <c r="E38" s="346"/>
      <c r="F38" s="342"/>
      <c r="G38" s="342"/>
      <c r="H38" s="361"/>
      <c r="I38" s="344"/>
      <c r="J38" s="342"/>
      <c r="K38" s="347"/>
      <c r="L38" s="347"/>
      <c r="M38" s="347"/>
      <c r="N38" s="347"/>
      <c r="O38" s="348"/>
    </row>
    <row r="39" spans="1:23" ht="12" customHeight="1">
      <c r="A39" s="719">
        <v>25</v>
      </c>
      <c r="B39" s="404" t="s">
        <v>186</v>
      </c>
      <c r="C39" s="321" t="s">
        <v>12</v>
      </c>
      <c r="D39" s="322">
        <v>5</v>
      </c>
      <c r="E39" s="346"/>
      <c r="F39" s="342"/>
      <c r="G39" s="342"/>
      <c r="H39" s="361"/>
      <c r="I39" s="344"/>
      <c r="J39" s="342"/>
      <c r="K39" s="347"/>
      <c r="L39" s="347"/>
      <c r="M39" s="347"/>
      <c r="N39" s="347"/>
      <c r="O39" s="348"/>
    </row>
    <row r="40" spans="1:23" ht="87" customHeight="1">
      <c r="A40" s="719">
        <v>26</v>
      </c>
      <c r="B40" s="1743" t="s">
        <v>3937</v>
      </c>
      <c r="C40" s="321" t="s">
        <v>12</v>
      </c>
      <c r="D40" s="322">
        <v>5</v>
      </c>
      <c r="E40" s="346"/>
      <c r="F40" s="342"/>
      <c r="G40" s="342"/>
      <c r="H40" s="361"/>
      <c r="I40" s="344"/>
      <c r="J40" s="342"/>
      <c r="K40" s="347"/>
      <c r="L40" s="347"/>
      <c r="M40" s="347"/>
      <c r="N40" s="347"/>
      <c r="O40" s="348"/>
      <c r="U40" s="1943" t="s">
        <v>4007</v>
      </c>
      <c r="V40" s="1944"/>
      <c r="W40" s="1944"/>
    </row>
    <row r="41" spans="1:23" ht="15">
      <c r="A41" s="719">
        <v>27</v>
      </c>
      <c r="B41" s="323" t="s">
        <v>2802</v>
      </c>
      <c r="C41" s="321" t="s">
        <v>12</v>
      </c>
      <c r="D41" s="322">
        <v>5</v>
      </c>
      <c r="E41" s="346"/>
      <c r="F41" s="342"/>
      <c r="G41" s="342"/>
      <c r="H41" s="361"/>
      <c r="I41" s="344"/>
      <c r="J41" s="342"/>
      <c r="K41" s="347"/>
      <c r="L41" s="347"/>
      <c r="M41" s="347"/>
      <c r="N41" s="347"/>
      <c r="O41" s="348"/>
    </row>
    <row r="42" spans="1:23" ht="15">
      <c r="A42" s="719">
        <v>28</v>
      </c>
      <c r="B42" s="323" t="s">
        <v>203</v>
      </c>
      <c r="C42" s="321" t="s">
        <v>12</v>
      </c>
      <c r="D42" s="322">
        <v>5</v>
      </c>
      <c r="E42" s="346"/>
      <c r="F42" s="342"/>
      <c r="G42" s="342"/>
      <c r="H42" s="361"/>
      <c r="I42" s="344"/>
      <c r="J42" s="342"/>
      <c r="K42" s="347"/>
      <c r="L42" s="347"/>
      <c r="M42" s="347"/>
      <c r="N42" s="347"/>
      <c r="O42" s="348"/>
    </row>
    <row r="43" spans="1:23" ht="39">
      <c r="A43" s="719">
        <v>29</v>
      </c>
      <c r="B43" s="323" t="s">
        <v>3279</v>
      </c>
      <c r="C43" s="321" t="s">
        <v>12</v>
      </c>
      <c r="D43" s="322">
        <v>5</v>
      </c>
      <c r="E43" s="346"/>
      <c r="F43" s="342"/>
      <c r="G43" s="342"/>
      <c r="H43" s="361"/>
      <c r="I43" s="344"/>
      <c r="J43" s="342"/>
      <c r="K43" s="347"/>
      <c r="L43" s="347"/>
      <c r="M43" s="347"/>
      <c r="N43" s="347"/>
      <c r="O43" s="348"/>
    </row>
    <row r="44" spans="1:23" ht="15">
      <c r="A44" s="719">
        <v>30</v>
      </c>
      <c r="B44" s="423" t="s">
        <v>1144</v>
      </c>
      <c r="C44" s="321"/>
      <c r="D44" s="322"/>
      <c r="E44" s="334"/>
      <c r="F44" s="334"/>
      <c r="G44" s="334"/>
      <c r="H44" s="334"/>
      <c r="I44" s="334"/>
      <c r="J44" s="334"/>
      <c r="K44" s="334"/>
      <c r="L44" s="334"/>
      <c r="M44" s="334"/>
      <c r="N44" s="334"/>
      <c r="O44" s="337"/>
    </row>
    <row r="45" spans="1:23" ht="72.75" customHeight="1">
      <c r="A45" s="719">
        <v>31</v>
      </c>
      <c r="B45" s="1742" t="s">
        <v>3802</v>
      </c>
      <c r="C45" s="321" t="s">
        <v>12</v>
      </c>
      <c r="D45" s="322">
        <v>231</v>
      </c>
      <c r="E45" s="346"/>
      <c r="F45" s="342"/>
      <c r="G45" s="342"/>
      <c r="H45" s="361"/>
      <c r="I45" s="344"/>
      <c r="J45" s="342"/>
      <c r="K45" s="347"/>
      <c r="L45" s="347"/>
      <c r="M45" s="347"/>
      <c r="N45" s="347"/>
      <c r="O45" s="348"/>
      <c r="Q45" s="1919" t="s">
        <v>3842</v>
      </c>
      <c r="R45" s="1920"/>
      <c r="S45" s="1920"/>
    </row>
    <row r="46" spans="1:23" ht="84" customHeight="1">
      <c r="A46" s="719">
        <v>32</v>
      </c>
      <c r="B46" s="860" t="s">
        <v>3938</v>
      </c>
      <c r="C46" s="321" t="s">
        <v>12</v>
      </c>
      <c r="D46" s="322">
        <v>231</v>
      </c>
      <c r="E46" s="346"/>
      <c r="F46" s="342"/>
      <c r="G46" s="342"/>
      <c r="H46" s="361"/>
      <c r="I46" s="344"/>
      <c r="J46" s="342"/>
      <c r="K46" s="347"/>
      <c r="L46" s="347"/>
      <c r="M46" s="347"/>
      <c r="N46" s="347"/>
      <c r="O46" s="348"/>
      <c r="Q46" s="1919" t="s">
        <v>3842</v>
      </c>
      <c r="R46" s="1920"/>
      <c r="S46" s="1920"/>
      <c r="U46" s="1943" t="s">
        <v>4007</v>
      </c>
      <c r="V46" s="1944"/>
      <c r="W46" s="1944"/>
    </row>
    <row r="47" spans="1:23" ht="15">
      <c r="A47" s="719">
        <v>33</v>
      </c>
      <c r="B47" s="404" t="s">
        <v>185</v>
      </c>
      <c r="C47" s="321" t="s">
        <v>12</v>
      </c>
      <c r="D47" s="322">
        <v>231</v>
      </c>
      <c r="E47" s="346"/>
      <c r="F47" s="342"/>
      <c r="G47" s="342"/>
      <c r="H47" s="361"/>
      <c r="I47" s="344"/>
      <c r="J47" s="342"/>
      <c r="K47" s="347"/>
      <c r="L47" s="347"/>
      <c r="M47" s="347"/>
      <c r="N47" s="347"/>
      <c r="O47" s="348"/>
    </row>
    <row r="48" spans="1:23" ht="38.25" customHeight="1">
      <c r="A48" s="719">
        <v>34</v>
      </c>
      <c r="B48" s="403" t="s">
        <v>1409</v>
      </c>
      <c r="C48" s="321" t="s">
        <v>12</v>
      </c>
      <c r="D48" s="322">
        <v>231</v>
      </c>
      <c r="E48" s="346"/>
      <c r="F48" s="342"/>
      <c r="G48" s="342"/>
      <c r="H48" s="361"/>
      <c r="I48" s="344"/>
      <c r="J48" s="342"/>
      <c r="K48" s="347"/>
      <c r="L48" s="347"/>
      <c r="M48" s="347"/>
      <c r="N48" s="347"/>
      <c r="O48" s="348"/>
    </row>
    <row r="49" spans="1:23" ht="82.5" customHeight="1">
      <c r="A49" s="719">
        <v>35</v>
      </c>
      <c r="B49" s="1743" t="s">
        <v>3937</v>
      </c>
      <c r="C49" s="321" t="s">
        <v>12</v>
      </c>
      <c r="D49" s="322">
        <v>231</v>
      </c>
      <c r="E49" s="346"/>
      <c r="F49" s="342"/>
      <c r="G49" s="342"/>
      <c r="H49" s="361"/>
      <c r="I49" s="344"/>
      <c r="J49" s="342"/>
      <c r="K49" s="347"/>
      <c r="L49" s="347"/>
      <c r="M49" s="347"/>
      <c r="N49" s="347"/>
      <c r="O49" s="348"/>
      <c r="U49" s="1943" t="s">
        <v>4007</v>
      </c>
      <c r="V49" s="1944"/>
      <c r="W49" s="1944"/>
    </row>
    <row r="50" spans="1:23" ht="38.25" customHeight="1">
      <c r="A50" s="719">
        <v>36</v>
      </c>
      <c r="B50" s="323" t="s">
        <v>2802</v>
      </c>
      <c r="C50" s="321" t="s">
        <v>12</v>
      </c>
      <c r="D50" s="322">
        <v>231</v>
      </c>
      <c r="E50" s="346"/>
      <c r="F50" s="342"/>
      <c r="G50" s="342"/>
      <c r="H50" s="361"/>
      <c r="I50" s="344"/>
      <c r="J50" s="342"/>
      <c r="K50" s="347"/>
      <c r="L50" s="347"/>
      <c r="M50" s="347"/>
      <c r="N50" s="347"/>
      <c r="O50" s="348"/>
    </row>
    <row r="51" spans="1:23" ht="38.25" customHeight="1">
      <c r="A51" s="719">
        <v>37</v>
      </c>
      <c r="B51" s="403" t="s">
        <v>203</v>
      </c>
      <c r="C51" s="321" t="s">
        <v>12</v>
      </c>
      <c r="D51" s="322">
        <v>231</v>
      </c>
      <c r="E51" s="346"/>
      <c r="F51" s="342"/>
      <c r="G51" s="342"/>
      <c r="H51" s="361"/>
      <c r="I51" s="344"/>
      <c r="J51" s="342"/>
      <c r="K51" s="347"/>
      <c r="L51" s="347"/>
      <c r="M51" s="347"/>
      <c r="N51" s="347"/>
      <c r="O51" s="348"/>
    </row>
    <row r="52" spans="1:23" ht="38.25" customHeight="1">
      <c r="A52" s="719">
        <v>38</v>
      </c>
      <c r="B52" s="323" t="s">
        <v>3279</v>
      </c>
      <c r="C52" s="321" t="s">
        <v>12</v>
      </c>
      <c r="D52" s="322">
        <v>231</v>
      </c>
      <c r="E52" s="346"/>
      <c r="F52" s="342"/>
      <c r="G52" s="342"/>
      <c r="H52" s="361"/>
      <c r="I52" s="344"/>
      <c r="J52" s="342"/>
      <c r="K52" s="347"/>
      <c r="L52" s="347"/>
      <c r="M52" s="347"/>
      <c r="N52" s="347"/>
      <c r="O52" s="348"/>
    </row>
    <row r="53" spans="1:23" ht="24.75">
      <c r="A53" s="719">
        <v>39</v>
      </c>
      <c r="B53" s="423" t="s">
        <v>1145</v>
      </c>
      <c r="C53" s="321"/>
      <c r="D53" s="322"/>
      <c r="E53" s="334"/>
      <c r="F53" s="334"/>
      <c r="G53" s="334"/>
      <c r="H53" s="334"/>
      <c r="I53" s="334"/>
      <c r="J53" s="334"/>
      <c r="K53" s="334"/>
      <c r="L53" s="334"/>
      <c r="M53" s="334"/>
      <c r="N53" s="334"/>
      <c r="O53" s="337"/>
    </row>
    <row r="54" spans="1:23" ht="15">
      <c r="A54" s="719">
        <v>40</v>
      </c>
      <c r="B54" s="323" t="s">
        <v>187</v>
      </c>
      <c r="C54" s="321" t="s">
        <v>12</v>
      </c>
      <c r="D54" s="322">
        <v>1150</v>
      </c>
      <c r="E54" s="346"/>
      <c r="F54" s="342"/>
      <c r="G54" s="342"/>
      <c r="H54" s="361"/>
      <c r="I54" s="344"/>
      <c r="J54" s="342"/>
      <c r="K54" s="347"/>
      <c r="L54" s="347"/>
      <c r="M54" s="347"/>
      <c r="N54" s="347"/>
      <c r="O54" s="348"/>
    </row>
    <row r="55" spans="1:23" ht="38.25" customHeight="1">
      <c r="A55" s="719">
        <v>41</v>
      </c>
      <c r="B55" s="403" t="s">
        <v>205</v>
      </c>
      <c r="C55" s="321" t="s">
        <v>5</v>
      </c>
      <c r="D55" s="322">
        <v>1</v>
      </c>
      <c r="E55" s="347"/>
      <c r="F55" s="342"/>
      <c r="G55" s="342"/>
      <c r="H55" s="347"/>
      <c r="I55" s="344"/>
      <c r="J55" s="342"/>
      <c r="K55" s="347"/>
      <c r="L55" s="347"/>
      <c r="M55" s="347"/>
      <c r="N55" s="347"/>
      <c r="O55" s="348"/>
    </row>
    <row r="56" spans="1:23" ht="45.75" customHeight="1">
      <c r="A56" s="719">
        <v>42</v>
      </c>
      <c r="B56" s="424" t="s">
        <v>1146</v>
      </c>
      <c r="C56" s="321"/>
      <c r="D56" s="322"/>
      <c r="E56" s="334"/>
      <c r="F56" s="334"/>
      <c r="G56" s="334"/>
      <c r="H56" s="334"/>
      <c r="I56" s="334"/>
      <c r="J56" s="334"/>
      <c r="K56" s="334"/>
      <c r="L56" s="334"/>
      <c r="M56" s="334"/>
      <c r="N56" s="334"/>
      <c r="O56" s="337"/>
    </row>
    <row r="57" spans="1:23" ht="80.25" customHeight="1">
      <c r="A57" s="719">
        <v>43</v>
      </c>
      <c r="B57" s="1193" t="s">
        <v>3803</v>
      </c>
      <c r="C57" s="321" t="s">
        <v>12</v>
      </c>
      <c r="D57" s="322">
        <v>189</v>
      </c>
      <c r="E57" s="347"/>
      <c r="F57" s="342"/>
      <c r="G57" s="342"/>
      <c r="H57" s="347"/>
      <c r="I57" s="344"/>
      <c r="J57" s="342"/>
      <c r="K57" s="347"/>
      <c r="L57" s="347"/>
      <c r="M57" s="347"/>
      <c r="N57" s="347"/>
      <c r="O57" s="348"/>
      <c r="Q57" s="1919" t="s">
        <v>3842</v>
      </c>
      <c r="R57" s="1920"/>
      <c r="S57" s="1920"/>
    </row>
    <row r="58" spans="1:23" ht="15">
      <c r="A58" s="719">
        <v>44</v>
      </c>
      <c r="B58" s="323" t="s">
        <v>185</v>
      </c>
      <c r="C58" s="321" t="s">
        <v>12</v>
      </c>
      <c r="D58" s="322">
        <v>189</v>
      </c>
      <c r="E58" s="346"/>
      <c r="F58" s="342"/>
      <c r="G58" s="342"/>
      <c r="H58" s="361"/>
      <c r="I58" s="344"/>
      <c r="J58" s="342"/>
      <c r="K58" s="347"/>
      <c r="L58" s="347"/>
      <c r="M58" s="347"/>
      <c r="N58" s="347"/>
      <c r="O58" s="348"/>
    </row>
    <row r="59" spans="1:23" ht="26.25">
      <c r="A59" s="719">
        <v>45</v>
      </c>
      <c r="B59" s="403" t="s">
        <v>3280</v>
      </c>
      <c r="C59" s="321" t="s">
        <v>12</v>
      </c>
      <c r="D59" s="322">
        <v>189</v>
      </c>
      <c r="E59" s="346"/>
      <c r="F59" s="342"/>
      <c r="G59" s="342"/>
      <c r="H59" s="361"/>
      <c r="I59" s="344"/>
      <c r="J59" s="342"/>
      <c r="K59" s="347"/>
      <c r="L59" s="347"/>
      <c r="M59" s="347"/>
      <c r="N59" s="347"/>
      <c r="O59" s="348"/>
    </row>
    <row r="60" spans="1:23" ht="90" customHeight="1">
      <c r="A60" s="719">
        <v>46</v>
      </c>
      <c r="B60" s="1743" t="s">
        <v>3937</v>
      </c>
      <c r="C60" s="321" t="s">
        <v>12</v>
      </c>
      <c r="D60" s="322">
        <v>189</v>
      </c>
      <c r="E60" s="346"/>
      <c r="F60" s="342"/>
      <c r="G60" s="342"/>
      <c r="H60" s="361"/>
      <c r="I60" s="344"/>
      <c r="J60" s="342"/>
      <c r="K60" s="347"/>
      <c r="L60" s="347"/>
      <c r="M60" s="347"/>
      <c r="N60" s="347"/>
      <c r="O60" s="348"/>
      <c r="U60" s="1943" t="s">
        <v>4007</v>
      </c>
      <c r="V60" s="1944"/>
      <c r="W60" s="1944"/>
    </row>
    <row r="61" spans="1:23" ht="15">
      <c r="A61" s="719">
        <v>47</v>
      </c>
      <c r="B61" s="323" t="s">
        <v>2802</v>
      </c>
      <c r="C61" s="321" t="s">
        <v>12</v>
      </c>
      <c r="D61" s="322">
        <v>189</v>
      </c>
      <c r="E61" s="346"/>
      <c r="F61" s="342"/>
      <c r="G61" s="342"/>
      <c r="H61" s="361"/>
      <c r="I61" s="344"/>
      <c r="J61" s="342"/>
      <c r="K61" s="347"/>
      <c r="L61" s="347"/>
      <c r="M61" s="347"/>
      <c r="N61" s="347"/>
      <c r="O61" s="348"/>
    </row>
    <row r="62" spans="1:23" ht="15">
      <c r="A62" s="719">
        <v>48</v>
      </c>
      <c r="B62" s="323" t="s">
        <v>203</v>
      </c>
      <c r="C62" s="321" t="s">
        <v>12</v>
      </c>
      <c r="D62" s="322">
        <v>189</v>
      </c>
      <c r="E62" s="346"/>
      <c r="F62" s="342"/>
      <c r="G62" s="342"/>
      <c r="H62" s="361"/>
      <c r="I62" s="344"/>
      <c r="J62" s="342"/>
      <c r="K62" s="347"/>
      <c r="L62" s="347"/>
      <c r="M62" s="347"/>
      <c r="N62" s="347"/>
      <c r="O62" s="348"/>
    </row>
    <row r="63" spans="1:23" ht="39">
      <c r="A63" s="719">
        <v>49</v>
      </c>
      <c r="B63" s="323" t="s">
        <v>3279</v>
      </c>
      <c r="C63" s="321" t="s">
        <v>12</v>
      </c>
      <c r="D63" s="322">
        <v>189</v>
      </c>
      <c r="E63" s="346"/>
      <c r="F63" s="342"/>
      <c r="G63" s="342"/>
      <c r="H63" s="361"/>
      <c r="I63" s="344"/>
      <c r="J63" s="342"/>
      <c r="K63" s="347"/>
      <c r="L63" s="347"/>
      <c r="M63" s="347"/>
      <c r="N63" s="347"/>
      <c r="O63" s="348"/>
    </row>
    <row r="64" spans="1:23" ht="24.75">
      <c r="A64" s="719">
        <v>50</v>
      </c>
      <c r="B64" s="423" t="s">
        <v>1147</v>
      </c>
      <c r="C64" s="321"/>
      <c r="D64" s="322"/>
      <c r="E64" s="334"/>
      <c r="F64" s="334"/>
      <c r="G64" s="334"/>
      <c r="H64" s="334"/>
      <c r="I64" s="334"/>
      <c r="J64" s="334"/>
      <c r="K64" s="334"/>
      <c r="L64" s="334"/>
      <c r="M64" s="334"/>
      <c r="N64" s="334"/>
      <c r="O64" s="337"/>
    </row>
    <row r="65" spans="1:19" ht="69.75" customHeight="1">
      <c r="A65" s="719">
        <v>51</v>
      </c>
      <c r="B65" s="1737" t="s">
        <v>3797</v>
      </c>
      <c r="C65" s="321" t="s">
        <v>12</v>
      </c>
      <c r="D65" s="703">
        <v>24</v>
      </c>
      <c r="E65" s="1740"/>
      <c r="F65" s="1740"/>
      <c r="G65" s="1740"/>
      <c r="H65" s="1740"/>
      <c r="I65" s="1740"/>
      <c r="J65" s="1740"/>
      <c r="K65" s="1740"/>
      <c r="L65" s="1740"/>
      <c r="M65" s="1740"/>
      <c r="N65" s="1740"/>
      <c r="O65" s="1741"/>
      <c r="Q65" s="1919" t="s">
        <v>3840</v>
      </c>
      <c r="R65" s="1920"/>
      <c r="S65" s="1920"/>
    </row>
    <row r="66" spans="1:19" ht="74.25" customHeight="1">
      <c r="A66" s="719">
        <v>52</v>
      </c>
      <c r="B66" s="1737" t="s">
        <v>3798</v>
      </c>
      <c r="C66" s="321" t="s">
        <v>12</v>
      </c>
      <c r="D66" s="703">
        <v>24</v>
      </c>
      <c r="E66" s="1740"/>
      <c r="F66" s="1740"/>
      <c r="G66" s="1740"/>
      <c r="H66" s="1740"/>
      <c r="I66" s="1740"/>
      <c r="J66" s="1740"/>
      <c r="K66" s="1740"/>
      <c r="L66" s="1740"/>
      <c r="M66" s="1740"/>
      <c r="N66" s="1740"/>
      <c r="O66" s="1741"/>
      <c r="Q66" s="1919" t="s">
        <v>3840</v>
      </c>
      <c r="R66" s="1920"/>
      <c r="S66" s="1920"/>
    </row>
    <row r="67" spans="1:19" ht="103.5" customHeight="1">
      <c r="A67" s="719">
        <v>53</v>
      </c>
      <c r="B67" s="1743" t="s">
        <v>3804</v>
      </c>
      <c r="C67" s="321" t="s">
        <v>12</v>
      </c>
      <c r="D67" s="322">
        <v>24</v>
      </c>
      <c r="E67" s="346"/>
      <c r="F67" s="342"/>
      <c r="G67" s="342"/>
      <c r="H67" s="347"/>
      <c r="I67" s="344"/>
      <c r="J67" s="342"/>
      <c r="K67" s="347"/>
      <c r="L67" s="347"/>
      <c r="M67" s="347"/>
      <c r="N67" s="347"/>
      <c r="O67" s="348"/>
      <c r="Q67" s="1919" t="s">
        <v>3842</v>
      </c>
      <c r="R67" s="1920"/>
      <c r="S67" s="1920"/>
    </row>
    <row r="68" spans="1:19" ht="38.25" customHeight="1">
      <c r="A68" s="719">
        <v>54</v>
      </c>
      <c r="B68" s="323" t="s">
        <v>188</v>
      </c>
      <c r="C68" s="321" t="s">
        <v>12</v>
      </c>
      <c r="D68" s="322">
        <v>24</v>
      </c>
      <c r="E68" s="346"/>
      <c r="F68" s="342"/>
      <c r="G68" s="342"/>
      <c r="H68" s="361"/>
      <c r="I68" s="344"/>
      <c r="J68" s="342"/>
      <c r="K68" s="347"/>
      <c r="L68" s="347"/>
      <c r="M68" s="347"/>
      <c r="N68" s="347"/>
      <c r="O68" s="348"/>
    </row>
    <row r="69" spans="1:19" ht="38.25" customHeight="1">
      <c r="A69" s="719">
        <v>55</v>
      </c>
      <c r="B69" s="323" t="s">
        <v>206</v>
      </c>
      <c r="C69" s="321" t="s">
        <v>12</v>
      </c>
      <c r="D69" s="322">
        <v>24</v>
      </c>
      <c r="E69" s="346"/>
      <c r="F69" s="342"/>
      <c r="G69" s="342"/>
      <c r="H69" s="361"/>
      <c r="I69" s="344"/>
      <c r="J69" s="342"/>
      <c r="K69" s="347"/>
      <c r="L69" s="347"/>
      <c r="M69" s="347"/>
      <c r="N69" s="347"/>
      <c r="O69" s="348"/>
    </row>
    <row r="70" spans="1:19" ht="24.75">
      <c r="A70" s="719">
        <v>56</v>
      </c>
      <c r="B70" s="423" t="s">
        <v>1148</v>
      </c>
      <c r="C70" s="321"/>
      <c r="D70" s="322"/>
      <c r="E70" s="334"/>
      <c r="F70" s="334"/>
      <c r="G70" s="334"/>
      <c r="H70" s="334"/>
      <c r="I70" s="334"/>
      <c r="J70" s="334"/>
      <c r="K70" s="334"/>
      <c r="L70" s="334"/>
      <c r="M70" s="334"/>
      <c r="N70" s="334"/>
      <c r="O70" s="337"/>
    </row>
    <row r="71" spans="1:19" ht="62.25" customHeight="1">
      <c r="A71" s="719">
        <v>57</v>
      </c>
      <c r="B71" s="1737" t="s">
        <v>3797</v>
      </c>
      <c r="C71" s="321" t="s">
        <v>12</v>
      </c>
      <c r="D71" s="703">
        <v>532</v>
      </c>
      <c r="E71" s="1740"/>
      <c r="F71" s="1740"/>
      <c r="G71" s="1740"/>
      <c r="H71" s="1740"/>
      <c r="I71" s="1740"/>
      <c r="J71" s="1740"/>
      <c r="K71" s="1740"/>
      <c r="L71" s="1740"/>
      <c r="M71" s="1740"/>
      <c r="N71" s="1740"/>
      <c r="O71" s="1741"/>
      <c r="Q71" s="1919" t="s">
        <v>3840</v>
      </c>
      <c r="R71" s="1920"/>
      <c r="S71" s="1920"/>
    </row>
    <row r="72" spans="1:19" ht="67.5" customHeight="1">
      <c r="A72" s="719">
        <v>58</v>
      </c>
      <c r="B72" s="1737" t="s">
        <v>3798</v>
      </c>
      <c r="C72" s="321" t="s">
        <v>12</v>
      </c>
      <c r="D72" s="703">
        <v>532</v>
      </c>
      <c r="E72" s="1740"/>
      <c r="F72" s="1740"/>
      <c r="G72" s="1740"/>
      <c r="H72" s="1740"/>
      <c r="I72" s="1740"/>
      <c r="J72" s="1740"/>
      <c r="K72" s="1740"/>
      <c r="L72" s="1740"/>
      <c r="M72" s="1740"/>
      <c r="N72" s="1740"/>
      <c r="O72" s="1741"/>
      <c r="Q72" s="1919" t="s">
        <v>3840</v>
      </c>
      <c r="R72" s="1920"/>
      <c r="S72" s="1920"/>
    </row>
    <row r="73" spans="1:19" ht="75" customHeight="1">
      <c r="A73" s="719">
        <v>59</v>
      </c>
      <c r="B73" s="1743" t="s">
        <v>3804</v>
      </c>
      <c r="C73" s="321" t="s">
        <v>12</v>
      </c>
      <c r="D73" s="322">
        <v>532</v>
      </c>
      <c r="E73" s="346"/>
      <c r="F73" s="342"/>
      <c r="G73" s="342"/>
      <c r="H73" s="346"/>
      <c r="I73" s="344"/>
      <c r="J73" s="342"/>
      <c r="K73" s="347"/>
      <c r="L73" s="347"/>
      <c r="M73" s="347"/>
      <c r="N73" s="347"/>
      <c r="O73" s="348"/>
      <c r="Q73" s="1919" t="s">
        <v>3842</v>
      </c>
      <c r="R73" s="1920"/>
      <c r="S73" s="1920"/>
    </row>
    <row r="74" spans="1:19" ht="15">
      <c r="A74" s="719">
        <v>60</v>
      </c>
      <c r="B74" s="323" t="s">
        <v>1411</v>
      </c>
      <c r="C74" s="321" t="s">
        <v>12</v>
      </c>
      <c r="D74" s="322">
        <v>532</v>
      </c>
      <c r="E74" s="334"/>
      <c r="F74" s="342"/>
      <c r="G74" s="342"/>
      <c r="H74" s="361"/>
      <c r="I74" s="344"/>
      <c r="J74" s="342"/>
      <c r="K74" s="347"/>
      <c r="L74" s="347"/>
      <c r="M74" s="347"/>
      <c r="N74" s="347"/>
      <c r="O74" s="348"/>
    </row>
    <row r="75" spans="1:19" ht="15">
      <c r="A75" s="719">
        <v>61</v>
      </c>
      <c r="B75" s="323" t="s">
        <v>1410</v>
      </c>
      <c r="C75" s="321" t="s">
        <v>12</v>
      </c>
      <c r="D75" s="322">
        <v>532</v>
      </c>
      <c r="E75" s="346"/>
      <c r="F75" s="342"/>
      <c r="G75" s="342"/>
      <c r="H75" s="361"/>
      <c r="I75" s="344"/>
      <c r="J75" s="342"/>
      <c r="K75" s="347"/>
      <c r="L75" s="347"/>
      <c r="M75" s="347"/>
      <c r="N75" s="347"/>
      <c r="O75" s="348"/>
    </row>
    <row r="76" spans="1:19" ht="38.25" customHeight="1">
      <c r="A76" s="719">
        <v>62</v>
      </c>
      <c r="B76" s="323" t="s">
        <v>206</v>
      </c>
      <c r="C76" s="321" t="s">
        <v>12</v>
      </c>
      <c r="D76" s="322">
        <v>532</v>
      </c>
      <c r="E76" s="346"/>
      <c r="F76" s="342"/>
      <c r="G76" s="342"/>
      <c r="H76" s="361"/>
      <c r="I76" s="344"/>
      <c r="J76" s="342"/>
      <c r="K76" s="347"/>
      <c r="L76" s="347"/>
      <c r="M76" s="347"/>
      <c r="N76" s="347"/>
      <c r="O76" s="348"/>
    </row>
    <row r="77" spans="1:19" ht="24.75">
      <c r="A77" s="719">
        <v>63</v>
      </c>
      <c r="B77" s="423" t="s">
        <v>1149</v>
      </c>
      <c r="C77" s="321"/>
      <c r="D77" s="322"/>
      <c r="E77" s="334"/>
      <c r="F77" s="334"/>
      <c r="G77" s="334"/>
      <c r="H77" s="334"/>
      <c r="I77" s="334"/>
      <c r="J77" s="334"/>
      <c r="K77" s="334"/>
      <c r="L77" s="334"/>
      <c r="M77" s="334"/>
      <c r="N77" s="334"/>
      <c r="O77" s="337"/>
    </row>
    <row r="78" spans="1:19" ht="79.5" customHeight="1">
      <c r="A78" s="719">
        <v>64</v>
      </c>
      <c r="B78" s="1742" t="s">
        <v>3805</v>
      </c>
      <c r="C78" s="321" t="s">
        <v>12</v>
      </c>
      <c r="D78" s="322">
        <v>137</v>
      </c>
      <c r="E78" s="346"/>
      <c r="F78" s="342"/>
      <c r="G78" s="342"/>
      <c r="H78" s="361"/>
      <c r="I78" s="344"/>
      <c r="J78" s="342"/>
      <c r="K78" s="347"/>
      <c r="L78" s="347"/>
      <c r="M78" s="347"/>
      <c r="N78" s="347"/>
      <c r="O78" s="348"/>
      <c r="Q78" s="1919" t="s">
        <v>3842</v>
      </c>
      <c r="R78" s="1920"/>
      <c r="S78" s="1920"/>
    </row>
    <row r="79" spans="1:19" ht="64.5" customHeight="1">
      <c r="A79" s="719">
        <v>65</v>
      </c>
      <c r="B79" s="324" t="s">
        <v>3806</v>
      </c>
      <c r="C79" s="321" t="s">
        <v>12</v>
      </c>
      <c r="D79" s="322">
        <v>137</v>
      </c>
      <c r="E79" s="397"/>
      <c r="F79" s="395"/>
      <c r="G79" s="395"/>
      <c r="H79" s="397"/>
      <c r="I79" s="344"/>
      <c r="J79" s="342"/>
      <c r="K79" s="347"/>
      <c r="L79" s="347"/>
      <c r="M79" s="347"/>
      <c r="N79" s="347"/>
      <c r="O79" s="348"/>
    </row>
    <row r="80" spans="1:19" ht="15">
      <c r="A80" s="719">
        <v>66</v>
      </c>
      <c r="B80" s="323" t="s">
        <v>1411</v>
      </c>
      <c r="C80" s="321" t="s">
        <v>12</v>
      </c>
      <c r="D80" s="322">
        <v>137</v>
      </c>
      <c r="E80" s="334"/>
      <c r="F80" s="342"/>
      <c r="G80" s="342"/>
      <c r="H80" s="361"/>
      <c r="I80" s="344"/>
      <c r="J80" s="342"/>
      <c r="K80" s="347"/>
      <c r="L80" s="347"/>
      <c r="M80" s="347"/>
      <c r="N80" s="347"/>
      <c r="O80" s="348"/>
    </row>
    <row r="81" spans="1:23" ht="15">
      <c r="A81" s="719">
        <v>67</v>
      </c>
      <c r="B81" s="323" t="s">
        <v>1410</v>
      </c>
      <c r="C81" s="321" t="s">
        <v>12</v>
      </c>
      <c r="D81" s="322">
        <v>137</v>
      </c>
      <c r="E81" s="346"/>
      <c r="F81" s="342"/>
      <c r="G81" s="342"/>
      <c r="H81" s="361"/>
      <c r="I81" s="344"/>
      <c r="J81" s="342"/>
      <c r="K81" s="347"/>
      <c r="L81" s="347"/>
      <c r="M81" s="347"/>
      <c r="N81" s="347"/>
      <c r="O81" s="348"/>
    </row>
    <row r="82" spans="1:23" ht="38.25" customHeight="1">
      <c r="A82" s="719">
        <v>68</v>
      </c>
      <c r="B82" s="323" t="s">
        <v>3281</v>
      </c>
      <c r="C82" s="321" t="s">
        <v>12</v>
      </c>
      <c r="D82" s="322">
        <v>137</v>
      </c>
      <c r="E82" s="346"/>
      <c r="F82" s="342"/>
      <c r="G82" s="342"/>
      <c r="H82" s="361"/>
      <c r="I82" s="344"/>
      <c r="J82" s="342"/>
      <c r="K82" s="347"/>
      <c r="L82" s="347"/>
      <c r="M82" s="347"/>
      <c r="N82" s="347"/>
      <c r="O82" s="348"/>
    </row>
    <row r="83" spans="1:23" ht="24.75">
      <c r="A83" s="719">
        <v>69</v>
      </c>
      <c r="B83" s="423" t="s">
        <v>1412</v>
      </c>
      <c r="C83" s="321"/>
      <c r="D83" s="322"/>
      <c r="E83" s="334"/>
      <c r="F83" s="334"/>
      <c r="G83" s="334"/>
      <c r="H83" s="334"/>
      <c r="I83" s="334"/>
      <c r="J83" s="334"/>
      <c r="K83" s="334"/>
      <c r="L83" s="334"/>
      <c r="M83" s="334"/>
      <c r="N83" s="334"/>
      <c r="O83" s="337"/>
    </row>
    <row r="84" spans="1:23" ht="65.25" customHeight="1">
      <c r="A84" s="719">
        <v>70</v>
      </c>
      <c r="B84" s="1743" t="s">
        <v>3939</v>
      </c>
      <c r="C84" s="321" t="s">
        <v>12</v>
      </c>
      <c r="D84" s="322">
        <v>223</v>
      </c>
      <c r="E84" s="346"/>
      <c r="F84" s="342"/>
      <c r="G84" s="342"/>
      <c r="H84" s="346"/>
      <c r="I84" s="344"/>
      <c r="J84" s="342"/>
      <c r="K84" s="347"/>
      <c r="L84" s="347"/>
      <c r="M84" s="347"/>
      <c r="N84" s="347"/>
      <c r="O84" s="348"/>
      <c r="U84" s="1943" t="s">
        <v>4008</v>
      </c>
      <c r="V84" s="1944"/>
      <c r="W84" s="1944"/>
    </row>
    <row r="85" spans="1:23" ht="15">
      <c r="A85" s="719">
        <v>71</v>
      </c>
      <c r="B85" s="403" t="s">
        <v>188</v>
      </c>
      <c r="C85" s="321" t="s">
        <v>12</v>
      </c>
      <c r="D85" s="322">
        <v>223</v>
      </c>
      <c r="E85" s="346"/>
      <c r="F85" s="342"/>
      <c r="G85" s="342"/>
      <c r="H85" s="361"/>
      <c r="I85" s="344"/>
      <c r="J85" s="342"/>
      <c r="K85" s="347"/>
      <c r="L85" s="347"/>
      <c r="M85" s="347"/>
      <c r="N85" s="347"/>
      <c r="O85" s="348"/>
    </row>
    <row r="86" spans="1:23" ht="95.25" customHeight="1">
      <c r="A86" s="719">
        <v>72</v>
      </c>
      <c r="B86" s="1806" t="s">
        <v>3940</v>
      </c>
      <c r="C86" s="321" t="s">
        <v>12</v>
      </c>
      <c r="D86" s="322">
        <v>223</v>
      </c>
      <c r="E86" s="346"/>
      <c r="F86" s="342"/>
      <c r="G86" s="342"/>
      <c r="H86" s="361"/>
      <c r="I86" s="344"/>
      <c r="J86" s="342"/>
      <c r="K86" s="347"/>
      <c r="L86" s="347"/>
      <c r="M86" s="347"/>
      <c r="N86" s="347"/>
      <c r="O86" s="348"/>
      <c r="U86" s="1943" t="s">
        <v>4007</v>
      </c>
      <c r="V86" s="1944"/>
      <c r="W86" s="1944"/>
    </row>
    <row r="87" spans="1:23" ht="14.25" customHeight="1">
      <c r="A87" s="719">
        <v>73</v>
      </c>
      <c r="B87" s="408" t="s">
        <v>201</v>
      </c>
      <c r="C87" s="321"/>
      <c r="D87" s="322"/>
      <c r="E87" s="334"/>
      <c r="F87" s="334"/>
      <c r="G87" s="334"/>
      <c r="H87" s="334"/>
      <c r="I87" s="334"/>
      <c r="J87" s="334"/>
      <c r="K87" s="334"/>
      <c r="L87" s="334"/>
      <c r="M87" s="334"/>
      <c r="N87" s="334"/>
      <c r="O87" s="337"/>
    </row>
    <row r="88" spans="1:23" ht="26.25" customHeight="1">
      <c r="A88" s="719">
        <v>74</v>
      </c>
      <c r="B88" s="404" t="s">
        <v>1150</v>
      </c>
      <c r="C88" s="321" t="s">
        <v>12</v>
      </c>
      <c r="D88" s="322">
        <v>123</v>
      </c>
      <c r="E88" s="346"/>
      <c r="F88" s="342"/>
      <c r="G88" s="342"/>
      <c r="H88" s="346"/>
      <c r="I88" s="344"/>
      <c r="J88" s="342"/>
      <c r="K88" s="347"/>
      <c r="L88" s="347"/>
      <c r="M88" s="347"/>
      <c r="N88" s="347"/>
      <c r="O88" s="348"/>
    </row>
    <row r="89" spans="1:23" ht="15">
      <c r="A89" s="719">
        <v>75</v>
      </c>
      <c r="B89" s="323" t="s">
        <v>188</v>
      </c>
      <c r="C89" s="321" t="s">
        <v>12</v>
      </c>
      <c r="D89" s="322">
        <v>123</v>
      </c>
      <c r="E89" s="346"/>
      <c r="F89" s="342"/>
      <c r="G89" s="342"/>
      <c r="H89" s="361"/>
      <c r="I89" s="344"/>
      <c r="J89" s="342"/>
      <c r="K89" s="347"/>
      <c r="L89" s="347"/>
      <c r="M89" s="347"/>
      <c r="N89" s="347"/>
      <c r="O89" s="348"/>
    </row>
    <row r="90" spans="1:23" ht="26.25">
      <c r="A90" s="719">
        <v>76</v>
      </c>
      <c r="B90" s="323" t="s">
        <v>3281</v>
      </c>
      <c r="C90" s="321" t="s">
        <v>12</v>
      </c>
      <c r="D90" s="322">
        <v>123</v>
      </c>
      <c r="E90" s="346"/>
      <c r="F90" s="342"/>
      <c r="G90" s="342"/>
      <c r="H90" s="361"/>
      <c r="I90" s="344"/>
      <c r="J90" s="342"/>
      <c r="K90" s="347"/>
      <c r="L90" s="347"/>
      <c r="M90" s="347"/>
      <c r="N90" s="347"/>
      <c r="O90" s="348"/>
    </row>
    <row r="91" spans="1:23" ht="26.25">
      <c r="A91" s="719">
        <v>77</v>
      </c>
      <c r="B91" s="423" t="s">
        <v>1704</v>
      </c>
      <c r="C91" s="321"/>
      <c r="D91" s="322"/>
      <c r="E91" s="334"/>
      <c r="F91" s="334"/>
      <c r="G91" s="334"/>
      <c r="H91" s="334"/>
      <c r="I91" s="334"/>
      <c r="J91" s="334"/>
      <c r="K91" s="334"/>
      <c r="L91" s="334"/>
      <c r="M91" s="334"/>
      <c r="N91" s="334"/>
      <c r="O91" s="337"/>
    </row>
    <row r="92" spans="1:23" ht="89.25" customHeight="1">
      <c r="A92" s="719">
        <v>78</v>
      </c>
      <c r="B92" s="974" t="s">
        <v>3807</v>
      </c>
      <c r="C92" s="321" t="s">
        <v>12</v>
      </c>
      <c r="D92" s="322">
        <v>2.7</v>
      </c>
      <c r="E92" s="346"/>
      <c r="F92" s="342"/>
      <c r="G92" s="342"/>
      <c r="H92" s="346"/>
      <c r="I92" s="344"/>
      <c r="J92" s="342"/>
      <c r="K92" s="347"/>
      <c r="L92" s="347"/>
      <c r="M92" s="347"/>
      <c r="N92" s="347"/>
      <c r="O92" s="348"/>
      <c r="Q92" s="1919" t="s">
        <v>3842</v>
      </c>
      <c r="R92" s="1920"/>
      <c r="S92" s="1920"/>
    </row>
    <row r="93" spans="1:23" ht="15">
      <c r="A93" s="719">
        <v>79</v>
      </c>
      <c r="B93" s="403" t="s">
        <v>187</v>
      </c>
      <c r="C93" s="321" t="s">
        <v>12</v>
      </c>
      <c r="D93" s="322">
        <v>2.7</v>
      </c>
      <c r="E93" s="346"/>
      <c r="F93" s="342"/>
      <c r="G93" s="342"/>
      <c r="H93" s="361"/>
      <c r="I93" s="344"/>
      <c r="J93" s="342"/>
      <c r="K93" s="347"/>
      <c r="L93" s="347"/>
      <c r="M93" s="347"/>
      <c r="N93" s="347"/>
      <c r="O93" s="348"/>
    </row>
    <row r="94" spans="1:23" ht="38.25" customHeight="1">
      <c r="A94" s="719">
        <v>80</v>
      </c>
      <c r="B94" s="403" t="s">
        <v>1413</v>
      </c>
      <c r="C94" s="321" t="s">
        <v>12</v>
      </c>
      <c r="D94" s="322">
        <v>2.7</v>
      </c>
      <c r="E94" s="346"/>
      <c r="F94" s="342"/>
      <c r="G94" s="342"/>
      <c r="H94" s="361"/>
      <c r="I94" s="344"/>
      <c r="J94" s="342"/>
      <c r="K94" s="347"/>
      <c r="L94" s="347"/>
      <c r="M94" s="347"/>
      <c r="N94" s="347"/>
      <c r="O94" s="348"/>
    </row>
    <row r="95" spans="1:23" ht="99" customHeight="1">
      <c r="A95" s="719">
        <v>81</v>
      </c>
      <c r="B95" s="1743" t="s">
        <v>3937</v>
      </c>
      <c r="C95" s="321" t="s">
        <v>12</v>
      </c>
      <c r="D95" s="322">
        <v>2.7</v>
      </c>
      <c r="E95" s="346"/>
      <c r="F95" s="342"/>
      <c r="G95" s="342"/>
      <c r="H95" s="361"/>
      <c r="I95" s="344"/>
      <c r="J95" s="342"/>
      <c r="K95" s="347"/>
      <c r="L95" s="347"/>
      <c r="M95" s="347"/>
      <c r="N95" s="347"/>
      <c r="O95" s="348"/>
      <c r="U95" s="1943" t="s">
        <v>4007</v>
      </c>
      <c r="V95" s="1944"/>
      <c r="W95" s="1944"/>
    </row>
    <row r="96" spans="1:23" ht="38.25" customHeight="1">
      <c r="A96" s="719">
        <v>82</v>
      </c>
      <c r="B96" s="323" t="s">
        <v>2802</v>
      </c>
      <c r="C96" s="321" t="s">
        <v>12</v>
      </c>
      <c r="D96" s="322">
        <v>2.7</v>
      </c>
      <c r="E96" s="346"/>
      <c r="F96" s="342"/>
      <c r="G96" s="342"/>
      <c r="H96" s="361"/>
      <c r="I96" s="344"/>
      <c r="J96" s="342"/>
      <c r="K96" s="347"/>
      <c r="L96" s="347"/>
      <c r="M96" s="347"/>
      <c r="N96" s="347"/>
      <c r="O96" s="348"/>
    </row>
    <row r="97" spans="1:23" ht="26.25">
      <c r="A97" s="719">
        <v>83</v>
      </c>
      <c r="B97" s="423" t="s">
        <v>1705</v>
      </c>
      <c r="C97" s="321"/>
      <c r="D97" s="322"/>
      <c r="E97" s="334"/>
      <c r="F97" s="334"/>
      <c r="G97" s="334"/>
      <c r="H97" s="334"/>
      <c r="I97" s="334"/>
      <c r="J97" s="334"/>
      <c r="K97" s="334"/>
      <c r="L97" s="334"/>
      <c r="M97" s="334"/>
      <c r="N97" s="334"/>
      <c r="O97" s="337"/>
    </row>
    <row r="98" spans="1:23" ht="26.25" customHeight="1">
      <c r="A98" s="719">
        <v>84</v>
      </c>
      <c r="B98" s="323" t="s">
        <v>3282</v>
      </c>
      <c r="C98" s="321" t="s">
        <v>12</v>
      </c>
      <c r="D98" s="322">
        <v>5.6</v>
      </c>
      <c r="E98" s="346"/>
      <c r="F98" s="342"/>
      <c r="G98" s="342"/>
      <c r="H98" s="346"/>
      <c r="I98" s="344"/>
      <c r="J98" s="342"/>
      <c r="K98" s="347"/>
      <c r="L98" s="347"/>
      <c r="M98" s="347"/>
      <c r="N98" s="347"/>
      <c r="O98" s="348"/>
    </row>
    <row r="99" spans="1:23" ht="38.25" customHeight="1">
      <c r="A99" s="719">
        <v>85</v>
      </c>
      <c r="B99" s="403" t="s">
        <v>3283</v>
      </c>
      <c r="C99" s="321" t="s">
        <v>12</v>
      </c>
      <c r="D99" s="322">
        <v>5.6</v>
      </c>
      <c r="E99" s="346"/>
      <c r="F99" s="342"/>
      <c r="G99" s="342"/>
      <c r="H99" s="346"/>
      <c r="I99" s="344"/>
      <c r="J99" s="342"/>
      <c r="K99" s="347"/>
      <c r="L99" s="347"/>
      <c r="M99" s="347"/>
      <c r="N99" s="347"/>
      <c r="O99" s="348"/>
    </row>
    <row r="100" spans="1:23" ht="93" customHeight="1">
      <c r="A100" s="719">
        <v>86</v>
      </c>
      <c r="B100" s="974" t="s">
        <v>3808</v>
      </c>
      <c r="C100" s="321" t="s">
        <v>12</v>
      </c>
      <c r="D100" s="322">
        <v>5.6</v>
      </c>
      <c r="E100" s="346"/>
      <c r="F100" s="342"/>
      <c r="G100" s="342"/>
      <c r="H100" s="346"/>
      <c r="I100" s="344"/>
      <c r="J100" s="342"/>
      <c r="K100" s="347"/>
      <c r="L100" s="347"/>
      <c r="M100" s="347"/>
      <c r="N100" s="347"/>
      <c r="O100" s="348"/>
      <c r="Q100" s="1919" t="s">
        <v>3842</v>
      </c>
      <c r="R100" s="1920"/>
      <c r="S100" s="1920"/>
    </row>
    <row r="101" spans="1:23" ht="38.25" customHeight="1">
      <c r="A101" s="719">
        <v>87</v>
      </c>
      <c r="B101" s="403" t="s">
        <v>187</v>
      </c>
      <c r="C101" s="321" t="s">
        <v>12</v>
      </c>
      <c r="D101" s="322">
        <v>5.6</v>
      </c>
      <c r="E101" s="347"/>
      <c r="F101" s="342"/>
      <c r="G101" s="342"/>
      <c r="H101" s="347"/>
      <c r="I101" s="344"/>
      <c r="J101" s="342"/>
      <c r="K101" s="347"/>
      <c r="L101" s="347"/>
      <c r="M101" s="347"/>
      <c r="N101" s="347"/>
      <c r="O101" s="348"/>
    </row>
    <row r="102" spans="1:23" ht="38.25" customHeight="1">
      <c r="A102" s="719">
        <v>88</v>
      </c>
      <c r="B102" s="403" t="s">
        <v>207</v>
      </c>
      <c r="C102" s="321" t="s">
        <v>12</v>
      </c>
      <c r="D102" s="322">
        <v>5.6</v>
      </c>
      <c r="E102" s="346"/>
      <c r="F102" s="342"/>
      <c r="G102" s="342"/>
      <c r="H102" s="361"/>
      <c r="I102" s="344"/>
      <c r="J102" s="342"/>
      <c r="K102" s="347"/>
      <c r="L102" s="347"/>
      <c r="M102" s="347"/>
      <c r="N102" s="347"/>
      <c r="O102" s="348"/>
    </row>
    <row r="103" spans="1:23" ht="86.25" customHeight="1">
      <c r="A103" s="719">
        <v>89</v>
      </c>
      <c r="B103" s="1743" t="s">
        <v>3937</v>
      </c>
      <c r="C103" s="321" t="s">
        <v>12</v>
      </c>
      <c r="D103" s="322">
        <v>5.6</v>
      </c>
      <c r="E103" s="346"/>
      <c r="F103" s="342"/>
      <c r="G103" s="342"/>
      <c r="H103" s="361"/>
      <c r="I103" s="344"/>
      <c r="J103" s="342"/>
      <c r="K103" s="347"/>
      <c r="L103" s="347"/>
      <c r="M103" s="347"/>
      <c r="N103" s="347"/>
      <c r="O103" s="348"/>
      <c r="U103" s="1943" t="s">
        <v>4007</v>
      </c>
      <c r="V103" s="1944"/>
      <c r="W103" s="1944"/>
    </row>
    <row r="104" spans="1:23" ht="38.25" customHeight="1">
      <c r="A104" s="719">
        <v>90</v>
      </c>
      <c r="B104" s="323" t="s">
        <v>2802</v>
      </c>
      <c r="C104" s="321" t="s">
        <v>12</v>
      </c>
      <c r="D104" s="322">
        <v>5.6</v>
      </c>
      <c r="E104" s="346"/>
      <c r="F104" s="342"/>
      <c r="G104" s="342"/>
      <c r="H104" s="361"/>
      <c r="I104" s="344"/>
      <c r="J104" s="342"/>
      <c r="K104" s="347"/>
      <c r="L104" s="347"/>
      <c r="M104" s="347"/>
      <c r="N104" s="347"/>
      <c r="O104" s="348"/>
    </row>
    <row r="105" spans="1:23" ht="26.25">
      <c r="A105" s="719">
        <v>91</v>
      </c>
      <c r="B105" s="423" t="s">
        <v>1706</v>
      </c>
      <c r="C105" s="321"/>
      <c r="D105" s="322"/>
      <c r="E105" s="334"/>
      <c r="F105" s="334"/>
      <c r="G105" s="334"/>
      <c r="H105" s="334"/>
      <c r="I105" s="334"/>
      <c r="J105" s="334"/>
      <c r="K105" s="334"/>
      <c r="L105" s="334"/>
      <c r="M105" s="334"/>
      <c r="N105" s="334"/>
      <c r="O105" s="337"/>
    </row>
    <row r="106" spans="1:23" ht="26.25" customHeight="1">
      <c r="A106" s="719">
        <v>92</v>
      </c>
      <c r="B106" s="323" t="s">
        <v>3282</v>
      </c>
      <c r="C106" s="321" t="s">
        <v>12</v>
      </c>
      <c r="D106" s="322">
        <v>1.2</v>
      </c>
      <c r="E106" s="346"/>
      <c r="F106" s="342"/>
      <c r="G106" s="342"/>
      <c r="H106" s="346"/>
      <c r="I106" s="344"/>
      <c r="J106" s="342"/>
      <c r="K106" s="347"/>
      <c r="L106" s="347"/>
      <c r="M106" s="347"/>
      <c r="N106" s="347"/>
      <c r="O106" s="348"/>
    </row>
    <row r="107" spans="1:23" ht="37.5" customHeight="1">
      <c r="A107" s="719">
        <v>93</v>
      </c>
      <c r="B107" s="403" t="s">
        <v>3283</v>
      </c>
      <c r="C107" s="321" t="s">
        <v>12</v>
      </c>
      <c r="D107" s="322">
        <v>1.2</v>
      </c>
      <c r="E107" s="346"/>
      <c r="F107" s="342"/>
      <c r="G107" s="342"/>
      <c r="H107" s="346"/>
      <c r="I107" s="344"/>
      <c r="J107" s="342"/>
      <c r="K107" s="347"/>
      <c r="L107" s="347"/>
      <c r="M107" s="347"/>
      <c r="N107" s="347"/>
      <c r="O107" s="348"/>
    </row>
    <row r="108" spans="1:23" ht="87" customHeight="1">
      <c r="A108" s="719">
        <v>94</v>
      </c>
      <c r="B108" s="974" t="s">
        <v>3941</v>
      </c>
      <c r="C108" s="321" t="s">
        <v>12</v>
      </c>
      <c r="D108" s="322">
        <v>1.2</v>
      </c>
      <c r="E108" s="346"/>
      <c r="F108" s="342"/>
      <c r="G108" s="342"/>
      <c r="H108" s="346"/>
      <c r="I108" s="344"/>
      <c r="J108" s="342"/>
      <c r="K108" s="347"/>
      <c r="L108" s="347"/>
      <c r="M108" s="347"/>
      <c r="N108" s="347"/>
      <c r="O108" s="348"/>
      <c r="Q108" s="1919" t="s">
        <v>3842</v>
      </c>
      <c r="R108" s="1920"/>
      <c r="S108" s="1920"/>
      <c r="U108" s="1943" t="s">
        <v>4007</v>
      </c>
      <c r="V108" s="1944"/>
      <c r="W108" s="1944"/>
    </row>
    <row r="109" spans="1:23" ht="38.25" customHeight="1">
      <c r="A109" s="719">
        <v>95</v>
      </c>
      <c r="B109" s="403" t="s">
        <v>187</v>
      </c>
      <c r="C109" s="321" t="s">
        <v>12</v>
      </c>
      <c r="D109" s="322">
        <v>1.2</v>
      </c>
      <c r="E109" s="347"/>
      <c r="F109" s="342"/>
      <c r="G109" s="342"/>
      <c r="H109" s="347"/>
      <c r="I109" s="344"/>
      <c r="J109" s="342"/>
      <c r="K109" s="347"/>
      <c r="L109" s="347"/>
      <c r="M109" s="347"/>
      <c r="N109" s="347"/>
      <c r="O109" s="348"/>
    </row>
    <row r="110" spans="1:23" ht="38.25" customHeight="1">
      <c r="A110" s="719">
        <v>96</v>
      </c>
      <c r="B110" s="403" t="s">
        <v>207</v>
      </c>
      <c r="C110" s="321" t="s">
        <v>12</v>
      </c>
      <c r="D110" s="322">
        <v>1.2</v>
      </c>
      <c r="E110" s="346"/>
      <c r="F110" s="342"/>
      <c r="G110" s="342"/>
      <c r="H110" s="361"/>
      <c r="I110" s="344"/>
      <c r="J110" s="342"/>
      <c r="K110" s="347"/>
      <c r="L110" s="347"/>
      <c r="M110" s="347"/>
      <c r="N110" s="347"/>
      <c r="O110" s="348"/>
    </row>
    <row r="111" spans="1:23" ht="87.75" customHeight="1">
      <c r="A111" s="719">
        <v>97</v>
      </c>
      <c r="B111" s="1743" t="s">
        <v>3937</v>
      </c>
      <c r="C111" s="321" t="s">
        <v>12</v>
      </c>
      <c r="D111" s="322">
        <v>1.2</v>
      </c>
      <c r="E111" s="346"/>
      <c r="F111" s="342"/>
      <c r="G111" s="342"/>
      <c r="H111" s="361"/>
      <c r="I111" s="344"/>
      <c r="J111" s="342"/>
      <c r="K111" s="347"/>
      <c r="L111" s="347"/>
      <c r="M111" s="347"/>
      <c r="N111" s="347"/>
      <c r="O111" s="348"/>
      <c r="U111" s="1943" t="s">
        <v>4007</v>
      </c>
      <c r="V111" s="1944"/>
      <c r="W111" s="1944"/>
    </row>
    <row r="112" spans="1:23" ht="38.25" customHeight="1">
      <c r="A112" s="719">
        <v>98</v>
      </c>
      <c r="B112" s="323" t="s">
        <v>2802</v>
      </c>
      <c r="C112" s="321" t="s">
        <v>12</v>
      </c>
      <c r="D112" s="322">
        <v>1.2</v>
      </c>
      <c r="E112" s="346"/>
      <c r="F112" s="342"/>
      <c r="G112" s="342"/>
      <c r="H112" s="361"/>
      <c r="I112" s="344"/>
      <c r="J112" s="342"/>
      <c r="K112" s="347"/>
      <c r="L112" s="347"/>
      <c r="M112" s="347"/>
      <c r="N112" s="347"/>
      <c r="O112" s="348"/>
    </row>
    <row r="113" spans="1:15" ht="38.25">
      <c r="A113" s="719">
        <v>99</v>
      </c>
      <c r="B113" s="328" t="s">
        <v>1099</v>
      </c>
      <c r="C113" s="326" t="s">
        <v>1097</v>
      </c>
      <c r="D113" s="327">
        <v>1</v>
      </c>
      <c r="E113" s="334"/>
      <c r="F113" s="342"/>
      <c r="G113" s="334"/>
      <c r="H113" s="361"/>
      <c r="I113" s="334"/>
      <c r="J113" s="342"/>
      <c r="K113" s="347"/>
      <c r="L113" s="347"/>
      <c r="M113" s="347"/>
      <c r="N113" s="347"/>
      <c r="O113" s="348"/>
    </row>
    <row r="114" spans="1:15" ht="13.5" thickBot="1">
      <c r="A114" s="1956" t="s">
        <v>1094</v>
      </c>
      <c r="B114" s="1957"/>
      <c r="C114" s="1958"/>
      <c r="D114" s="1958"/>
      <c r="E114" s="405"/>
      <c r="F114" s="405"/>
      <c r="G114" s="405"/>
      <c r="H114" s="405"/>
      <c r="I114" s="405"/>
      <c r="J114" s="405"/>
      <c r="K114" s="422"/>
      <c r="L114" s="422"/>
      <c r="M114" s="422"/>
      <c r="N114" s="422"/>
      <c r="O114" s="422"/>
    </row>
    <row r="116" spans="1:15">
      <c r="O116" s="319"/>
    </row>
    <row r="117" spans="1:15" ht="68.25" customHeight="1">
      <c r="A117" s="843">
        <v>1</v>
      </c>
      <c r="B117" s="1925" t="s">
        <v>2799</v>
      </c>
      <c r="C117" s="1925"/>
      <c r="D117" s="1925"/>
      <c r="E117" s="1925"/>
      <c r="F117" s="1925"/>
      <c r="G117" s="1925"/>
      <c r="H117" s="1925"/>
      <c r="I117" s="1925"/>
      <c r="J117" s="1925"/>
      <c r="K117" s="1925"/>
      <c r="L117" s="1925"/>
    </row>
    <row r="118" spans="1:15">
      <c r="A118" s="846" t="s">
        <v>49</v>
      </c>
      <c r="B118" s="852" t="s">
        <v>3220</v>
      </c>
      <c r="C118" s="853"/>
      <c r="D118" s="853"/>
      <c r="E118" s="853"/>
      <c r="F118" s="853"/>
      <c r="G118" s="853"/>
      <c r="H118" s="853"/>
      <c r="I118" s="853"/>
      <c r="J118" s="853"/>
      <c r="K118" s="853"/>
      <c r="L118" s="853"/>
    </row>
    <row r="119" spans="1:15" ht="42" customHeight="1">
      <c r="A119" s="854" t="s">
        <v>52</v>
      </c>
      <c r="B119" s="1926" t="s">
        <v>3216</v>
      </c>
      <c r="C119" s="1926"/>
      <c r="D119" s="1926"/>
      <c r="E119" s="1926"/>
      <c r="F119" s="1926"/>
      <c r="G119" s="1926"/>
      <c r="H119" s="1926"/>
      <c r="I119" s="1926"/>
      <c r="J119" s="1926"/>
      <c r="K119" s="1926"/>
      <c r="L119" s="1926"/>
    </row>
    <row r="120" spans="1:15" ht="38.25" customHeight="1">
      <c r="A120" s="854" t="s">
        <v>3218</v>
      </c>
      <c r="B120" s="1927" t="s">
        <v>3217</v>
      </c>
      <c r="C120" s="1927"/>
      <c r="D120" s="1927"/>
      <c r="E120" s="1927"/>
      <c r="F120" s="1927"/>
      <c r="G120" s="1927"/>
      <c r="H120" s="1927"/>
      <c r="I120" s="1927"/>
      <c r="J120" s="1927"/>
      <c r="K120" s="1927"/>
      <c r="L120" s="1927"/>
    </row>
    <row r="121" spans="1:15" ht="74.25" customHeight="1">
      <c r="A121" s="854" t="s">
        <v>3219</v>
      </c>
      <c r="B121" s="1927" t="s">
        <v>3224</v>
      </c>
      <c r="C121" s="1927"/>
      <c r="D121" s="1927"/>
      <c r="E121" s="1927"/>
      <c r="F121" s="1927"/>
      <c r="G121" s="1927"/>
      <c r="H121" s="1927"/>
      <c r="I121" s="1927"/>
      <c r="J121" s="1927"/>
      <c r="K121" s="1927"/>
      <c r="L121" s="1927"/>
    </row>
    <row r="122" spans="1:15" ht="69.75" customHeight="1">
      <c r="A122" s="846" t="s">
        <v>3229</v>
      </c>
      <c r="B122" s="2015" t="s">
        <v>3800</v>
      </c>
      <c r="C122" s="2016"/>
      <c r="D122" s="2016"/>
      <c r="E122" s="2016"/>
      <c r="F122" s="2016"/>
      <c r="G122" s="2016"/>
      <c r="H122" s="2016"/>
      <c r="I122" s="2016"/>
      <c r="J122" s="2016"/>
      <c r="K122" s="2016"/>
      <c r="L122" s="2016"/>
    </row>
    <row r="123" spans="1:15">
      <c r="A123" s="846"/>
      <c r="B123" s="847"/>
      <c r="C123" s="843"/>
      <c r="D123" s="848"/>
      <c r="E123" s="848"/>
      <c r="F123" s="844"/>
      <c r="G123" s="845"/>
      <c r="H123" s="845"/>
      <c r="I123" s="845"/>
      <c r="J123" s="845"/>
      <c r="K123" s="845"/>
      <c r="L123" s="845"/>
    </row>
    <row r="124" spans="1:15">
      <c r="A124" s="846"/>
      <c r="B124" s="847"/>
      <c r="C124" s="843"/>
      <c r="D124" s="848"/>
      <c r="E124" s="848"/>
      <c r="F124" s="844"/>
      <c r="G124" s="845"/>
      <c r="H124" s="845"/>
      <c r="I124" s="845"/>
      <c r="J124" s="845"/>
      <c r="K124" s="845"/>
      <c r="L124" s="845"/>
    </row>
    <row r="125" spans="1:15">
      <c r="A125" s="849"/>
      <c r="B125" s="850" t="s">
        <v>3222</v>
      </c>
      <c r="C125" s="1921" t="s">
        <v>10</v>
      </c>
      <c r="D125" s="1921"/>
      <c r="E125" s="757"/>
      <c r="F125" s="757"/>
      <c r="G125" s="757"/>
      <c r="H125" s="757"/>
      <c r="I125" s="757"/>
      <c r="J125" s="757"/>
      <c r="K125" s="757"/>
      <c r="L125" s="757"/>
    </row>
    <row r="126" spans="1:15">
      <c r="A126" s="849"/>
      <c r="B126" s="850" t="s">
        <v>3221</v>
      </c>
      <c r="C126" s="1921" t="s">
        <v>11</v>
      </c>
      <c r="D126" s="1921"/>
      <c r="E126" s="757"/>
      <c r="F126" s="757"/>
      <c r="G126" s="757"/>
      <c r="H126" s="757"/>
      <c r="I126" s="757"/>
      <c r="J126" s="757"/>
      <c r="K126" s="757"/>
      <c r="L126" s="757"/>
    </row>
    <row r="127" spans="1:15">
      <c r="A127" s="849"/>
      <c r="B127" s="833"/>
      <c r="C127" s="851"/>
      <c r="D127" s="851"/>
      <c r="E127" s="757"/>
      <c r="F127" s="757"/>
      <c r="G127" s="757"/>
      <c r="H127" s="757"/>
      <c r="I127" s="757"/>
      <c r="J127" s="757"/>
      <c r="K127" s="757"/>
      <c r="L127" s="757"/>
    </row>
    <row r="128" spans="1:15">
      <c r="A128" s="849"/>
      <c r="B128" s="833"/>
      <c r="C128" s="851"/>
      <c r="D128" s="851"/>
      <c r="E128" s="757"/>
      <c r="F128" s="757"/>
      <c r="G128" s="757"/>
      <c r="H128" s="757"/>
      <c r="I128" s="757"/>
      <c r="J128" s="757"/>
      <c r="K128" s="757"/>
      <c r="L128" s="757"/>
    </row>
    <row r="129" spans="1:12">
      <c r="A129" s="849"/>
      <c r="B129" s="833" t="s">
        <v>3223</v>
      </c>
      <c r="C129" s="1921" t="s">
        <v>10</v>
      </c>
      <c r="D129" s="1921"/>
      <c r="E129" s="757"/>
      <c r="F129" s="757"/>
      <c r="G129" s="757"/>
      <c r="H129" s="757"/>
      <c r="I129" s="757"/>
      <c r="J129" s="757"/>
      <c r="K129" s="757"/>
      <c r="L129" s="757"/>
    </row>
    <row r="130" spans="1:12">
      <c r="A130" s="849"/>
      <c r="B130" s="833"/>
      <c r="C130" s="1921" t="s">
        <v>11</v>
      </c>
      <c r="D130" s="1921"/>
      <c r="E130" s="757"/>
      <c r="F130" s="757"/>
      <c r="G130" s="757"/>
      <c r="H130" s="757"/>
      <c r="I130" s="757"/>
      <c r="J130" s="757"/>
      <c r="K130" s="757"/>
      <c r="L130" s="757"/>
    </row>
    <row r="131" spans="1:12">
      <c r="A131" s="735"/>
      <c r="B131" s="735"/>
      <c r="C131" s="735"/>
      <c r="D131" s="735"/>
      <c r="E131" s="735"/>
      <c r="F131" s="735"/>
      <c r="G131" s="735"/>
      <c r="H131" s="735"/>
      <c r="I131" s="735"/>
      <c r="J131" s="735"/>
      <c r="K131" s="735"/>
      <c r="L131" s="735"/>
    </row>
  </sheetData>
  <mergeCells count="68">
    <mergeCell ref="Q108:S108"/>
    <mergeCell ref="Q66:S66"/>
    <mergeCell ref="Q67:S67"/>
    <mergeCell ref="Q78:S78"/>
    <mergeCell ref="Q92:S92"/>
    <mergeCell ref="Q100:S100"/>
    <mergeCell ref="Q16:S16"/>
    <mergeCell ref="Q17:S17"/>
    <mergeCell ref="B122:L122"/>
    <mergeCell ref="Q18:S18"/>
    <mergeCell ref="Q26:S26"/>
    <mergeCell ref="Q27:S27"/>
    <mergeCell ref="Q28:S28"/>
    <mergeCell ref="Q36:S36"/>
    <mergeCell ref="Q37:S37"/>
    <mergeCell ref="Q45:S45"/>
    <mergeCell ref="Q46:S46"/>
    <mergeCell ref="Q57:S57"/>
    <mergeCell ref="Q71:S71"/>
    <mergeCell ref="Q72:S72"/>
    <mergeCell ref="Q73:S73"/>
    <mergeCell ref="Q65:S65"/>
    <mergeCell ref="C129:D129"/>
    <mergeCell ref="C130:D130"/>
    <mergeCell ref="B119:L119"/>
    <mergeCell ref="B120:L120"/>
    <mergeCell ref="B121:L121"/>
    <mergeCell ref="C125:D125"/>
    <mergeCell ref="C126:D126"/>
    <mergeCell ref="B117:L117"/>
    <mergeCell ref="A6:B6"/>
    <mergeCell ref="A7:B7"/>
    <mergeCell ref="A8:B8"/>
    <mergeCell ref="A10:D10"/>
    <mergeCell ref="K12:O12"/>
    <mergeCell ref="A114:D114"/>
    <mergeCell ref="A12:A13"/>
    <mergeCell ref="B12:B13"/>
    <mergeCell ref="C12:C13"/>
    <mergeCell ref="D12:D13"/>
    <mergeCell ref="E12:J12"/>
    <mergeCell ref="A1:D1"/>
    <mergeCell ref="A2:D2"/>
    <mergeCell ref="A3:D3"/>
    <mergeCell ref="A4:B4"/>
    <mergeCell ref="A5:B5"/>
    <mergeCell ref="U16:W16"/>
    <mergeCell ref="U17:W17"/>
    <mergeCell ref="U18:W18"/>
    <mergeCell ref="U19:W19"/>
    <mergeCell ref="U20:W20"/>
    <mergeCell ref="U21:W21"/>
    <mergeCell ref="U22:W22"/>
    <mergeCell ref="U23:W23"/>
    <mergeCell ref="U24:W24"/>
    <mergeCell ref="U28:W28"/>
    <mergeCell ref="U30:W30"/>
    <mergeCell ref="U31:W31"/>
    <mergeCell ref="U40:W40"/>
    <mergeCell ref="U46:W46"/>
    <mergeCell ref="U49:W49"/>
    <mergeCell ref="U108:W108"/>
    <mergeCell ref="U111:W111"/>
    <mergeCell ref="U60:W60"/>
    <mergeCell ref="U84:W84"/>
    <mergeCell ref="U86:W86"/>
    <mergeCell ref="U95:W95"/>
    <mergeCell ref="U103:W103"/>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FF99"/>
  </sheetPr>
  <dimension ref="A1:AA185"/>
  <sheetViews>
    <sheetView tabSelected="1" topLeftCell="A58" zoomScale="70" zoomScaleNormal="70" workbookViewId="0">
      <selection activeCell="Y65" sqref="Y65:AA65"/>
    </sheetView>
  </sheetViews>
  <sheetFormatPr defaultColWidth="8.7109375" defaultRowHeight="12.75"/>
  <cols>
    <col min="1" max="1" width="9.28515625" style="833" bestFit="1" customWidth="1"/>
    <col min="2" max="2" width="44.28515625" style="833" customWidth="1"/>
    <col min="3" max="3" width="19.7109375" style="833" customWidth="1"/>
    <col min="4" max="4" width="33.140625" style="833" customWidth="1"/>
    <col min="5" max="10" width="8.7109375" style="833"/>
    <col min="11" max="11" width="9.5703125" style="833" customWidth="1"/>
    <col min="12" max="13" width="11.7109375" style="833" customWidth="1"/>
    <col min="14" max="14" width="11.42578125" style="833" customWidth="1"/>
    <col min="15" max="15" width="11.140625" style="833" customWidth="1"/>
    <col min="16" max="16" width="9.28515625" style="833" bestFit="1" customWidth="1"/>
    <col min="17" max="18" width="8.7109375" style="833"/>
    <col min="19" max="19" width="24.42578125" style="833" customWidth="1"/>
    <col min="20" max="22" width="8.7109375" style="833"/>
    <col min="23" max="23" width="19.28515625" style="833" customWidth="1"/>
    <col min="24" max="26" width="8.7109375" style="833"/>
    <col min="27" max="27" width="29" style="833" customWidth="1"/>
    <col min="28" max="16384" width="8.7109375" style="833"/>
  </cols>
  <sheetData>
    <row r="1" spans="1:19" ht="14.65" customHeight="1">
      <c r="A1" s="1979" t="s">
        <v>2898</v>
      </c>
      <c r="B1" s="1979"/>
      <c r="C1" s="1979"/>
      <c r="D1" s="1979"/>
    </row>
    <row r="2" spans="1:19" ht="14.65" customHeight="1">
      <c r="A2" s="1990" t="s">
        <v>1132</v>
      </c>
      <c r="B2" s="1990"/>
      <c r="C2" s="1990"/>
      <c r="D2" s="1990"/>
    </row>
    <row r="3" spans="1:19" ht="14.65" customHeight="1">
      <c r="A3" s="1981"/>
      <c r="B3" s="1981"/>
      <c r="C3" s="1981"/>
      <c r="D3" s="1981"/>
    </row>
    <row r="4" spans="1:19" ht="14.65" customHeight="1">
      <c r="A4" s="1966" t="s">
        <v>0</v>
      </c>
      <c r="B4" s="1966"/>
      <c r="C4" s="759" t="s">
        <v>3211</v>
      </c>
      <c r="D4" s="989"/>
    </row>
    <row r="5" spans="1:19">
      <c r="A5" s="1966" t="s">
        <v>1</v>
      </c>
      <c r="B5" s="1966"/>
      <c r="C5" s="759" t="s">
        <v>3211</v>
      </c>
      <c r="D5" s="990"/>
    </row>
    <row r="6" spans="1:19" ht="14.65" customHeight="1">
      <c r="A6" s="1966" t="s">
        <v>2</v>
      </c>
      <c r="B6" s="1966"/>
      <c r="C6" s="759" t="s">
        <v>3212</v>
      </c>
      <c r="D6" s="989"/>
    </row>
    <row r="7" spans="1:19" ht="15">
      <c r="A7" s="1966" t="s">
        <v>3209</v>
      </c>
      <c r="B7" s="1966"/>
      <c r="C7" s="913" t="s">
        <v>3213</v>
      </c>
      <c r="D7" s="989"/>
    </row>
    <row r="8" spans="1:19" ht="14.65" customHeight="1">
      <c r="A8" s="1967" t="s">
        <v>3210</v>
      </c>
      <c r="B8" s="1967"/>
      <c r="C8" s="913"/>
      <c r="D8" s="989"/>
    </row>
    <row r="9" spans="1:19">
      <c r="A9" s="914"/>
      <c r="B9" s="914"/>
      <c r="C9" s="914"/>
      <c r="D9" s="914"/>
      <c r="L9" s="757" t="s">
        <v>2941</v>
      </c>
      <c r="M9" s="757"/>
      <c r="N9" s="762"/>
      <c r="O9" s="757" t="s">
        <v>2942</v>
      </c>
    </row>
    <row r="10" spans="1:19" ht="13.15" customHeight="1">
      <c r="A10" s="1940"/>
      <c r="B10" s="1940"/>
      <c r="C10" s="1948"/>
      <c r="D10" s="1948"/>
      <c r="L10" s="757" t="s">
        <v>2943</v>
      </c>
      <c r="M10" s="757"/>
      <c r="N10" s="757"/>
      <c r="O10" s="757"/>
    </row>
    <row r="11" spans="1:19" ht="13.5" customHeight="1">
      <c r="A11" s="766"/>
      <c r="B11" s="767"/>
      <c r="C11" s="768"/>
      <c r="D11" s="768"/>
    </row>
    <row r="12" spans="1:19" ht="12.75" customHeight="1">
      <c r="A12" s="2017" t="s">
        <v>8</v>
      </c>
      <c r="B12" s="2018" t="s">
        <v>1085</v>
      </c>
      <c r="C12" s="2018" t="s">
        <v>3</v>
      </c>
      <c r="D12" s="2019" t="s">
        <v>4</v>
      </c>
      <c r="E12" s="1942" t="s">
        <v>2934</v>
      </c>
      <c r="F12" s="1942"/>
      <c r="G12" s="1942"/>
      <c r="H12" s="1942"/>
      <c r="I12" s="1942"/>
      <c r="J12" s="1942"/>
      <c r="K12" s="1928" t="s">
        <v>2935</v>
      </c>
      <c r="L12" s="1928"/>
      <c r="M12" s="1928"/>
      <c r="N12" s="1928"/>
      <c r="O12" s="1928"/>
    </row>
    <row r="13" spans="1:19" ht="65.25">
      <c r="A13" s="2017"/>
      <c r="B13" s="2018"/>
      <c r="C13" s="2018"/>
      <c r="D13" s="2019"/>
      <c r="E13" s="769" t="s">
        <v>2936</v>
      </c>
      <c r="F13" s="769" t="s">
        <v>2937</v>
      </c>
      <c r="G13" s="769" t="s">
        <v>2886</v>
      </c>
      <c r="H13" s="769" t="s">
        <v>2887</v>
      </c>
      <c r="I13" s="769" t="s">
        <v>2888</v>
      </c>
      <c r="J13" s="769" t="s">
        <v>2938</v>
      </c>
      <c r="K13" s="769" t="s">
        <v>2939</v>
      </c>
      <c r="L13" s="769" t="s">
        <v>2886</v>
      </c>
      <c r="M13" s="769" t="s">
        <v>2887</v>
      </c>
      <c r="N13" s="769" t="s">
        <v>2888</v>
      </c>
      <c r="O13" s="769" t="s">
        <v>2940</v>
      </c>
    </row>
    <row r="14" spans="1:19">
      <c r="A14" s="1001">
        <v>1</v>
      </c>
      <c r="B14" s="1002">
        <v>2</v>
      </c>
      <c r="C14" s="1002">
        <v>3</v>
      </c>
      <c r="D14" s="1002">
        <v>4</v>
      </c>
      <c r="E14" s="772">
        <v>5</v>
      </c>
      <c r="F14" s="772">
        <v>6</v>
      </c>
      <c r="G14" s="772">
        <v>7</v>
      </c>
      <c r="H14" s="772">
        <v>8</v>
      </c>
      <c r="I14" s="772">
        <v>9</v>
      </c>
      <c r="J14" s="772">
        <v>10</v>
      </c>
      <c r="K14" s="772">
        <v>11</v>
      </c>
      <c r="L14" s="772">
        <v>12</v>
      </c>
      <c r="M14" s="772">
        <v>13</v>
      </c>
      <c r="N14" s="772">
        <v>14</v>
      </c>
      <c r="O14" s="773">
        <v>15</v>
      </c>
    </row>
    <row r="15" spans="1:19" s="1005" customFormat="1" ht="35.25">
      <c r="A15" s="963">
        <v>2</v>
      </c>
      <c r="B15" s="1003" t="s">
        <v>1305</v>
      </c>
      <c r="C15" s="963"/>
      <c r="D15" s="868"/>
      <c r="E15" s="1004"/>
      <c r="F15" s="1004"/>
      <c r="G15" s="1004"/>
      <c r="H15" s="1004"/>
      <c r="I15" s="1004"/>
      <c r="J15" s="1004"/>
      <c r="K15" s="1004"/>
      <c r="L15" s="1004"/>
      <c r="M15" s="1004"/>
      <c r="N15" s="1004"/>
      <c r="O15" s="1004"/>
    </row>
    <row r="16" spans="1:19" s="1005" customFormat="1" ht="92.25" customHeight="1">
      <c r="A16" s="1001">
        <v>3</v>
      </c>
      <c r="B16" s="974" t="s">
        <v>3809</v>
      </c>
      <c r="C16" s="963" t="s">
        <v>12</v>
      </c>
      <c r="D16" s="868">
        <v>1201</v>
      </c>
      <c r="E16" s="796"/>
      <c r="F16" s="789"/>
      <c r="G16" s="789"/>
      <c r="H16" s="796"/>
      <c r="I16" s="791"/>
      <c r="J16" s="789"/>
      <c r="K16" s="797"/>
      <c r="L16" s="797"/>
      <c r="M16" s="797"/>
      <c r="N16" s="797"/>
      <c r="O16" s="1006"/>
      <c r="Q16" s="1919" t="s">
        <v>3842</v>
      </c>
      <c r="R16" s="1920"/>
      <c r="S16" s="1920"/>
    </row>
    <row r="17" spans="1:19" s="1005" customFormat="1" ht="15">
      <c r="A17" s="963">
        <v>4</v>
      </c>
      <c r="B17" s="968" t="s">
        <v>1530</v>
      </c>
      <c r="C17" s="963" t="s">
        <v>12</v>
      </c>
      <c r="D17" s="868">
        <v>1201</v>
      </c>
      <c r="E17" s="797"/>
      <c r="F17" s="789"/>
      <c r="G17" s="789"/>
      <c r="H17" s="797"/>
      <c r="I17" s="791"/>
      <c r="J17" s="789"/>
      <c r="K17" s="797"/>
      <c r="L17" s="797"/>
      <c r="M17" s="797"/>
      <c r="N17" s="797"/>
      <c r="O17" s="1006"/>
    </row>
    <row r="18" spans="1:19" s="1005" customFormat="1" ht="15">
      <c r="A18" s="1001">
        <v>5</v>
      </c>
      <c r="B18" s="974" t="s">
        <v>3284</v>
      </c>
      <c r="C18" s="1007" t="s">
        <v>12</v>
      </c>
      <c r="D18" s="736">
        <v>1201</v>
      </c>
      <c r="E18" s="850"/>
      <c r="F18" s="927"/>
      <c r="G18" s="927"/>
      <c r="H18" s="850"/>
      <c r="I18" s="791"/>
      <c r="J18" s="789"/>
      <c r="K18" s="797"/>
      <c r="L18" s="797"/>
      <c r="M18" s="797"/>
      <c r="N18" s="797"/>
      <c r="O18" s="1006"/>
    </row>
    <row r="19" spans="1:19" ht="26.25">
      <c r="A19" s="963">
        <v>6</v>
      </c>
      <c r="B19" s="968" t="s">
        <v>3285</v>
      </c>
      <c r="C19" s="963" t="s">
        <v>12</v>
      </c>
      <c r="D19" s="868">
        <v>1201</v>
      </c>
      <c r="E19" s="1008"/>
      <c r="F19" s="789"/>
      <c r="G19" s="789"/>
      <c r="H19" s="1008"/>
      <c r="I19" s="791"/>
      <c r="J19" s="789"/>
      <c r="K19" s="797"/>
      <c r="L19" s="797"/>
      <c r="M19" s="797"/>
      <c r="N19" s="797"/>
      <c r="O19" s="1006"/>
    </row>
    <row r="20" spans="1:19" ht="26.25">
      <c r="A20" s="1001">
        <v>7</v>
      </c>
      <c r="B20" s="968" t="s">
        <v>3286</v>
      </c>
      <c r="C20" s="1009" t="s">
        <v>12</v>
      </c>
      <c r="D20" s="868">
        <v>1201</v>
      </c>
      <c r="E20" s="933"/>
      <c r="F20" s="789"/>
      <c r="G20" s="789"/>
      <c r="H20" s="859"/>
      <c r="I20" s="791"/>
      <c r="J20" s="789"/>
      <c r="K20" s="797"/>
      <c r="L20" s="797"/>
      <c r="M20" s="797"/>
      <c r="N20" s="797"/>
      <c r="O20" s="1006"/>
    </row>
    <row r="21" spans="1:19" ht="26.25">
      <c r="A21" s="963">
        <v>8</v>
      </c>
      <c r="B21" s="974" t="s">
        <v>3287</v>
      </c>
      <c r="C21" s="1009" t="s">
        <v>12</v>
      </c>
      <c r="D21" s="868">
        <v>1201</v>
      </c>
      <c r="E21" s="797"/>
      <c r="F21" s="789"/>
      <c r="G21" s="789"/>
      <c r="H21" s="797"/>
      <c r="I21" s="791"/>
      <c r="J21" s="789"/>
      <c r="K21" s="797"/>
      <c r="L21" s="797"/>
      <c r="M21" s="797"/>
      <c r="N21" s="797"/>
      <c r="O21" s="1006"/>
    </row>
    <row r="22" spans="1:19" ht="28.5" customHeight="1">
      <c r="A22" s="1001">
        <v>9</v>
      </c>
      <c r="B22" s="1010" t="s">
        <v>3288</v>
      </c>
      <c r="C22" s="1009" t="s">
        <v>12</v>
      </c>
      <c r="D22" s="868">
        <v>1201</v>
      </c>
      <c r="E22" s="797"/>
      <c r="F22" s="789"/>
      <c r="G22" s="789"/>
      <c r="H22" s="797"/>
      <c r="I22" s="791"/>
      <c r="J22" s="789"/>
      <c r="K22" s="797"/>
      <c r="L22" s="797"/>
      <c r="M22" s="797"/>
      <c r="N22" s="797"/>
      <c r="O22" s="1006"/>
    </row>
    <row r="23" spans="1:19" ht="25.5">
      <c r="A23" s="963">
        <v>10</v>
      </c>
      <c r="B23" s="1010" t="s">
        <v>1560</v>
      </c>
      <c r="C23" s="1009" t="s">
        <v>12</v>
      </c>
      <c r="D23" s="868">
        <v>1201</v>
      </c>
      <c r="E23" s="797"/>
      <c r="F23" s="789"/>
      <c r="G23" s="789"/>
      <c r="H23" s="797"/>
      <c r="I23" s="791"/>
      <c r="J23" s="789"/>
      <c r="K23" s="797"/>
      <c r="L23" s="797"/>
      <c r="M23" s="797"/>
      <c r="N23" s="797"/>
      <c r="O23" s="1006"/>
    </row>
    <row r="24" spans="1:19" ht="47.25">
      <c r="A24" s="1001">
        <v>11</v>
      </c>
      <c r="B24" s="1011" t="s">
        <v>1306</v>
      </c>
      <c r="C24" s="1009"/>
      <c r="D24" s="868"/>
      <c r="E24" s="956"/>
      <c r="F24" s="956"/>
      <c r="G24" s="956"/>
      <c r="H24" s="956"/>
      <c r="I24" s="956"/>
      <c r="J24" s="956"/>
      <c r="K24" s="956"/>
      <c r="L24" s="956"/>
      <c r="M24" s="956"/>
      <c r="N24" s="956"/>
      <c r="O24" s="956"/>
    </row>
    <row r="25" spans="1:19" ht="78" customHeight="1">
      <c r="A25" s="963">
        <v>12</v>
      </c>
      <c r="B25" s="974" t="s">
        <v>3809</v>
      </c>
      <c r="C25" s="955" t="s">
        <v>12</v>
      </c>
      <c r="D25" s="868">
        <v>791</v>
      </c>
      <c r="E25" s="796"/>
      <c r="F25" s="789"/>
      <c r="G25" s="789"/>
      <c r="H25" s="796"/>
      <c r="I25" s="791"/>
      <c r="J25" s="789"/>
      <c r="K25" s="797"/>
      <c r="L25" s="797"/>
      <c r="M25" s="797"/>
      <c r="N25" s="797"/>
      <c r="O25" s="1006"/>
      <c r="Q25" s="1919" t="s">
        <v>3846</v>
      </c>
      <c r="R25" s="1920"/>
      <c r="S25" s="1920"/>
    </row>
    <row r="26" spans="1:19" ht="75.75" customHeight="1">
      <c r="A26" s="1001">
        <v>13</v>
      </c>
      <c r="B26" s="968" t="s">
        <v>1530</v>
      </c>
      <c r="C26" s="955" t="s">
        <v>12</v>
      </c>
      <c r="D26" s="868">
        <v>791</v>
      </c>
      <c r="E26" s="797"/>
      <c r="F26" s="789"/>
      <c r="G26" s="789"/>
      <c r="H26" s="797"/>
      <c r="I26" s="791"/>
      <c r="J26" s="789"/>
      <c r="K26" s="797"/>
      <c r="L26" s="797"/>
      <c r="M26" s="797"/>
      <c r="N26" s="797"/>
      <c r="O26" s="1006"/>
      <c r="Q26" s="1919" t="s">
        <v>3839</v>
      </c>
      <c r="R26" s="1920"/>
      <c r="S26" s="1920"/>
    </row>
    <row r="27" spans="1:19" s="1005" customFormat="1" ht="81" customHeight="1">
      <c r="A27" s="963">
        <v>14</v>
      </c>
      <c r="B27" s="974" t="s">
        <v>3284</v>
      </c>
      <c r="C27" s="1007" t="s">
        <v>12</v>
      </c>
      <c r="D27" s="868">
        <v>791</v>
      </c>
      <c r="E27" s="850"/>
      <c r="F27" s="927"/>
      <c r="G27" s="927"/>
      <c r="H27" s="850"/>
      <c r="I27" s="791"/>
      <c r="J27" s="789"/>
      <c r="K27" s="797"/>
      <c r="L27" s="797"/>
      <c r="M27" s="797"/>
      <c r="N27" s="797"/>
      <c r="O27" s="1006"/>
      <c r="Q27" s="1919" t="s">
        <v>3839</v>
      </c>
      <c r="R27" s="1920"/>
      <c r="S27" s="1920"/>
    </row>
    <row r="28" spans="1:19" ht="89.25" customHeight="1">
      <c r="A28" s="1001">
        <v>15</v>
      </c>
      <c r="B28" s="968" t="s">
        <v>3289</v>
      </c>
      <c r="C28" s="955" t="s">
        <v>12</v>
      </c>
      <c r="D28" s="868">
        <v>791</v>
      </c>
      <c r="E28" s="933"/>
      <c r="F28" s="789"/>
      <c r="G28" s="789"/>
      <c r="H28" s="796"/>
      <c r="I28" s="791"/>
      <c r="J28" s="789"/>
      <c r="K28" s="797"/>
      <c r="L28" s="797"/>
      <c r="M28" s="797"/>
      <c r="N28" s="797"/>
      <c r="O28" s="1006"/>
      <c r="Q28" s="1919" t="s">
        <v>3839</v>
      </c>
      <c r="R28" s="1920"/>
      <c r="S28" s="1920"/>
    </row>
    <row r="29" spans="1:19" ht="111.75" customHeight="1">
      <c r="A29" s="963">
        <v>16</v>
      </c>
      <c r="B29" s="968" t="s">
        <v>3290</v>
      </c>
      <c r="C29" s="955" t="s">
        <v>12</v>
      </c>
      <c r="D29" s="868">
        <v>791</v>
      </c>
      <c r="E29" s="933"/>
      <c r="F29" s="789"/>
      <c r="G29" s="789"/>
      <c r="H29" s="859"/>
      <c r="I29" s="791"/>
      <c r="J29" s="789"/>
      <c r="K29" s="797"/>
      <c r="L29" s="797"/>
      <c r="M29" s="797"/>
      <c r="N29" s="797"/>
      <c r="O29" s="1006"/>
      <c r="Q29" s="1919" t="s">
        <v>3839</v>
      </c>
      <c r="R29" s="1920"/>
      <c r="S29" s="1920"/>
    </row>
    <row r="30" spans="1:19" ht="121.5" customHeight="1">
      <c r="A30" s="1001">
        <v>17</v>
      </c>
      <c r="B30" s="968" t="s">
        <v>3291</v>
      </c>
      <c r="C30" s="955" t="s">
        <v>12</v>
      </c>
      <c r="D30" s="868">
        <v>791</v>
      </c>
      <c r="E30" s="933"/>
      <c r="F30" s="789"/>
      <c r="G30" s="789"/>
      <c r="H30" s="859"/>
      <c r="I30" s="791"/>
      <c r="J30" s="789"/>
      <c r="K30" s="797"/>
      <c r="L30" s="797"/>
      <c r="M30" s="797"/>
      <c r="N30" s="797"/>
      <c r="O30" s="1006"/>
      <c r="Q30" s="1919" t="s">
        <v>3839</v>
      </c>
      <c r="R30" s="1920"/>
      <c r="S30" s="1920"/>
    </row>
    <row r="31" spans="1:19" ht="104.25" customHeight="1">
      <c r="A31" s="963">
        <v>18</v>
      </c>
      <c r="B31" s="977" t="s">
        <v>3292</v>
      </c>
      <c r="C31" s="955" t="s">
        <v>12</v>
      </c>
      <c r="D31" s="868">
        <v>791</v>
      </c>
      <c r="E31" s="797"/>
      <c r="F31" s="789"/>
      <c r="G31" s="789"/>
      <c r="H31" s="797"/>
      <c r="I31" s="791"/>
      <c r="J31" s="789"/>
      <c r="K31" s="797"/>
      <c r="L31" s="797"/>
      <c r="M31" s="797"/>
      <c r="N31" s="797"/>
      <c r="O31" s="1006"/>
      <c r="Q31" s="1919" t="s">
        <v>3839</v>
      </c>
      <c r="R31" s="1920"/>
      <c r="S31" s="1920"/>
    </row>
    <row r="32" spans="1:19" ht="80.25" customHeight="1">
      <c r="A32" s="1001">
        <v>19</v>
      </c>
      <c r="B32" s="974" t="s">
        <v>2976</v>
      </c>
      <c r="C32" s="973" t="s">
        <v>12</v>
      </c>
      <c r="D32" s="736">
        <v>207</v>
      </c>
      <c r="E32" s="1264"/>
      <c r="F32" s="1541"/>
      <c r="G32" s="1264"/>
      <c r="H32" s="1264"/>
      <c r="I32" s="1542"/>
      <c r="J32" s="1541"/>
      <c r="K32" s="1540"/>
      <c r="L32" s="1540"/>
      <c r="M32" s="1540"/>
      <c r="N32" s="1540"/>
      <c r="O32" s="1744"/>
      <c r="Q32" s="2000"/>
      <c r="R32" s="2000"/>
      <c r="S32" s="2000"/>
    </row>
    <row r="33" spans="1:19" ht="81" customHeight="1">
      <c r="A33" s="963">
        <v>20</v>
      </c>
      <c r="B33" s="1746" t="s">
        <v>3810</v>
      </c>
      <c r="C33" s="1745" t="s">
        <v>12</v>
      </c>
      <c r="D33" s="1747">
        <v>113</v>
      </c>
      <c r="E33" s="796"/>
      <c r="F33" s="789"/>
      <c r="G33" s="789"/>
      <c r="H33" s="796"/>
      <c r="I33" s="791"/>
      <c r="J33" s="789"/>
      <c r="K33" s="797"/>
      <c r="L33" s="797"/>
      <c r="M33" s="797"/>
      <c r="N33" s="797"/>
      <c r="O33" s="1006"/>
      <c r="Q33" s="1919" t="s">
        <v>3847</v>
      </c>
      <c r="R33" s="1920"/>
      <c r="S33" s="1920"/>
    </row>
    <row r="34" spans="1:19" ht="51.75">
      <c r="A34" s="1001">
        <v>21</v>
      </c>
      <c r="B34" s="1035" t="s">
        <v>3293</v>
      </c>
      <c r="C34" s="973" t="s">
        <v>12</v>
      </c>
      <c r="D34" s="736">
        <v>113</v>
      </c>
      <c r="E34" s="1012"/>
      <c r="F34" s="789"/>
      <c r="G34" s="789"/>
      <c r="H34" s="796"/>
      <c r="I34" s="791"/>
      <c r="J34" s="789"/>
      <c r="K34" s="797"/>
      <c r="L34" s="797"/>
      <c r="M34" s="797"/>
      <c r="N34" s="797"/>
      <c r="O34" s="1006"/>
    </row>
    <row r="35" spans="1:19" ht="26.25">
      <c r="A35" s="963">
        <v>22</v>
      </c>
      <c r="B35" s="977" t="s">
        <v>3294</v>
      </c>
      <c r="C35" s="955" t="s">
        <v>12</v>
      </c>
      <c r="D35" s="868">
        <v>94</v>
      </c>
      <c r="E35" s="796"/>
      <c r="F35" s="789"/>
      <c r="G35" s="789"/>
      <c r="H35" s="796"/>
      <c r="I35" s="791"/>
      <c r="J35" s="789"/>
      <c r="K35" s="797"/>
      <c r="L35" s="797"/>
      <c r="M35" s="797"/>
      <c r="N35" s="797"/>
      <c r="O35" s="1006"/>
    </row>
    <row r="36" spans="1:19" ht="92.25" customHeight="1">
      <c r="A36" s="1001">
        <v>23</v>
      </c>
      <c r="B36" s="1010" t="s">
        <v>1560</v>
      </c>
      <c r="C36" s="955" t="s">
        <v>12</v>
      </c>
      <c r="D36" s="868">
        <v>791</v>
      </c>
      <c r="E36" s="796"/>
      <c r="F36" s="789"/>
      <c r="G36" s="789"/>
      <c r="H36" s="796"/>
      <c r="I36" s="791"/>
      <c r="J36" s="789"/>
      <c r="K36" s="797"/>
      <c r="L36" s="797"/>
      <c r="M36" s="797"/>
      <c r="N36" s="797"/>
      <c r="O36" s="1006"/>
      <c r="Q36" s="1919" t="s">
        <v>3762</v>
      </c>
      <c r="R36" s="1920"/>
      <c r="S36" s="1920"/>
    </row>
    <row r="37" spans="1:19" ht="47.25">
      <c r="A37" s="963">
        <v>24</v>
      </c>
      <c r="B37" s="1011" t="s">
        <v>1307</v>
      </c>
      <c r="C37" s="955"/>
      <c r="D37" s="868"/>
      <c r="E37" s="956"/>
      <c r="F37" s="956"/>
      <c r="G37" s="956"/>
      <c r="H37" s="956"/>
      <c r="I37" s="956"/>
      <c r="J37" s="789"/>
      <c r="K37" s="797"/>
      <c r="L37" s="797"/>
      <c r="M37" s="797"/>
      <c r="N37" s="797"/>
      <c r="O37" s="1006"/>
    </row>
    <row r="38" spans="1:19" ht="87.75" customHeight="1">
      <c r="A38" s="1001">
        <v>25</v>
      </c>
      <c r="B38" s="974" t="s">
        <v>3811</v>
      </c>
      <c r="C38" s="955" t="s">
        <v>12</v>
      </c>
      <c r="D38" s="868">
        <v>29</v>
      </c>
      <c r="E38" s="796"/>
      <c r="F38" s="789"/>
      <c r="G38" s="789"/>
      <c r="H38" s="796"/>
      <c r="I38" s="791"/>
      <c r="J38" s="789"/>
      <c r="K38" s="797"/>
      <c r="L38" s="797"/>
      <c r="M38" s="797"/>
      <c r="N38" s="797"/>
      <c r="O38" s="1006"/>
      <c r="Q38" s="1919" t="s">
        <v>3842</v>
      </c>
      <c r="R38" s="1920"/>
      <c r="S38" s="1920"/>
    </row>
    <row r="39" spans="1:19" s="1005" customFormat="1" ht="15">
      <c r="A39" s="963">
        <v>26</v>
      </c>
      <c r="B39" s="968" t="s">
        <v>1530</v>
      </c>
      <c r="C39" s="963" t="s">
        <v>12</v>
      </c>
      <c r="D39" s="868">
        <v>29</v>
      </c>
      <c r="E39" s="797"/>
      <c r="F39" s="789"/>
      <c r="G39" s="789"/>
      <c r="H39" s="797"/>
      <c r="I39" s="791"/>
      <c r="J39" s="789"/>
      <c r="K39" s="797"/>
      <c r="L39" s="797"/>
      <c r="M39" s="797"/>
      <c r="N39" s="797"/>
      <c r="O39" s="1006"/>
    </row>
    <row r="40" spans="1:19" s="1005" customFormat="1" ht="15">
      <c r="A40" s="1001">
        <v>27</v>
      </c>
      <c r="B40" s="974" t="s">
        <v>3284</v>
      </c>
      <c r="C40" s="1007" t="s">
        <v>12</v>
      </c>
      <c r="D40" s="736">
        <v>29</v>
      </c>
      <c r="E40" s="850"/>
      <c r="F40" s="927"/>
      <c r="G40" s="927"/>
      <c r="H40" s="850"/>
      <c r="I40" s="791"/>
      <c r="J40" s="789"/>
      <c r="K40" s="797"/>
      <c r="L40" s="797"/>
      <c r="M40" s="797"/>
      <c r="N40" s="797"/>
      <c r="O40" s="1006"/>
    </row>
    <row r="41" spans="1:19" ht="26.25">
      <c r="A41" s="963">
        <v>28</v>
      </c>
      <c r="B41" s="977" t="s">
        <v>3288</v>
      </c>
      <c r="C41" s="955" t="s">
        <v>12</v>
      </c>
      <c r="D41" s="868">
        <v>29</v>
      </c>
      <c r="E41" s="797"/>
      <c r="F41" s="789"/>
      <c r="G41" s="789"/>
      <c r="H41" s="797"/>
      <c r="I41" s="791"/>
      <c r="J41" s="789"/>
      <c r="K41" s="797"/>
      <c r="L41" s="797"/>
      <c r="M41" s="797"/>
      <c r="N41" s="797"/>
      <c r="O41" s="1006"/>
    </row>
    <row r="42" spans="1:19" ht="26.25">
      <c r="A42" s="1001">
        <v>29</v>
      </c>
      <c r="B42" s="977" t="s">
        <v>3295</v>
      </c>
      <c r="C42" s="955" t="s">
        <v>12</v>
      </c>
      <c r="D42" s="868">
        <v>29</v>
      </c>
      <c r="E42" s="797"/>
      <c r="F42" s="789"/>
      <c r="G42" s="789"/>
      <c r="H42" s="796"/>
      <c r="I42" s="791"/>
      <c r="J42" s="789"/>
      <c r="K42" s="797"/>
      <c r="L42" s="797"/>
      <c r="M42" s="797"/>
      <c r="N42" s="797"/>
      <c r="O42" s="1006"/>
    </row>
    <row r="43" spans="1:19" ht="26.25">
      <c r="A43" s="963">
        <v>30</v>
      </c>
      <c r="B43" s="968" t="s">
        <v>3292</v>
      </c>
      <c r="C43" s="955" t="s">
        <v>12</v>
      </c>
      <c r="D43" s="868">
        <v>29</v>
      </c>
      <c r="E43" s="797"/>
      <c r="F43" s="789"/>
      <c r="G43" s="789"/>
      <c r="H43" s="797"/>
      <c r="I43" s="791"/>
      <c r="J43" s="789"/>
      <c r="K43" s="797"/>
      <c r="L43" s="797"/>
      <c r="M43" s="797"/>
      <c r="N43" s="797"/>
      <c r="O43" s="1006"/>
    </row>
    <row r="44" spans="1:19" ht="25.5">
      <c r="A44" s="1001">
        <v>31</v>
      </c>
      <c r="B44" s="1010" t="s">
        <v>1560</v>
      </c>
      <c r="C44" s="955" t="s">
        <v>9</v>
      </c>
      <c r="D44" s="868">
        <v>1</v>
      </c>
      <c r="E44" s="796"/>
      <c r="F44" s="789"/>
      <c r="G44" s="789"/>
      <c r="H44" s="796"/>
      <c r="I44" s="791"/>
      <c r="J44" s="789"/>
      <c r="K44" s="797"/>
      <c r="L44" s="797"/>
      <c r="M44" s="797"/>
      <c r="N44" s="797"/>
      <c r="O44" s="1006"/>
    </row>
    <row r="45" spans="1:19" ht="15">
      <c r="A45" s="963">
        <v>32</v>
      </c>
      <c r="B45" s="954" t="s">
        <v>208</v>
      </c>
      <c r="C45" s="955"/>
      <c r="D45" s="868"/>
      <c r="E45" s="956"/>
      <c r="F45" s="956"/>
      <c r="G45" s="956"/>
      <c r="H45" s="956"/>
      <c r="I45" s="956"/>
      <c r="J45" s="956"/>
      <c r="K45" s="956"/>
      <c r="L45" s="956"/>
      <c r="M45" s="956"/>
      <c r="N45" s="956"/>
      <c r="O45" s="956"/>
    </row>
    <row r="46" spans="1:19" ht="81" customHeight="1">
      <c r="A46" s="1001">
        <v>33</v>
      </c>
      <c r="B46" s="974" t="s">
        <v>3812</v>
      </c>
      <c r="C46" s="955" t="s">
        <v>12</v>
      </c>
      <c r="D46" s="868">
        <v>168</v>
      </c>
      <c r="E46" s="796"/>
      <c r="F46" s="789"/>
      <c r="G46" s="789"/>
      <c r="H46" s="796"/>
      <c r="I46" s="791"/>
      <c r="J46" s="789"/>
      <c r="K46" s="797"/>
      <c r="L46" s="797"/>
      <c r="M46" s="797"/>
      <c r="N46" s="797"/>
      <c r="O46" s="1006"/>
      <c r="Q46" s="1919" t="s">
        <v>3842</v>
      </c>
      <c r="R46" s="1920"/>
      <c r="S46" s="1920"/>
    </row>
    <row r="47" spans="1:19" s="1005" customFormat="1" ht="15">
      <c r="A47" s="963">
        <v>34</v>
      </c>
      <c r="B47" s="968" t="s">
        <v>1561</v>
      </c>
      <c r="C47" s="963" t="s">
        <v>12</v>
      </c>
      <c r="D47" s="868">
        <v>168</v>
      </c>
      <c r="E47" s="797"/>
      <c r="F47" s="789"/>
      <c r="G47" s="789"/>
      <c r="H47" s="797"/>
      <c r="I47" s="791"/>
      <c r="J47" s="789"/>
      <c r="K47" s="797"/>
      <c r="L47" s="797"/>
      <c r="M47" s="797"/>
      <c r="N47" s="797"/>
      <c r="O47" s="1006"/>
    </row>
    <row r="48" spans="1:19" s="1005" customFormat="1" ht="15">
      <c r="A48" s="1001">
        <v>35</v>
      </c>
      <c r="B48" s="974" t="s">
        <v>3284</v>
      </c>
      <c r="C48" s="1007" t="s">
        <v>12</v>
      </c>
      <c r="D48" s="736">
        <v>168</v>
      </c>
      <c r="E48" s="850"/>
      <c r="F48" s="927"/>
      <c r="G48" s="927"/>
      <c r="H48" s="850"/>
      <c r="I48" s="791"/>
      <c r="J48" s="789"/>
      <c r="K48" s="797"/>
      <c r="L48" s="797"/>
      <c r="M48" s="797"/>
      <c r="N48" s="797"/>
      <c r="O48" s="1006"/>
    </row>
    <row r="49" spans="1:23" ht="26.25">
      <c r="A49" s="963">
        <v>36</v>
      </c>
      <c r="B49" s="968" t="s">
        <v>1562</v>
      </c>
      <c r="C49" s="955" t="s">
        <v>12</v>
      </c>
      <c r="D49" s="868">
        <v>168</v>
      </c>
      <c r="E49" s="933"/>
      <c r="F49" s="789"/>
      <c r="G49" s="789"/>
      <c r="H49" s="796"/>
      <c r="I49" s="791"/>
      <c r="J49" s="789"/>
      <c r="K49" s="797"/>
      <c r="L49" s="797"/>
      <c r="M49" s="797"/>
      <c r="N49" s="797"/>
      <c r="O49" s="1006"/>
    </row>
    <row r="50" spans="1:23" ht="15">
      <c r="A50" s="1001">
        <v>37</v>
      </c>
      <c r="B50" s="968" t="s">
        <v>1563</v>
      </c>
      <c r="C50" s="955" t="s">
        <v>12</v>
      </c>
      <c r="D50" s="868">
        <v>168</v>
      </c>
      <c r="E50" s="797"/>
      <c r="F50" s="789"/>
      <c r="G50" s="789"/>
      <c r="H50" s="797"/>
      <c r="I50" s="791"/>
      <c r="J50" s="789"/>
      <c r="K50" s="797"/>
      <c r="L50" s="797"/>
      <c r="M50" s="797"/>
      <c r="N50" s="797"/>
      <c r="O50" s="1006"/>
    </row>
    <row r="51" spans="1:23" ht="102.75" customHeight="1">
      <c r="A51" s="963">
        <v>38</v>
      </c>
      <c r="B51" s="968" t="s">
        <v>3897</v>
      </c>
      <c r="C51" s="955" t="s">
        <v>12</v>
      </c>
      <c r="D51" s="868">
        <v>168</v>
      </c>
      <c r="E51" s="796"/>
      <c r="F51" s="789"/>
      <c r="G51" s="789"/>
      <c r="H51" s="796"/>
      <c r="I51" s="791"/>
      <c r="J51" s="789"/>
      <c r="K51" s="797"/>
      <c r="L51" s="797"/>
      <c r="M51" s="797"/>
      <c r="N51" s="797"/>
      <c r="O51" s="1006"/>
      <c r="U51" s="1945" t="s">
        <v>3919</v>
      </c>
      <c r="V51" s="1946"/>
      <c r="W51" s="1946"/>
    </row>
    <row r="52" spans="1:23" ht="26.25">
      <c r="A52" s="1001">
        <v>39</v>
      </c>
      <c r="B52" s="968" t="s">
        <v>3296</v>
      </c>
      <c r="C52" s="955" t="s">
        <v>12</v>
      </c>
      <c r="D52" s="868">
        <v>168</v>
      </c>
      <c r="E52" s="796"/>
      <c r="F52" s="789"/>
      <c r="G52" s="789"/>
      <c r="H52" s="796"/>
      <c r="I52" s="791"/>
      <c r="J52" s="789"/>
      <c r="K52" s="797"/>
      <c r="L52" s="797"/>
      <c r="M52" s="797"/>
      <c r="N52" s="797"/>
      <c r="O52" s="1006"/>
    </row>
    <row r="53" spans="1:23" ht="26.25">
      <c r="A53" s="963">
        <v>40</v>
      </c>
      <c r="B53" s="968" t="s">
        <v>212</v>
      </c>
      <c r="C53" s="955" t="s">
        <v>7</v>
      </c>
      <c r="D53" s="868">
        <v>60</v>
      </c>
      <c r="E53" s="956"/>
      <c r="F53" s="789"/>
      <c r="G53" s="789"/>
      <c r="H53" s="956"/>
      <c r="I53" s="791"/>
      <c r="J53" s="789"/>
      <c r="K53" s="797"/>
      <c r="L53" s="797"/>
      <c r="M53" s="797"/>
      <c r="N53" s="797"/>
      <c r="O53" s="1006"/>
    </row>
    <row r="54" spans="1:23" s="1005" customFormat="1" ht="25.5">
      <c r="A54" s="1001">
        <v>41</v>
      </c>
      <c r="B54" s="1010" t="s">
        <v>1560</v>
      </c>
      <c r="C54" s="963" t="s">
        <v>12</v>
      </c>
      <c r="D54" s="868">
        <v>168</v>
      </c>
      <c r="E54" s="796"/>
      <c r="F54" s="789"/>
      <c r="G54" s="789"/>
      <c r="H54" s="796"/>
      <c r="I54" s="791"/>
      <c r="J54" s="789"/>
      <c r="K54" s="797"/>
      <c r="L54" s="797"/>
      <c r="M54" s="797"/>
      <c r="N54" s="797"/>
      <c r="O54" s="1006"/>
    </row>
    <row r="55" spans="1:23" ht="64.5">
      <c r="A55" s="963">
        <v>42</v>
      </c>
      <c r="B55" s="954" t="s">
        <v>1308</v>
      </c>
      <c r="C55" s="955"/>
      <c r="D55" s="868"/>
      <c r="E55" s="956"/>
      <c r="F55" s="956"/>
      <c r="G55" s="956"/>
      <c r="H55" s="956"/>
      <c r="I55" s="956"/>
      <c r="J55" s="956"/>
      <c r="K55" s="956"/>
      <c r="L55" s="956"/>
      <c r="M55" s="956"/>
      <c r="N55" s="956"/>
      <c r="O55" s="956"/>
    </row>
    <row r="56" spans="1:23" ht="39">
      <c r="A56" s="1001">
        <v>43</v>
      </c>
      <c r="B56" s="968" t="s">
        <v>3297</v>
      </c>
      <c r="C56" s="955" t="s">
        <v>12</v>
      </c>
      <c r="D56" s="868">
        <v>157</v>
      </c>
      <c r="E56" s="796"/>
      <c r="F56" s="789"/>
      <c r="G56" s="789"/>
      <c r="H56" s="796"/>
      <c r="I56" s="791"/>
      <c r="J56" s="789"/>
      <c r="K56" s="797"/>
      <c r="L56" s="797"/>
      <c r="M56" s="797"/>
      <c r="N56" s="797"/>
      <c r="O56" s="1006"/>
    </row>
    <row r="57" spans="1:23" ht="26.25">
      <c r="A57" s="963">
        <v>44</v>
      </c>
      <c r="B57" s="968" t="s">
        <v>1564</v>
      </c>
      <c r="C57" s="955" t="s">
        <v>12</v>
      </c>
      <c r="D57" s="868">
        <v>157</v>
      </c>
      <c r="E57" s="933"/>
      <c r="F57" s="789"/>
      <c r="G57" s="789"/>
      <c r="H57" s="797"/>
      <c r="I57" s="791"/>
      <c r="J57" s="789"/>
      <c r="K57" s="797"/>
      <c r="L57" s="797"/>
      <c r="M57" s="797"/>
      <c r="N57" s="797"/>
      <c r="O57" s="1006"/>
    </row>
    <row r="58" spans="1:23" ht="81" customHeight="1">
      <c r="A58" s="1001">
        <v>45</v>
      </c>
      <c r="B58" s="974" t="s">
        <v>3813</v>
      </c>
      <c r="C58" s="955" t="s">
        <v>12</v>
      </c>
      <c r="D58" s="868">
        <v>157</v>
      </c>
      <c r="E58" s="797"/>
      <c r="F58" s="789"/>
      <c r="G58" s="789"/>
      <c r="H58" s="797"/>
      <c r="I58" s="791"/>
      <c r="J58" s="789"/>
      <c r="K58" s="797"/>
      <c r="L58" s="797"/>
      <c r="M58" s="797"/>
      <c r="N58" s="797"/>
      <c r="O58" s="1006"/>
      <c r="Q58" s="1919" t="s">
        <v>3842</v>
      </c>
      <c r="R58" s="1920"/>
      <c r="S58" s="1920"/>
    </row>
    <row r="59" spans="1:23" ht="93" customHeight="1">
      <c r="A59" s="1745">
        <v>46</v>
      </c>
      <c r="B59" s="1748" t="s">
        <v>3818</v>
      </c>
      <c r="C59" s="1745" t="s">
        <v>12</v>
      </c>
      <c r="D59" s="1747">
        <v>157</v>
      </c>
      <c r="E59" s="933"/>
      <c r="F59" s="789"/>
      <c r="G59" s="789"/>
      <c r="H59" s="797"/>
      <c r="I59" s="791"/>
      <c r="J59" s="789"/>
      <c r="K59" s="797"/>
      <c r="L59" s="797"/>
      <c r="M59" s="797"/>
      <c r="N59" s="797"/>
      <c r="O59" s="1006"/>
      <c r="Q59" s="1919" t="s">
        <v>3847</v>
      </c>
      <c r="R59" s="1920"/>
      <c r="S59" s="1920"/>
    </row>
    <row r="60" spans="1:23" ht="99" customHeight="1">
      <c r="A60" s="1001">
        <v>47</v>
      </c>
      <c r="B60" s="968" t="s">
        <v>3898</v>
      </c>
      <c r="C60" s="955" t="s">
        <v>12</v>
      </c>
      <c r="D60" s="868">
        <v>157</v>
      </c>
      <c r="E60" s="933"/>
      <c r="F60" s="789"/>
      <c r="G60" s="789"/>
      <c r="H60" s="797"/>
      <c r="I60" s="791"/>
      <c r="J60" s="789"/>
      <c r="K60" s="797"/>
      <c r="L60" s="797"/>
      <c r="M60" s="797"/>
      <c r="N60" s="797"/>
      <c r="O60" s="1006"/>
      <c r="U60" s="1945" t="s">
        <v>3919</v>
      </c>
      <c r="V60" s="1946"/>
      <c r="W60" s="1946"/>
    </row>
    <row r="61" spans="1:23" ht="26.25">
      <c r="A61" s="963">
        <v>48</v>
      </c>
      <c r="B61" s="968" t="s">
        <v>3298</v>
      </c>
      <c r="C61" s="955" t="s">
        <v>12</v>
      </c>
      <c r="D61" s="868">
        <v>157</v>
      </c>
      <c r="E61" s="933"/>
      <c r="F61" s="789"/>
      <c r="G61" s="789"/>
      <c r="H61" s="797"/>
      <c r="I61" s="791"/>
      <c r="J61" s="789"/>
      <c r="K61" s="797"/>
      <c r="L61" s="797"/>
      <c r="M61" s="797"/>
      <c r="N61" s="797"/>
      <c r="O61" s="1006"/>
    </row>
    <row r="62" spans="1:23" ht="93" customHeight="1">
      <c r="A62" s="1001">
        <v>49</v>
      </c>
      <c r="B62" s="968" t="s">
        <v>3899</v>
      </c>
      <c r="C62" s="955" t="s">
        <v>12</v>
      </c>
      <c r="D62" s="868">
        <v>157</v>
      </c>
      <c r="E62" s="933"/>
      <c r="F62" s="789"/>
      <c r="G62" s="789"/>
      <c r="H62" s="797"/>
      <c r="I62" s="791"/>
      <c r="J62" s="789"/>
      <c r="K62" s="797"/>
      <c r="L62" s="797"/>
      <c r="M62" s="797"/>
      <c r="N62" s="797"/>
      <c r="O62" s="1006"/>
      <c r="U62" s="1945" t="s">
        <v>3919</v>
      </c>
      <c r="V62" s="1946"/>
      <c r="W62" s="1946"/>
    </row>
    <row r="63" spans="1:23" ht="15">
      <c r="A63" s="963">
        <v>50</v>
      </c>
      <c r="B63" s="968" t="s">
        <v>3299</v>
      </c>
      <c r="C63" s="955" t="s">
        <v>12</v>
      </c>
      <c r="D63" s="868">
        <v>157</v>
      </c>
      <c r="E63" s="796"/>
      <c r="F63" s="789"/>
      <c r="G63" s="789"/>
      <c r="H63" s="796"/>
      <c r="I63" s="791"/>
      <c r="J63" s="789"/>
      <c r="K63" s="797"/>
      <c r="L63" s="797"/>
      <c r="M63" s="797"/>
      <c r="N63" s="797"/>
      <c r="O63" s="1006"/>
    </row>
    <row r="64" spans="1:23" ht="26.25">
      <c r="A64" s="1001">
        <v>51</v>
      </c>
      <c r="B64" s="968" t="s">
        <v>3300</v>
      </c>
      <c r="C64" s="955" t="s">
        <v>12</v>
      </c>
      <c r="D64" s="868">
        <v>157</v>
      </c>
      <c r="E64" s="1013"/>
      <c r="F64" s="789"/>
      <c r="G64" s="789"/>
      <c r="H64" s="1013"/>
      <c r="I64" s="791"/>
      <c r="J64" s="789"/>
      <c r="K64" s="797"/>
      <c r="L64" s="797"/>
      <c r="M64" s="797"/>
      <c r="N64" s="797"/>
      <c r="O64" s="1006"/>
    </row>
    <row r="65" spans="1:27" ht="107.25" customHeight="1">
      <c r="A65" s="963">
        <v>52</v>
      </c>
      <c r="B65" s="974" t="s">
        <v>3942</v>
      </c>
      <c r="C65" s="955" t="s">
        <v>12</v>
      </c>
      <c r="D65" s="868">
        <v>157</v>
      </c>
      <c r="E65" s="796"/>
      <c r="F65" s="789"/>
      <c r="G65" s="789"/>
      <c r="H65" s="796"/>
      <c r="I65" s="791"/>
      <c r="J65" s="789"/>
      <c r="K65" s="797"/>
      <c r="L65" s="797"/>
      <c r="M65" s="797"/>
      <c r="N65" s="797"/>
      <c r="O65" s="1006"/>
      <c r="U65" s="1945" t="s">
        <v>3919</v>
      </c>
      <c r="V65" s="1946"/>
      <c r="W65" s="1946"/>
      <c r="Y65" s="1943" t="s">
        <v>4007</v>
      </c>
      <c r="Z65" s="1944"/>
      <c r="AA65" s="1944"/>
    </row>
    <row r="66" spans="1:27" ht="15">
      <c r="A66" s="1001">
        <v>53</v>
      </c>
      <c r="B66" s="968" t="s">
        <v>823</v>
      </c>
      <c r="C66" s="955" t="s">
        <v>12</v>
      </c>
      <c r="D66" s="868">
        <v>157</v>
      </c>
      <c r="E66" s="796"/>
      <c r="F66" s="789"/>
      <c r="G66" s="789"/>
      <c r="H66" s="796"/>
      <c r="I66" s="791"/>
      <c r="J66" s="789"/>
      <c r="K66" s="797"/>
      <c r="L66" s="797"/>
      <c r="M66" s="797"/>
      <c r="N66" s="797"/>
      <c r="O66" s="1006"/>
    </row>
    <row r="67" spans="1:27" ht="25.5">
      <c r="A67" s="963">
        <v>54</v>
      </c>
      <c r="B67" s="1010" t="s">
        <v>1560</v>
      </c>
      <c r="C67" s="955" t="s">
        <v>12</v>
      </c>
      <c r="D67" s="868">
        <v>157</v>
      </c>
      <c r="E67" s="956"/>
      <c r="F67" s="956"/>
      <c r="G67" s="956"/>
      <c r="H67" s="956"/>
      <c r="I67" s="791"/>
      <c r="J67" s="789"/>
      <c r="K67" s="797"/>
      <c r="L67" s="797"/>
      <c r="M67" s="797"/>
      <c r="N67" s="797"/>
      <c r="O67" s="1006"/>
    </row>
    <row r="68" spans="1:27" ht="15">
      <c r="A68" s="1001">
        <v>55</v>
      </c>
      <c r="B68" s="968" t="s">
        <v>3269</v>
      </c>
      <c r="C68" s="955" t="s">
        <v>12</v>
      </c>
      <c r="D68" s="868">
        <v>157</v>
      </c>
      <c r="E68" s="930"/>
      <c r="F68" s="927"/>
      <c r="G68" s="927"/>
      <c r="H68" s="930"/>
      <c r="I68" s="791"/>
      <c r="J68" s="789"/>
      <c r="K68" s="797"/>
      <c r="L68" s="797"/>
      <c r="M68" s="797"/>
      <c r="N68" s="797"/>
      <c r="O68" s="1006"/>
    </row>
    <row r="69" spans="1:27" ht="24.75">
      <c r="A69" s="963">
        <v>56</v>
      </c>
      <c r="B69" s="954" t="s">
        <v>1566</v>
      </c>
      <c r="C69" s="955"/>
      <c r="D69" s="868"/>
      <c r="E69" s="956"/>
      <c r="F69" s="956"/>
      <c r="G69" s="956"/>
      <c r="H69" s="956"/>
      <c r="I69" s="956"/>
      <c r="J69" s="956"/>
      <c r="K69" s="956"/>
      <c r="L69" s="956"/>
      <c r="M69" s="956"/>
      <c r="N69" s="956"/>
      <c r="O69" s="956"/>
    </row>
    <row r="70" spans="1:27" ht="90" customHeight="1">
      <c r="A70" s="1001">
        <v>57</v>
      </c>
      <c r="B70" s="974" t="s">
        <v>3814</v>
      </c>
      <c r="C70" s="955" t="s">
        <v>12</v>
      </c>
      <c r="D70" s="868">
        <v>192</v>
      </c>
      <c r="E70" s="796"/>
      <c r="F70" s="789"/>
      <c r="G70" s="789"/>
      <c r="H70" s="796"/>
      <c r="I70" s="791"/>
      <c r="J70" s="789"/>
      <c r="K70" s="797"/>
      <c r="L70" s="797"/>
      <c r="M70" s="797"/>
      <c r="N70" s="797"/>
      <c r="O70" s="1006"/>
      <c r="Q70" s="1919" t="s">
        <v>3842</v>
      </c>
      <c r="R70" s="1920"/>
      <c r="S70" s="1920"/>
    </row>
    <row r="71" spans="1:27" ht="26.25">
      <c r="A71" s="963">
        <v>58</v>
      </c>
      <c r="B71" s="968" t="s">
        <v>1567</v>
      </c>
      <c r="C71" s="955" t="s">
        <v>12</v>
      </c>
      <c r="D71" s="868">
        <v>192</v>
      </c>
      <c r="E71" s="933"/>
      <c r="F71" s="789"/>
      <c r="G71" s="789"/>
      <c r="H71" s="796"/>
      <c r="I71" s="791"/>
      <c r="J71" s="789"/>
      <c r="K71" s="797"/>
      <c r="L71" s="797"/>
      <c r="M71" s="797"/>
      <c r="N71" s="797"/>
      <c r="O71" s="1006"/>
    </row>
    <row r="72" spans="1:27" ht="15">
      <c r="A72" s="1001">
        <v>59</v>
      </c>
      <c r="B72" s="968" t="s">
        <v>211</v>
      </c>
      <c r="C72" s="955" t="s">
        <v>12</v>
      </c>
      <c r="D72" s="868">
        <v>192</v>
      </c>
      <c r="E72" s="797"/>
      <c r="F72" s="789"/>
      <c r="G72" s="789"/>
      <c r="H72" s="797"/>
      <c r="I72" s="791"/>
      <c r="J72" s="789"/>
      <c r="K72" s="797"/>
      <c r="L72" s="797"/>
      <c r="M72" s="797"/>
      <c r="N72" s="797"/>
      <c r="O72" s="1006"/>
    </row>
    <row r="73" spans="1:27" ht="99" customHeight="1">
      <c r="A73" s="963">
        <v>60</v>
      </c>
      <c r="B73" s="968" t="s">
        <v>3900</v>
      </c>
      <c r="C73" s="955" t="s">
        <v>12</v>
      </c>
      <c r="D73" s="868">
        <v>192</v>
      </c>
      <c r="E73" s="796"/>
      <c r="F73" s="789"/>
      <c r="G73" s="789"/>
      <c r="H73" s="796"/>
      <c r="I73" s="791"/>
      <c r="J73" s="789"/>
      <c r="K73" s="797"/>
      <c r="L73" s="797"/>
      <c r="M73" s="797"/>
      <c r="N73" s="797"/>
      <c r="O73" s="1006"/>
      <c r="U73" s="1945" t="s">
        <v>3919</v>
      </c>
      <c r="V73" s="1946"/>
      <c r="W73" s="1946"/>
    </row>
    <row r="74" spans="1:27" ht="88.5" customHeight="1">
      <c r="A74" s="1001">
        <v>61</v>
      </c>
      <c r="B74" s="968" t="s">
        <v>3901</v>
      </c>
      <c r="C74" s="955" t="s">
        <v>12</v>
      </c>
      <c r="D74" s="868">
        <v>192</v>
      </c>
      <c r="E74" s="933"/>
      <c r="F74" s="789"/>
      <c r="G74" s="789"/>
      <c r="H74" s="797"/>
      <c r="I74" s="791"/>
      <c r="J74" s="789"/>
      <c r="K74" s="797"/>
      <c r="L74" s="797"/>
      <c r="M74" s="797"/>
      <c r="N74" s="797"/>
      <c r="O74" s="1006"/>
      <c r="U74" s="1945" t="s">
        <v>3919</v>
      </c>
      <c r="V74" s="1946"/>
      <c r="W74" s="1946"/>
    </row>
    <row r="75" spans="1:27" ht="25.5">
      <c r="A75" s="963">
        <v>62</v>
      </c>
      <c r="B75" s="1010" t="s">
        <v>1560</v>
      </c>
      <c r="C75" s="955" t="s">
        <v>12</v>
      </c>
      <c r="D75" s="868">
        <v>192</v>
      </c>
      <c r="E75" s="796"/>
      <c r="F75" s="789"/>
      <c r="G75" s="789"/>
      <c r="H75" s="796"/>
      <c r="I75" s="791"/>
      <c r="J75" s="789"/>
      <c r="K75" s="797"/>
      <c r="L75" s="797"/>
      <c r="M75" s="797"/>
      <c r="N75" s="797"/>
      <c r="O75" s="1006"/>
    </row>
    <row r="76" spans="1:27" ht="24.75">
      <c r="A76" s="1001">
        <v>63</v>
      </c>
      <c r="B76" s="954" t="s">
        <v>1568</v>
      </c>
      <c r="C76" s="955"/>
      <c r="D76" s="868"/>
      <c r="E76" s="956"/>
      <c r="F76" s="956"/>
      <c r="G76" s="956"/>
      <c r="H76" s="956"/>
      <c r="I76" s="956"/>
      <c r="J76" s="956"/>
      <c r="K76" s="956"/>
      <c r="L76" s="956"/>
      <c r="M76" s="956"/>
      <c r="N76" s="956"/>
      <c r="O76" s="956"/>
    </row>
    <row r="77" spans="1:27" ht="39">
      <c r="A77" s="963">
        <v>64</v>
      </c>
      <c r="B77" s="968" t="s">
        <v>3301</v>
      </c>
      <c r="C77" s="955" t="s">
        <v>12</v>
      </c>
      <c r="D77" s="868">
        <v>72</v>
      </c>
      <c r="E77" s="796"/>
      <c r="F77" s="789"/>
      <c r="G77" s="789"/>
      <c r="H77" s="796"/>
      <c r="I77" s="791"/>
      <c r="J77" s="789"/>
      <c r="K77" s="797"/>
      <c r="L77" s="797"/>
      <c r="M77" s="797"/>
      <c r="N77" s="797"/>
      <c r="O77" s="1006"/>
    </row>
    <row r="78" spans="1:27" s="850" customFormat="1" ht="26.25">
      <c r="A78" s="1001">
        <v>65</v>
      </c>
      <c r="B78" s="968" t="s">
        <v>3302</v>
      </c>
      <c r="C78" s="955" t="s">
        <v>12</v>
      </c>
      <c r="D78" s="868">
        <v>72</v>
      </c>
      <c r="E78" s="933"/>
      <c r="F78" s="789"/>
      <c r="G78" s="789"/>
      <c r="H78" s="797"/>
      <c r="I78" s="791"/>
      <c r="J78" s="789"/>
      <c r="K78" s="797"/>
      <c r="L78" s="797"/>
      <c r="M78" s="797"/>
      <c r="N78" s="797"/>
      <c r="O78" s="1006"/>
      <c r="P78" s="1769"/>
    </row>
    <row r="79" spans="1:27" s="850" customFormat="1" ht="75.75" customHeight="1">
      <c r="A79" s="963">
        <v>66</v>
      </c>
      <c r="B79" s="968" t="s">
        <v>3902</v>
      </c>
      <c r="C79" s="955" t="s">
        <v>12</v>
      </c>
      <c r="D79" s="868">
        <v>72</v>
      </c>
      <c r="E79" s="797"/>
      <c r="F79" s="789"/>
      <c r="G79" s="789"/>
      <c r="H79" s="797"/>
      <c r="I79" s="791"/>
      <c r="J79" s="789"/>
      <c r="K79" s="797"/>
      <c r="L79" s="797"/>
      <c r="M79" s="797"/>
      <c r="N79" s="797"/>
      <c r="O79" s="1006"/>
      <c r="P79" s="1769"/>
      <c r="U79" s="1945" t="s">
        <v>3919</v>
      </c>
      <c r="V79" s="1946"/>
      <c r="W79" s="1946"/>
    </row>
    <row r="80" spans="1:27" s="850" customFormat="1" ht="84" customHeight="1">
      <c r="A80" s="1001">
        <v>67</v>
      </c>
      <c r="B80" s="968" t="s">
        <v>3903</v>
      </c>
      <c r="C80" s="955" t="s">
        <v>12</v>
      </c>
      <c r="D80" s="868">
        <v>72</v>
      </c>
      <c r="E80" s="933"/>
      <c r="F80" s="789"/>
      <c r="G80" s="789"/>
      <c r="H80" s="797"/>
      <c r="I80" s="791"/>
      <c r="J80" s="789"/>
      <c r="K80" s="797"/>
      <c r="L80" s="797"/>
      <c r="M80" s="797"/>
      <c r="N80" s="797"/>
      <c r="O80" s="1006"/>
      <c r="P80" s="1769"/>
      <c r="U80" s="1945" t="s">
        <v>3919</v>
      </c>
      <c r="V80" s="1946"/>
      <c r="W80" s="1946"/>
    </row>
    <row r="81" spans="1:23" s="850" customFormat="1" ht="119.25" customHeight="1">
      <c r="A81" s="963">
        <v>68</v>
      </c>
      <c r="B81" s="968" t="s">
        <v>3904</v>
      </c>
      <c r="C81" s="955" t="s">
        <v>12</v>
      </c>
      <c r="D81" s="868">
        <v>72</v>
      </c>
      <c r="E81" s="933"/>
      <c r="F81" s="789"/>
      <c r="G81" s="789"/>
      <c r="H81" s="797"/>
      <c r="I81" s="791"/>
      <c r="J81" s="789"/>
      <c r="K81" s="797"/>
      <c r="L81" s="797"/>
      <c r="M81" s="797"/>
      <c r="N81" s="797"/>
      <c r="O81" s="1006"/>
      <c r="P81" s="1769"/>
      <c r="U81" s="1945" t="s">
        <v>3919</v>
      </c>
      <c r="V81" s="1946"/>
      <c r="W81" s="1946"/>
    </row>
    <row r="82" spans="1:23" ht="25.5">
      <c r="A82" s="1001">
        <v>69</v>
      </c>
      <c r="B82" s="1010" t="s">
        <v>1560</v>
      </c>
      <c r="C82" s="955" t="s">
        <v>12</v>
      </c>
      <c r="D82" s="868">
        <v>72</v>
      </c>
      <c r="E82" s="796"/>
      <c r="F82" s="789"/>
      <c r="G82" s="789"/>
      <c r="H82" s="796"/>
      <c r="I82" s="791"/>
      <c r="J82" s="789"/>
      <c r="K82" s="797"/>
      <c r="L82" s="797"/>
      <c r="M82" s="797"/>
      <c r="N82" s="797"/>
      <c r="O82" s="1006"/>
    </row>
    <row r="83" spans="1:23" s="850" customFormat="1" ht="26.25">
      <c r="A83" s="963">
        <v>70</v>
      </c>
      <c r="B83" s="967" t="s">
        <v>1569</v>
      </c>
      <c r="C83" s="963"/>
      <c r="D83" s="868"/>
      <c r="E83" s="1014"/>
      <c r="F83" s="1014"/>
      <c r="G83" s="1014"/>
      <c r="H83" s="1014"/>
      <c r="I83" s="1014"/>
      <c r="J83" s="1014"/>
      <c r="K83" s="1014"/>
      <c r="L83" s="1014"/>
      <c r="M83" s="1014"/>
      <c r="N83" s="1014"/>
      <c r="O83" s="1014"/>
      <c r="P83" s="1769"/>
    </row>
    <row r="84" spans="1:23" s="850" customFormat="1" ht="90.75" customHeight="1">
      <c r="A84" s="1001">
        <v>71</v>
      </c>
      <c r="B84" s="974" t="s">
        <v>3812</v>
      </c>
      <c r="C84" s="963" t="s">
        <v>12</v>
      </c>
      <c r="D84" s="868">
        <v>80</v>
      </c>
      <c r="E84" s="796"/>
      <c r="F84" s="789"/>
      <c r="G84" s="789"/>
      <c r="H84" s="796"/>
      <c r="I84" s="791"/>
      <c r="J84" s="789"/>
      <c r="K84" s="797"/>
      <c r="L84" s="797"/>
      <c r="M84" s="797"/>
      <c r="N84" s="797"/>
      <c r="O84" s="1006"/>
      <c r="P84" s="1769"/>
      <c r="Q84" s="1919" t="s">
        <v>3842</v>
      </c>
      <c r="R84" s="1920"/>
      <c r="S84" s="1920"/>
    </row>
    <row r="85" spans="1:23" s="850" customFormat="1" ht="15">
      <c r="A85" s="963">
        <v>72</v>
      </c>
      <c r="B85" s="968" t="s">
        <v>3303</v>
      </c>
      <c r="C85" s="963" t="s">
        <v>12</v>
      </c>
      <c r="D85" s="868">
        <v>80</v>
      </c>
      <c r="E85" s="933"/>
      <c r="F85" s="789"/>
      <c r="G85" s="789"/>
      <c r="H85" s="796"/>
      <c r="I85" s="791"/>
      <c r="J85" s="789"/>
      <c r="K85" s="797"/>
      <c r="L85" s="797"/>
      <c r="M85" s="797"/>
      <c r="N85" s="797"/>
      <c r="O85" s="1006"/>
      <c r="P85" s="1769"/>
    </row>
    <row r="86" spans="1:23" s="1005" customFormat="1" ht="15">
      <c r="A86" s="1001">
        <v>73</v>
      </c>
      <c r="B86" s="968" t="s">
        <v>1530</v>
      </c>
      <c r="C86" s="963" t="s">
        <v>12</v>
      </c>
      <c r="D86" s="868">
        <v>80</v>
      </c>
      <c r="E86" s="797"/>
      <c r="F86" s="789"/>
      <c r="G86" s="789"/>
      <c r="H86" s="797"/>
      <c r="I86" s="791"/>
      <c r="J86" s="789"/>
      <c r="K86" s="797"/>
      <c r="L86" s="797"/>
      <c r="M86" s="797"/>
      <c r="N86" s="797"/>
      <c r="O86" s="1006"/>
    </row>
    <row r="87" spans="1:23" s="850" customFormat="1" ht="15">
      <c r="A87" s="963">
        <v>74</v>
      </c>
      <c r="B87" s="977" t="s">
        <v>1565</v>
      </c>
      <c r="C87" s="963" t="s">
        <v>12</v>
      </c>
      <c r="D87" s="868">
        <v>80</v>
      </c>
      <c r="E87" s="797"/>
      <c r="F87" s="789"/>
      <c r="G87" s="789"/>
      <c r="H87" s="797"/>
      <c r="I87" s="791"/>
      <c r="J87" s="789"/>
      <c r="K87" s="797"/>
      <c r="L87" s="797"/>
      <c r="M87" s="797"/>
      <c r="N87" s="797"/>
      <c r="O87" s="1006"/>
      <c r="P87" s="1769"/>
    </row>
    <row r="88" spans="1:23" s="850" customFormat="1" ht="78.75" customHeight="1">
      <c r="A88" s="1001">
        <v>75</v>
      </c>
      <c r="B88" s="1746" t="s">
        <v>1531</v>
      </c>
      <c r="C88" s="1745" t="s">
        <v>12</v>
      </c>
      <c r="D88" s="1747">
        <v>80</v>
      </c>
      <c r="E88" s="933"/>
      <c r="F88" s="789"/>
      <c r="G88" s="789"/>
      <c r="H88" s="797"/>
      <c r="I88" s="791"/>
      <c r="J88" s="789"/>
      <c r="K88" s="797"/>
      <c r="L88" s="797"/>
      <c r="M88" s="797"/>
      <c r="N88" s="797"/>
      <c r="O88" s="1006"/>
      <c r="P88" s="1769"/>
      <c r="Q88" s="1919" t="s">
        <v>3847</v>
      </c>
      <c r="R88" s="1920"/>
      <c r="S88" s="1920"/>
    </row>
    <row r="89" spans="1:23" s="850" customFormat="1" ht="87.75" customHeight="1">
      <c r="A89" s="963">
        <v>76</v>
      </c>
      <c r="B89" s="1746" t="s">
        <v>1532</v>
      </c>
      <c r="C89" s="1745" t="s">
        <v>12</v>
      </c>
      <c r="D89" s="1747">
        <v>80</v>
      </c>
      <c r="E89" s="933"/>
      <c r="F89" s="789"/>
      <c r="G89" s="789"/>
      <c r="H89" s="797"/>
      <c r="I89" s="791"/>
      <c r="J89" s="789"/>
      <c r="K89" s="797"/>
      <c r="L89" s="797"/>
      <c r="M89" s="797"/>
      <c r="N89" s="797"/>
      <c r="O89" s="1006"/>
      <c r="P89" s="1769"/>
      <c r="Q89" s="1919" t="s">
        <v>3847</v>
      </c>
      <c r="R89" s="1920"/>
      <c r="S89" s="1920"/>
    </row>
    <row r="90" spans="1:23" s="850" customFormat="1" ht="96.75" customHeight="1">
      <c r="A90" s="1001">
        <v>77</v>
      </c>
      <c r="B90" s="1746" t="s">
        <v>1415</v>
      </c>
      <c r="C90" s="1745" t="s">
        <v>12</v>
      </c>
      <c r="D90" s="1747">
        <v>80</v>
      </c>
      <c r="E90" s="1013"/>
      <c r="F90" s="789"/>
      <c r="G90" s="789"/>
      <c r="H90" s="1013"/>
      <c r="I90" s="791"/>
      <c r="J90" s="789"/>
      <c r="K90" s="797"/>
      <c r="L90" s="797"/>
      <c r="M90" s="797"/>
      <c r="N90" s="797"/>
      <c r="O90" s="1006"/>
      <c r="P90" s="1769"/>
      <c r="Q90" s="1919" t="s">
        <v>3847</v>
      </c>
      <c r="R90" s="1920"/>
      <c r="S90" s="1920"/>
    </row>
    <row r="91" spans="1:23" s="850" customFormat="1" ht="94.5" customHeight="1">
      <c r="A91" s="963">
        <v>78</v>
      </c>
      <c r="B91" s="1015" t="s">
        <v>3905</v>
      </c>
      <c r="C91" s="963" t="s">
        <v>12</v>
      </c>
      <c r="D91" s="868">
        <v>80</v>
      </c>
      <c r="E91" s="933"/>
      <c r="F91" s="789"/>
      <c r="G91" s="789"/>
      <c r="H91" s="797"/>
      <c r="I91" s="791"/>
      <c r="J91" s="789"/>
      <c r="K91" s="797"/>
      <c r="L91" s="797"/>
      <c r="M91" s="797"/>
      <c r="N91" s="797"/>
      <c r="O91" s="1006"/>
      <c r="P91" s="1769"/>
      <c r="U91" s="1945" t="s">
        <v>3919</v>
      </c>
      <c r="V91" s="1946"/>
      <c r="W91" s="1946"/>
    </row>
    <row r="92" spans="1:23" s="850" customFormat="1" ht="26.25">
      <c r="A92" s="1001">
        <v>79</v>
      </c>
      <c r="B92" s="1015" t="s">
        <v>3295</v>
      </c>
      <c r="C92" s="963" t="s">
        <v>12</v>
      </c>
      <c r="D92" s="868">
        <v>80</v>
      </c>
      <c r="E92" s="797"/>
      <c r="F92" s="789"/>
      <c r="G92" s="789"/>
      <c r="H92" s="796"/>
      <c r="I92" s="791"/>
      <c r="J92" s="789"/>
      <c r="K92" s="797"/>
      <c r="L92" s="797"/>
      <c r="M92" s="797"/>
      <c r="N92" s="797"/>
      <c r="O92" s="1006"/>
      <c r="P92" s="1769"/>
    </row>
    <row r="93" spans="1:23" s="850" customFormat="1" ht="51.75">
      <c r="A93" s="963">
        <v>80</v>
      </c>
      <c r="B93" s="977" t="s">
        <v>3304</v>
      </c>
      <c r="C93" s="963" t="s">
        <v>12</v>
      </c>
      <c r="D93" s="868">
        <v>80</v>
      </c>
      <c r="E93" s="1013"/>
      <c r="F93" s="789"/>
      <c r="G93" s="789"/>
      <c r="H93" s="1013"/>
      <c r="I93" s="791"/>
      <c r="J93" s="789"/>
      <c r="K93" s="797"/>
      <c r="L93" s="797"/>
      <c r="M93" s="797"/>
      <c r="N93" s="797"/>
      <c r="O93" s="1006"/>
      <c r="P93" s="1769"/>
    </row>
    <row r="94" spans="1:23" s="1005" customFormat="1" ht="15">
      <c r="A94" s="1001">
        <v>81</v>
      </c>
      <c r="B94" s="1016" t="s">
        <v>1563</v>
      </c>
      <c r="C94" s="963" t="s">
        <v>12</v>
      </c>
      <c r="D94" s="868">
        <v>80</v>
      </c>
      <c r="E94" s="797"/>
      <c r="F94" s="789"/>
      <c r="G94" s="789"/>
      <c r="H94" s="797"/>
      <c r="I94" s="791"/>
      <c r="J94" s="789"/>
      <c r="K94" s="797"/>
      <c r="L94" s="797"/>
      <c r="M94" s="797"/>
      <c r="N94" s="797"/>
      <c r="O94" s="1006"/>
    </row>
    <row r="95" spans="1:23" ht="25.5">
      <c r="A95" s="963">
        <v>82</v>
      </c>
      <c r="B95" s="1010" t="s">
        <v>1560</v>
      </c>
      <c r="C95" s="955" t="s">
        <v>12</v>
      </c>
      <c r="D95" s="868">
        <v>80</v>
      </c>
      <c r="E95" s="796"/>
      <c r="F95" s="789"/>
      <c r="G95" s="789"/>
      <c r="H95" s="796"/>
      <c r="I95" s="791"/>
      <c r="J95" s="789"/>
      <c r="K95" s="797"/>
      <c r="L95" s="797"/>
      <c r="M95" s="797"/>
      <c r="N95" s="797"/>
      <c r="O95" s="1006"/>
    </row>
    <row r="96" spans="1:23" ht="15">
      <c r="A96" s="1001">
        <v>83</v>
      </c>
      <c r="B96" s="954" t="s">
        <v>209</v>
      </c>
      <c r="C96" s="955"/>
      <c r="D96" s="868"/>
      <c r="E96" s="956"/>
      <c r="F96" s="956"/>
      <c r="G96" s="956"/>
      <c r="H96" s="956"/>
      <c r="I96" s="956"/>
      <c r="J96" s="956"/>
      <c r="K96" s="956"/>
      <c r="L96" s="956"/>
      <c r="M96" s="956"/>
      <c r="N96" s="956"/>
      <c r="O96" s="956"/>
    </row>
    <row r="97" spans="1:23" ht="81.75" customHeight="1">
      <c r="A97" s="963">
        <v>84</v>
      </c>
      <c r="B97" s="974" t="s">
        <v>3809</v>
      </c>
      <c r="C97" s="955" t="s">
        <v>12</v>
      </c>
      <c r="D97" s="868">
        <v>65</v>
      </c>
      <c r="E97" s="796"/>
      <c r="F97" s="789"/>
      <c r="G97" s="789"/>
      <c r="H97" s="796"/>
      <c r="I97" s="791"/>
      <c r="J97" s="789"/>
      <c r="K97" s="797"/>
      <c r="L97" s="797"/>
      <c r="M97" s="797"/>
      <c r="N97" s="797"/>
      <c r="O97" s="1006"/>
      <c r="Q97" s="1919" t="s">
        <v>3842</v>
      </c>
      <c r="R97" s="1920"/>
      <c r="S97" s="1920"/>
    </row>
    <row r="98" spans="1:23" s="850" customFormat="1" ht="15">
      <c r="A98" s="1001">
        <v>85</v>
      </c>
      <c r="B98" s="968" t="s">
        <v>1414</v>
      </c>
      <c r="C98" s="963" t="s">
        <v>12</v>
      </c>
      <c r="D98" s="868">
        <v>65</v>
      </c>
      <c r="E98" s="933"/>
      <c r="F98" s="789"/>
      <c r="G98" s="789"/>
      <c r="H98" s="796"/>
      <c r="I98" s="791"/>
      <c r="J98" s="789"/>
      <c r="K98" s="797"/>
      <c r="L98" s="797"/>
      <c r="M98" s="797"/>
      <c r="N98" s="797"/>
      <c r="O98" s="1006"/>
      <c r="P98" s="1769"/>
    </row>
    <row r="99" spans="1:23" s="1005" customFormat="1" ht="15">
      <c r="A99" s="963">
        <v>86</v>
      </c>
      <c r="B99" s="968" t="s">
        <v>1533</v>
      </c>
      <c r="C99" s="963" t="s">
        <v>12</v>
      </c>
      <c r="D99" s="868">
        <v>65</v>
      </c>
      <c r="E99" s="797"/>
      <c r="F99" s="789"/>
      <c r="G99" s="789"/>
      <c r="H99" s="797"/>
      <c r="I99" s="791"/>
      <c r="J99" s="789"/>
      <c r="K99" s="797"/>
      <c r="L99" s="797"/>
      <c r="M99" s="797"/>
      <c r="N99" s="797"/>
      <c r="O99" s="1006"/>
    </row>
    <row r="100" spans="1:23" s="850" customFormat="1" ht="15">
      <c r="A100" s="1001">
        <v>87</v>
      </c>
      <c r="B100" s="977" t="s">
        <v>1565</v>
      </c>
      <c r="C100" s="963" t="s">
        <v>12</v>
      </c>
      <c r="D100" s="868">
        <v>65</v>
      </c>
      <c r="E100" s="797"/>
      <c r="F100" s="789"/>
      <c r="G100" s="789"/>
      <c r="H100" s="797"/>
      <c r="I100" s="791"/>
      <c r="J100" s="789"/>
      <c r="K100" s="797"/>
      <c r="L100" s="797"/>
      <c r="M100" s="797"/>
      <c r="N100" s="797"/>
      <c r="O100" s="1006"/>
      <c r="P100" s="1769"/>
    </row>
    <row r="101" spans="1:23" s="850" customFormat="1" ht="93" customHeight="1">
      <c r="A101" s="963">
        <v>88</v>
      </c>
      <c r="B101" s="1746" t="s">
        <v>3815</v>
      </c>
      <c r="C101" s="1745" t="s">
        <v>12</v>
      </c>
      <c r="D101" s="1747">
        <v>65</v>
      </c>
      <c r="E101" s="933"/>
      <c r="F101" s="789"/>
      <c r="G101" s="789"/>
      <c r="H101" s="797"/>
      <c r="I101" s="791"/>
      <c r="J101" s="789"/>
      <c r="K101" s="797"/>
      <c r="L101" s="797"/>
      <c r="M101" s="797"/>
      <c r="N101" s="797"/>
      <c r="O101" s="1006"/>
      <c r="P101" s="1769"/>
      <c r="Q101" s="1919" t="s">
        <v>3847</v>
      </c>
      <c r="R101" s="1920"/>
      <c r="S101" s="1920"/>
    </row>
    <row r="102" spans="1:23" s="850" customFormat="1" ht="72.75" customHeight="1">
      <c r="A102" s="1001">
        <v>89</v>
      </c>
      <c r="B102" s="1746" t="s">
        <v>3816</v>
      </c>
      <c r="C102" s="1745" t="s">
        <v>12</v>
      </c>
      <c r="D102" s="1747">
        <v>65</v>
      </c>
      <c r="E102" s="933"/>
      <c r="F102" s="789"/>
      <c r="G102" s="789"/>
      <c r="H102" s="797"/>
      <c r="I102" s="791"/>
      <c r="J102" s="789"/>
      <c r="K102" s="797"/>
      <c r="L102" s="797"/>
      <c r="M102" s="797"/>
      <c r="N102" s="797"/>
      <c r="O102" s="1006"/>
      <c r="P102" s="1769"/>
      <c r="Q102" s="1919" t="s">
        <v>3847</v>
      </c>
      <c r="R102" s="1920"/>
      <c r="S102" s="1920"/>
    </row>
    <row r="103" spans="1:23" s="850" customFormat="1" ht="120" customHeight="1">
      <c r="A103" s="963">
        <v>90</v>
      </c>
      <c r="B103" s="1746" t="s">
        <v>3817</v>
      </c>
      <c r="C103" s="1745" t="s">
        <v>12</v>
      </c>
      <c r="D103" s="1747">
        <v>65</v>
      </c>
      <c r="E103" s="1013"/>
      <c r="F103" s="789"/>
      <c r="G103" s="789"/>
      <c r="H103" s="1013"/>
      <c r="I103" s="791"/>
      <c r="J103" s="789"/>
      <c r="K103" s="797"/>
      <c r="L103" s="797"/>
      <c r="M103" s="797"/>
      <c r="N103" s="797"/>
      <c r="O103" s="1006"/>
      <c r="P103" s="1769"/>
      <c r="Q103" s="1919" t="s">
        <v>3847</v>
      </c>
      <c r="R103" s="1920"/>
      <c r="S103" s="1920"/>
    </row>
    <row r="104" spans="1:23" ht="111" customHeight="1">
      <c r="A104" s="1001">
        <v>91</v>
      </c>
      <c r="B104" s="968" t="s">
        <v>3906</v>
      </c>
      <c r="C104" s="955" t="s">
        <v>12</v>
      </c>
      <c r="D104" s="868">
        <v>65</v>
      </c>
      <c r="E104" s="933"/>
      <c r="F104" s="789"/>
      <c r="G104" s="789"/>
      <c r="H104" s="797"/>
      <c r="I104" s="791"/>
      <c r="J104" s="789"/>
      <c r="K104" s="797"/>
      <c r="L104" s="797"/>
      <c r="M104" s="797"/>
      <c r="N104" s="797"/>
      <c r="O104" s="1006"/>
      <c r="U104" s="1945" t="s">
        <v>3919</v>
      </c>
      <c r="V104" s="1946"/>
      <c r="W104" s="1946"/>
    </row>
    <row r="105" spans="1:23" ht="26.25">
      <c r="A105" s="963">
        <v>92</v>
      </c>
      <c r="B105" s="968" t="s">
        <v>3295</v>
      </c>
      <c r="C105" s="955" t="s">
        <v>12</v>
      </c>
      <c r="D105" s="868">
        <v>65</v>
      </c>
      <c r="E105" s="797"/>
      <c r="F105" s="789"/>
      <c r="G105" s="789"/>
      <c r="H105" s="796"/>
      <c r="I105" s="791"/>
      <c r="J105" s="789"/>
      <c r="K105" s="797"/>
      <c r="L105" s="797"/>
      <c r="M105" s="797"/>
      <c r="N105" s="797"/>
      <c r="O105" s="1006"/>
    </row>
    <row r="106" spans="1:23" ht="102.75" customHeight="1">
      <c r="A106" s="1001">
        <v>93</v>
      </c>
      <c r="B106" s="968" t="s">
        <v>3907</v>
      </c>
      <c r="C106" s="955" t="s">
        <v>12</v>
      </c>
      <c r="D106" s="868">
        <v>65</v>
      </c>
      <c r="E106" s="797"/>
      <c r="F106" s="789"/>
      <c r="G106" s="789"/>
      <c r="H106" s="797"/>
      <c r="I106" s="791"/>
      <c r="J106" s="789"/>
      <c r="K106" s="797"/>
      <c r="L106" s="797"/>
      <c r="M106" s="797"/>
      <c r="N106" s="797"/>
      <c r="O106" s="1006"/>
      <c r="U106" s="1945" t="s">
        <v>3919</v>
      </c>
      <c r="V106" s="1946"/>
      <c r="W106" s="1946"/>
    </row>
    <row r="107" spans="1:23" ht="15">
      <c r="A107" s="963">
        <v>94</v>
      </c>
      <c r="B107" s="968" t="s">
        <v>1570</v>
      </c>
      <c r="C107" s="955" t="s">
        <v>12</v>
      </c>
      <c r="D107" s="868">
        <v>65</v>
      </c>
      <c r="E107" s="797"/>
      <c r="F107" s="789"/>
      <c r="G107" s="789"/>
      <c r="H107" s="797"/>
      <c r="I107" s="791"/>
      <c r="J107" s="789"/>
      <c r="K107" s="797"/>
      <c r="L107" s="797"/>
      <c r="M107" s="797"/>
      <c r="N107" s="797"/>
      <c r="O107" s="1006"/>
    </row>
    <row r="108" spans="1:23" ht="99" customHeight="1">
      <c r="A108" s="1001">
        <v>95</v>
      </c>
      <c r="B108" s="968" t="s">
        <v>3835</v>
      </c>
      <c r="C108" s="955" t="s">
        <v>12</v>
      </c>
      <c r="D108" s="868">
        <v>65</v>
      </c>
      <c r="E108" s="1013"/>
      <c r="F108" s="789"/>
      <c r="G108" s="789"/>
      <c r="H108" s="1013"/>
      <c r="I108" s="791"/>
      <c r="J108" s="789"/>
      <c r="K108" s="797"/>
      <c r="L108" s="797"/>
      <c r="M108" s="797"/>
      <c r="N108" s="797"/>
      <c r="O108" s="1006"/>
      <c r="Q108" s="1919" t="s">
        <v>3842</v>
      </c>
      <c r="R108" s="1920"/>
      <c r="S108" s="1920"/>
    </row>
    <row r="109" spans="1:23" ht="15">
      <c r="A109" s="963">
        <v>96</v>
      </c>
      <c r="B109" s="968" t="s">
        <v>1416</v>
      </c>
      <c r="C109" s="955" t="s">
        <v>12</v>
      </c>
      <c r="D109" s="868">
        <v>65</v>
      </c>
      <c r="E109" s="956"/>
      <c r="F109" s="789"/>
      <c r="G109" s="956"/>
      <c r="H109" s="956"/>
      <c r="I109" s="956"/>
      <c r="J109" s="956"/>
      <c r="K109" s="956"/>
      <c r="L109" s="956"/>
      <c r="M109" s="956"/>
      <c r="N109" s="956"/>
      <c r="O109" s="956"/>
    </row>
    <row r="110" spans="1:23" ht="39">
      <c r="A110" s="1001">
        <v>97</v>
      </c>
      <c r="B110" s="968" t="s">
        <v>213</v>
      </c>
      <c r="C110" s="955" t="s">
        <v>12</v>
      </c>
      <c r="D110" s="868">
        <v>65</v>
      </c>
      <c r="E110" s="796"/>
      <c r="F110" s="789"/>
      <c r="G110" s="789"/>
      <c r="H110" s="796"/>
      <c r="I110" s="791"/>
      <c r="J110" s="789"/>
      <c r="K110" s="797"/>
      <c r="L110" s="797"/>
      <c r="M110" s="797"/>
      <c r="N110" s="797"/>
      <c r="O110" s="1006"/>
    </row>
    <row r="111" spans="1:23" ht="15">
      <c r="A111" s="963">
        <v>98</v>
      </c>
      <c r="B111" s="968" t="s">
        <v>3269</v>
      </c>
      <c r="C111" s="955" t="s">
        <v>12</v>
      </c>
      <c r="D111" s="868">
        <v>65</v>
      </c>
      <c r="E111" s="930"/>
      <c r="F111" s="927"/>
      <c r="G111" s="927"/>
      <c r="H111" s="930"/>
      <c r="I111" s="791"/>
      <c r="J111" s="789"/>
      <c r="K111" s="797"/>
      <c r="L111" s="797"/>
      <c r="M111" s="797"/>
      <c r="N111" s="797"/>
      <c r="O111" s="1006"/>
    </row>
    <row r="112" spans="1:23" ht="25.5">
      <c r="A112" s="1001">
        <v>99</v>
      </c>
      <c r="B112" s="1010" t="s">
        <v>1560</v>
      </c>
      <c r="C112" s="955" t="s">
        <v>12</v>
      </c>
      <c r="D112" s="868">
        <v>65</v>
      </c>
      <c r="E112" s="796"/>
      <c r="F112" s="789"/>
      <c r="G112" s="789"/>
      <c r="H112" s="796"/>
      <c r="I112" s="791"/>
      <c r="J112" s="789"/>
      <c r="K112" s="797"/>
      <c r="L112" s="797"/>
      <c r="M112" s="797"/>
      <c r="N112" s="797"/>
      <c r="O112" s="1006"/>
    </row>
    <row r="113" spans="1:27" ht="24.75">
      <c r="A113" s="963">
        <v>100</v>
      </c>
      <c r="B113" s="1011" t="s">
        <v>1151</v>
      </c>
      <c r="C113" s="955"/>
      <c r="D113" s="868"/>
      <c r="E113" s="956"/>
      <c r="F113" s="956"/>
      <c r="G113" s="956"/>
      <c r="H113" s="956"/>
      <c r="I113" s="956"/>
      <c r="J113" s="956"/>
      <c r="K113" s="956"/>
      <c r="L113" s="956"/>
      <c r="M113" s="956"/>
      <c r="N113" s="956"/>
      <c r="O113" s="956"/>
    </row>
    <row r="114" spans="1:27" ht="96" customHeight="1">
      <c r="A114" s="1001">
        <v>101</v>
      </c>
      <c r="B114" s="968" t="s">
        <v>3305</v>
      </c>
      <c r="C114" s="955" t="s">
        <v>12</v>
      </c>
      <c r="D114" s="868">
        <v>153</v>
      </c>
      <c r="E114" s="796"/>
      <c r="F114" s="789"/>
      <c r="G114" s="789"/>
      <c r="H114" s="796"/>
      <c r="I114" s="791"/>
      <c r="J114" s="789"/>
      <c r="K114" s="797"/>
      <c r="L114" s="797"/>
      <c r="M114" s="797"/>
      <c r="N114" s="797"/>
      <c r="O114" s="1006"/>
      <c r="Q114" s="1919" t="s">
        <v>3839</v>
      </c>
      <c r="R114" s="1920"/>
      <c r="S114" s="1920"/>
    </row>
    <row r="115" spans="1:27" ht="89.25" customHeight="1">
      <c r="A115" s="963">
        <v>102</v>
      </c>
      <c r="B115" s="968" t="s">
        <v>3306</v>
      </c>
      <c r="C115" s="955" t="s">
        <v>12</v>
      </c>
      <c r="D115" s="868">
        <v>153</v>
      </c>
      <c r="E115" s="933"/>
      <c r="F115" s="789"/>
      <c r="G115" s="789"/>
      <c r="H115" s="797"/>
      <c r="I115" s="791"/>
      <c r="J115" s="789"/>
      <c r="K115" s="797"/>
      <c r="L115" s="797"/>
      <c r="M115" s="797"/>
      <c r="N115" s="797"/>
      <c r="O115" s="1006"/>
      <c r="Q115" s="1919" t="s">
        <v>3839</v>
      </c>
      <c r="R115" s="1920"/>
      <c r="S115" s="1920"/>
    </row>
    <row r="116" spans="1:27" s="1019" customFormat="1" ht="98.25" customHeight="1">
      <c r="A116" s="1001">
        <v>103</v>
      </c>
      <c r="B116" s="1017" t="s">
        <v>3908</v>
      </c>
      <c r="C116" s="963" t="s">
        <v>12</v>
      </c>
      <c r="D116" s="1018">
        <v>153</v>
      </c>
      <c r="E116" s="933"/>
      <c r="F116" s="789"/>
      <c r="G116" s="789"/>
      <c r="H116" s="797"/>
      <c r="I116" s="791"/>
      <c r="J116" s="789"/>
      <c r="K116" s="797"/>
      <c r="L116" s="797"/>
      <c r="M116" s="797"/>
      <c r="N116" s="797"/>
      <c r="O116" s="1006"/>
      <c r="U116" s="1945" t="s">
        <v>3919</v>
      </c>
      <c r="V116" s="1946"/>
      <c r="W116" s="1946"/>
      <c r="Y116" s="1943" t="s">
        <v>4002</v>
      </c>
      <c r="Z116" s="1944"/>
      <c r="AA116" s="1944"/>
    </row>
    <row r="117" spans="1:27" s="1019" customFormat="1" ht="78.75" customHeight="1">
      <c r="A117" s="963">
        <v>104</v>
      </c>
      <c r="B117" s="1201" t="s">
        <v>3909</v>
      </c>
      <c r="C117" s="973" t="s">
        <v>12</v>
      </c>
      <c r="D117" s="736">
        <v>153</v>
      </c>
      <c r="E117" s="1724"/>
      <c r="F117" s="1541"/>
      <c r="G117" s="1541"/>
      <c r="H117" s="1540"/>
      <c r="I117" s="1542"/>
      <c r="J117" s="1541"/>
      <c r="K117" s="1540"/>
      <c r="L117" s="1540"/>
      <c r="M117" s="1540"/>
      <c r="N117" s="1540"/>
      <c r="O117" s="1744"/>
      <c r="Q117" s="1919" t="s">
        <v>3840</v>
      </c>
      <c r="R117" s="1920"/>
      <c r="S117" s="1920"/>
      <c r="U117" s="1945" t="s">
        <v>3919</v>
      </c>
      <c r="V117" s="1946"/>
      <c r="W117" s="1946"/>
    </row>
    <row r="118" spans="1:27" ht="92.25" customHeight="1">
      <c r="A118" s="1001">
        <v>105</v>
      </c>
      <c r="B118" s="1010" t="s">
        <v>1560</v>
      </c>
      <c r="C118" s="955" t="s">
        <v>12</v>
      </c>
      <c r="D118" s="868">
        <v>153</v>
      </c>
      <c r="E118" s="796"/>
      <c r="F118" s="789"/>
      <c r="G118" s="789"/>
      <c r="H118" s="796"/>
      <c r="I118" s="791"/>
      <c r="J118" s="789"/>
      <c r="K118" s="797"/>
      <c r="L118" s="797"/>
      <c r="M118" s="797"/>
      <c r="N118" s="797"/>
      <c r="O118" s="1006"/>
      <c r="Q118" s="1919" t="s">
        <v>3839</v>
      </c>
      <c r="R118" s="1920"/>
      <c r="S118" s="1920"/>
    </row>
    <row r="119" spans="1:27" s="1019" customFormat="1" ht="15">
      <c r="A119" s="963">
        <v>106</v>
      </c>
      <c r="B119" s="967" t="s">
        <v>850</v>
      </c>
      <c r="C119" s="955"/>
      <c r="D119" s="868"/>
      <c r="E119" s="1020"/>
      <c r="F119" s="1020"/>
      <c r="G119" s="1020"/>
      <c r="H119" s="1020"/>
      <c r="I119" s="1020"/>
      <c r="J119" s="1020"/>
      <c r="K119" s="1020"/>
      <c r="L119" s="1020"/>
      <c r="M119" s="1020"/>
      <c r="N119" s="1020"/>
      <c r="O119" s="1020"/>
    </row>
    <row r="120" spans="1:27" s="1019" customFormat="1" ht="93" customHeight="1">
      <c r="A120" s="1001">
        <v>107</v>
      </c>
      <c r="B120" s="968" t="s">
        <v>3307</v>
      </c>
      <c r="C120" s="955" t="s">
        <v>7</v>
      </c>
      <c r="D120" s="1023">
        <v>39.700000000000003</v>
      </c>
      <c r="E120" s="930"/>
      <c r="F120" s="927"/>
      <c r="G120" s="927"/>
      <c r="H120" s="930"/>
      <c r="I120" s="791"/>
      <c r="J120" s="789"/>
      <c r="K120" s="797"/>
      <c r="L120" s="797"/>
      <c r="M120" s="797"/>
      <c r="N120" s="797"/>
      <c r="O120" s="1006"/>
      <c r="Q120" s="1919" t="s">
        <v>3839</v>
      </c>
      <c r="R120" s="1920"/>
      <c r="S120" s="1920"/>
    </row>
    <row r="121" spans="1:27" s="1019" customFormat="1" ht="127.5">
      <c r="A121" s="963">
        <v>108</v>
      </c>
      <c r="B121" s="1021" t="s">
        <v>1571</v>
      </c>
      <c r="C121" s="955" t="s">
        <v>7</v>
      </c>
      <c r="D121" s="1013">
        <v>151</v>
      </c>
      <c r="E121" s="930"/>
      <c r="F121" s="927"/>
      <c r="G121" s="927"/>
      <c r="H121" s="930"/>
      <c r="I121" s="791"/>
      <c r="J121" s="789"/>
      <c r="K121" s="797"/>
      <c r="L121" s="797"/>
      <c r="M121" s="797"/>
      <c r="N121" s="797"/>
      <c r="O121" s="1006"/>
    </row>
    <row r="122" spans="1:27" s="1019" customFormat="1" ht="153">
      <c r="A122" s="1001">
        <v>109</v>
      </c>
      <c r="B122" s="1022" t="s">
        <v>2977</v>
      </c>
      <c r="C122" s="973" t="s">
        <v>7</v>
      </c>
      <c r="D122" s="1023">
        <v>22</v>
      </c>
      <c r="E122" s="930"/>
      <c r="F122" s="927"/>
      <c r="G122" s="927"/>
      <c r="H122" s="930"/>
      <c r="I122" s="791"/>
      <c r="J122" s="789"/>
      <c r="K122" s="797"/>
      <c r="L122" s="797"/>
      <c r="M122" s="797"/>
      <c r="N122" s="797"/>
      <c r="O122" s="1006"/>
    </row>
    <row r="123" spans="1:27" s="1019" customFormat="1" ht="54.75" customHeight="1">
      <c r="A123" s="963">
        <v>110</v>
      </c>
      <c r="B123" s="1024" t="s">
        <v>3308</v>
      </c>
      <c r="C123" s="955" t="s">
        <v>7</v>
      </c>
      <c r="D123" s="1013">
        <v>38.5</v>
      </c>
      <c r="E123" s="930"/>
      <c r="F123" s="927"/>
      <c r="G123" s="927"/>
      <c r="H123" s="930"/>
      <c r="I123" s="791"/>
      <c r="J123" s="789"/>
      <c r="K123" s="797"/>
      <c r="L123" s="797"/>
      <c r="M123" s="797"/>
      <c r="N123" s="797"/>
      <c r="O123" s="1006"/>
    </row>
    <row r="124" spans="1:27" s="1019" customFormat="1" ht="66.75" customHeight="1">
      <c r="A124" s="1001">
        <v>111</v>
      </c>
      <c r="B124" s="1024" t="s">
        <v>3309</v>
      </c>
      <c r="C124" s="955" t="s">
        <v>7</v>
      </c>
      <c r="D124" s="1013">
        <v>48.5</v>
      </c>
      <c r="E124" s="797"/>
      <c r="F124" s="789"/>
      <c r="G124" s="789"/>
      <c r="H124" s="797"/>
      <c r="I124" s="791"/>
      <c r="J124" s="789"/>
      <c r="K124" s="797"/>
      <c r="L124" s="797"/>
      <c r="M124" s="797"/>
      <c r="N124" s="797"/>
      <c r="O124" s="1006"/>
    </row>
    <row r="125" spans="1:27" s="1019" customFormat="1">
      <c r="A125" s="963">
        <v>112</v>
      </c>
      <c r="B125" s="1024" t="s">
        <v>1437</v>
      </c>
      <c r="C125" s="955" t="s">
        <v>7</v>
      </c>
      <c r="D125" s="1013">
        <v>32.700000000000003</v>
      </c>
      <c r="E125" s="797"/>
      <c r="F125" s="789"/>
      <c r="G125" s="789"/>
      <c r="H125" s="797"/>
      <c r="I125" s="791"/>
      <c r="J125" s="789"/>
      <c r="K125" s="797"/>
      <c r="L125" s="797"/>
      <c r="M125" s="797"/>
      <c r="N125" s="797"/>
      <c r="O125" s="1006"/>
    </row>
    <row r="126" spans="1:27" s="1019" customFormat="1">
      <c r="A126" s="1001">
        <v>113</v>
      </c>
      <c r="B126" s="954" t="s">
        <v>851</v>
      </c>
      <c r="C126" s="955"/>
      <c r="D126" s="1013"/>
      <c r="E126" s="1020"/>
      <c r="F126" s="1020"/>
      <c r="G126" s="1020"/>
      <c r="H126" s="1020"/>
      <c r="I126" s="1020"/>
      <c r="J126" s="1020"/>
      <c r="K126" s="1020"/>
      <c r="L126" s="1020"/>
      <c r="M126" s="1020"/>
      <c r="N126" s="1020"/>
      <c r="O126" s="1020"/>
    </row>
    <row r="127" spans="1:27" s="1019" customFormat="1" ht="60.75" customHeight="1">
      <c r="A127" s="963">
        <v>114</v>
      </c>
      <c r="B127" s="968" t="s">
        <v>2810</v>
      </c>
      <c r="C127" s="963" t="s">
        <v>7</v>
      </c>
      <c r="D127" s="1025">
        <v>50.9</v>
      </c>
      <c r="E127" s="797"/>
      <c r="F127" s="789"/>
      <c r="G127" s="789"/>
      <c r="H127" s="797"/>
      <c r="I127" s="791"/>
      <c r="J127" s="789"/>
      <c r="K127" s="797"/>
      <c r="L127" s="797"/>
      <c r="M127" s="797"/>
      <c r="N127" s="797"/>
      <c r="O127" s="1006"/>
    </row>
    <row r="128" spans="1:27" s="1019" customFormat="1" ht="38.25">
      <c r="A128" s="1001">
        <v>115</v>
      </c>
      <c r="B128" s="968" t="s">
        <v>2811</v>
      </c>
      <c r="C128" s="963" t="s">
        <v>7</v>
      </c>
      <c r="D128" s="1025">
        <v>28.3</v>
      </c>
      <c r="E128" s="797"/>
      <c r="F128" s="789"/>
      <c r="G128" s="789"/>
      <c r="H128" s="797"/>
      <c r="I128" s="791"/>
      <c r="J128" s="789"/>
      <c r="K128" s="797"/>
      <c r="L128" s="797"/>
      <c r="M128" s="797"/>
      <c r="N128" s="797"/>
      <c r="O128" s="1006"/>
    </row>
    <row r="129" spans="1:15" s="1019" customFormat="1" ht="38.25">
      <c r="A129" s="963">
        <v>116</v>
      </c>
      <c r="B129" s="968" t="s">
        <v>2812</v>
      </c>
      <c r="C129" s="963" t="s">
        <v>7</v>
      </c>
      <c r="D129" s="1025">
        <v>5.5</v>
      </c>
      <c r="E129" s="797"/>
      <c r="F129" s="789"/>
      <c r="G129" s="789"/>
      <c r="H129" s="796"/>
      <c r="I129" s="791"/>
      <c r="J129" s="789"/>
      <c r="K129" s="797"/>
      <c r="L129" s="797"/>
      <c r="M129" s="797"/>
      <c r="N129" s="797"/>
      <c r="O129" s="1006"/>
    </row>
    <row r="130" spans="1:15" s="1019" customFormat="1" ht="38.25">
      <c r="A130" s="1001">
        <v>117</v>
      </c>
      <c r="B130" s="968" t="s">
        <v>2813</v>
      </c>
      <c r="C130" s="963" t="s">
        <v>7</v>
      </c>
      <c r="D130" s="1025">
        <v>31.2</v>
      </c>
      <c r="E130" s="797"/>
      <c r="F130" s="789"/>
      <c r="G130" s="789"/>
      <c r="H130" s="797"/>
      <c r="I130" s="791"/>
      <c r="J130" s="789"/>
      <c r="K130" s="797"/>
      <c r="L130" s="797"/>
      <c r="M130" s="797"/>
      <c r="N130" s="797"/>
      <c r="O130" s="1006"/>
    </row>
    <row r="131" spans="1:15" s="1019" customFormat="1">
      <c r="A131" s="963">
        <v>118</v>
      </c>
      <c r="B131" s="954" t="s">
        <v>861</v>
      </c>
      <c r="C131" s="963"/>
      <c r="D131" s="1025"/>
      <c r="E131" s="1020"/>
      <c r="F131" s="1020"/>
      <c r="G131" s="1020"/>
      <c r="H131" s="1020"/>
      <c r="I131" s="1020"/>
      <c r="J131" s="1020"/>
      <c r="K131" s="1020"/>
      <c r="L131" s="1020"/>
      <c r="M131" s="1020"/>
      <c r="N131" s="1020"/>
      <c r="O131" s="1020"/>
    </row>
    <row r="132" spans="1:15" s="1019" customFormat="1" ht="63.75">
      <c r="A132" s="1001">
        <v>119</v>
      </c>
      <c r="B132" s="968" t="s">
        <v>852</v>
      </c>
      <c r="C132" s="963" t="s">
        <v>5</v>
      </c>
      <c r="D132" s="1025">
        <v>2</v>
      </c>
      <c r="E132" s="930"/>
      <c r="F132" s="789"/>
      <c r="G132" s="789"/>
      <c r="H132" s="930"/>
      <c r="I132" s="791"/>
      <c r="J132" s="789"/>
      <c r="K132" s="797"/>
      <c r="L132" s="797"/>
      <c r="M132" s="797"/>
      <c r="N132" s="797"/>
      <c r="O132" s="1006"/>
    </row>
    <row r="133" spans="1:15" s="1019" customFormat="1" ht="51">
      <c r="A133" s="963">
        <v>120</v>
      </c>
      <c r="B133" s="968" t="s">
        <v>853</v>
      </c>
      <c r="C133" s="963" t="s">
        <v>5</v>
      </c>
      <c r="D133" s="1025">
        <v>5</v>
      </c>
      <c r="E133" s="930"/>
      <c r="F133" s="789"/>
      <c r="G133" s="789"/>
      <c r="H133" s="930"/>
      <c r="I133" s="791"/>
      <c r="J133" s="789"/>
      <c r="K133" s="797"/>
      <c r="L133" s="797"/>
      <c r="M133" s="797"/>
      <c r="N133" s="797"/>
      <c r="O133" s="1006"/>
    </row>
    <row r="134" spans="1:15" s="1019" customFormat="1" ht="51">
      <c r="A134" s="1001">
        <v>121</v>
      </c>
      <c r="B134" s="968" t="s">
        <v>854</v>
      </c>
      <c r="C134" s="963" t="s">
        <v>5</v>
      </c>
      <c r="D134" s="815">
        <v>1</v>
      </c>
      <c r="E134" s="815"/>
      <c r="F134" s="789"/>
      <c r="G134" s="816"/>
      <c r="H134" s="815"/>
      <c r="I134" s="791"/>
      <c r="J134" s="789"/>
      <c r="K134" s="797"/>
      <c r="L134" s="797"/>
      <c r="M134" s="797"/>
      <c r="N134" s="797"/>
      <c r="O134" s="1006"/>
    </row>
    <row r="135" spans="1:15" s="1019" customFormat="1" ht="76.5">
      <c r="A135" s="963">
        <v>122</v>
      </c>
      <c r="B135" s="1026" t="s">
        <v>855</v>
      </c>
      <c r="C135" s="963" t="s">
        <v>5</v>
      </c>
      <c r="D135" s="1025">
        <v>1</v>
      </c>
      <c r="E135" s="930"/>
      <c r="F135" s="789"/>
      <c r="G135" s="789"/>
      <c r="H135" s="1027"/>
      <c r="I135" s="791"/>
      <c r="J135" s="789"/>
      <c r="K135" s="797"/>
      <c r="L135" s="797"/>
      <c r="M135" s="797"/>
      <c r="N135" s="797"/>
      <c r="O135" s="1006"/>
    </row>
    <row r="136" spans="1:15" s="1019" customFormat="1" ht="76.5">
      <c r="A136" s="1001">
        <v>123</v>
      </c>
      <c r="B136" s="1010" t="s">
        <v>856</v>
      </c>
      <c r="C136" s="963" t="s">
        <v>5</v>
      </c>
      <c r="D136" s="926">
        <v>6</v>
      </c>
      <c r="E136" s="1028"/>
      <c r="F136" s="789"/>
      <c r="G136" s="789"/>
      <c r="H136" s="1029"/>
      <c r="I136" s="791"/>
      <c r="J136" s="789"/>
      <c r="K136" s="797"/>
      <c r="L136" s="797"/>
      <c r="M136" s="797"/>
      <c r="N136" s="797"/>
      <c r="O136" s="1006"/>
    </row>
    <row r="137" spans="1:15" s="1019" customFormat="1" ht="51">
      <c r="A137" s="963">
        <v>124</v>
      </c>
      <c r="B137" s="968" t="s">
        <v>857</v>
      </c>
      <c r="C137" s="963" t="s">
        <v>5</v>
      </c>
      <c r="D137" s="926">
        <v>3</v>
      </c>
      <c r="E137" s="891"/>
      <c r="F137" s="789"/>
      <c r="G137" s="789"/>
      <c r="H137" s="1029"/>
      <c r="I137" s="791"/>
      <c r="J137" s="789"/>
      <c r="K137" s="797"/>
      <c r="L137" s="797"/>
      <c r="M137" s="797"/>
      <c r="N137" s="797"/>
      <c r="O137" s="1006"/>
    </row>
    <row r="138" spans="1:15" s="1019" customFormat="1" ht="178.5">
      <c r="A138" s="1001">
        <v>125</v>
      </c>
      <c r="B138" s="968" t="s">
        <v>858</v>
      </c>
      <c r="C138" s="963" t="s">
        <v>5</v>
      </c>
      <c r="D138" s="1025">
        <v>6</v>
      </c>
      <c r="E138" s="796"/>
      <c r="F138" s="789"/>
      <c r="G138" s="789"/>
      <c r="H138" s="796"/>
      <c r="I138" s="791"/>
      <c r="J138" s="789"/>
      <c r="K138" s="797"/>
      <c r="L138" s="797"/>
      <c r="M138" s="797"/>
      <c r="N138" s="797"/>
      <c r="O138" s="1006"/>
    </row>
    <row r="139" spans="1:15" s="1019" customFormat="1" ht="114.75">
      <c r="A139" s="963">
        <v>126</v>
      </c>
      <c r="B139" s="968" t="s">
        <v>859</v>
      </c>
      <c r="C139" s="963" t="s">
        <v>5</v>
      </c>
      <c r="D139" s="1025">
        <v>1</v>
      </c>
      <c r="E139" s="797"/>
      <c r="F139" s="789"/>
      <c r="G139" s="789"/>
      <c r="H139" s="797"/>
      <c r="I139" s="791"/>
      <c r="J139" s="789"/>
      <c r="K139" s="797"/>
      <c r="L139" s="797"/>
      <c r="M139" s="797"/>
      <c r="N139" s="797"/>
      <c r="O139" s="1006"/>
    </row>
    <row r="140" spans="1:15" s="1019" customFormat="1" ht="51">
      <c r="A140" s="1001">
        <v>127</v>
      </c>
      <c r="B140" s="968" t="s">
        <v>860</v>
      </c>
      <c r="C140" s="963" t="s">
        <v>5</v>
      </c>
      <c r="D140" s="1025">
        <v>1</v>
      </c>
      <c r="E140" s="930"/>
      <c r="F140" s="789"/>
      <c r="G140" s="789"/>
      <c r="H140" s="930"/>
      <c r="I140" s="791"/>
      <c r="J140" s="789"/>
      <c r="K140" s="797"/>
      <c r="L140" s="797"/>
      <c r="M140" s="797"/>
      <c r="N140" s="797"/>
      <c r="O140" s="1006"/>
    </row>
    <row r="141" spans="1:15" s="1019" customFormat="1" ht="51">
      <c r="A141" s="963">
        <v>128</v>
      </c>
      <c r="B141" s="968" t="s">
        <v>1091</v>
      </c>
      <c r="C141" s="963" t="s">
        <v>5</v>
      </c>
      <c r="D141" s="1025">
        <v>4</v>
      </c>
      <c r="E141" s="815"/>
      <c r="F141" s="789"/>
      <c r="G141" s="816"/>
      <c r="H141" s="815"/>
      <c r="I141" s="791"/>
      <c r="J141" s="789"/>
      <c r="K141" s="797"/>
      <c r="L141" s="797"/>
      <c r="M141" s="797"/>
      <c r="N141" s="797"/>
      <c r="O141" s="1006"/>
    </row>
    <row r="142" spans="1:15" s="1019" customFormat="1" ht="51">
      <c r="A142" s="1001">
        <v>129</v>
      </c>
      <c r="B142" s="968" t="s">
        <v>1438</v>
      </c>
      <c r="C142" s="963" t="s">
        <v>5</v>
      </c>
      <c r="D142" s="1025">
        <v>1</v>
      </c>
      <c r="E142" s="891"/>
      <c r="F142" s="789"/>
      <c r="G142" s="789"/>
      <c r="H142" s="1029"/>
      <c r="I142" s="791"/>
      <c r="J142" s="789"/>
      <c r="K142" s="797"/>
      <c r="L142" s="797"/>
      <c r="M142" s="797"/>
      <c r="N142" s="797"/>
      <c r="O142" s="1006"/>
    </row>
    <row r="143" spans="1:15" s="1019" customFormat="1" ht="38.25">
      <c r="A143" s="963">
        <v>130</v>
      </c>
      <c r="B143" s="1021" t="s">
        <v>1092</v>
      </c>
      <c r="C143" s="963" t="s">
        <v>7</v>
      </c>
      <c r="D143" s="1025">
        <v>31.2</v>
      </c>
      <c r="E143" s="930"/>
      <c r="F143" s="789"/>
      <c r="G143" s="789"/>
      <c r="H143" s="930"/>
      <c r="I143" s="791"/>
      <c r="J143" s="789"/>
      <c r="K143" s="797"/>
      <c r="L143" s="797"/>
      <c r="M143" s="797"/>
      <c r="N143" s="797"/>
      <c r="O143" s="1006"/>
    </row>
    <row r="144" spans="1:15" s="1019" customFormat="1" ht="50.25" customHeight="1">
      <c r="A144" s="1001">
        <v>131</v>
      </c>
      <c r="B144" s="1021" t="s">
        <v>1093</v>
      </c>
      <c r="C144" s="963" t="s">
        <v>7</v>
      </c>
      <c r="D144" s="815">
        <v>88</v>
      </c>
      <c r="E144" s="815"/>
      <c r="F144" s="789"/>
      <c r="G144" s="816"/>
      <c r="H144" s="815"/>
      <c r="I144" s="791"/>
      <c r="J144" s="789"/>
      <c r="K144" s="797"/>
      <c r="L144" s="797"/>
      <c r="M144" s="797"/>
      <c r="N144" s="797"/>
      <c r="O144" s="1006"/>
    </row>
    <row r="145" spans="1:15" s="1019" customFormat="1" ht="42.75" customHeight="1">
      <c r="A145" s="963">
        <v>132</v>
      </c>
      <c r="B145" s="1021" t="s">
        <v>1439</v>
      </c>
      <c r="C145" s="963" t="s">
        <v>7</v>
      </c>
      <c r="D145" s="815">
        <v>7.2</v>
      </c>
      <c r="E145" s="815"/>
      <c r="F145" s="789"/>
      <c r="G145" s="816"/>
      <c r="H145" s="815"/>
      <c r="I145" s="791"/>
      <c r="J145" s="789"/>
      <c r="K145" s="797"/>
      <c r="L145" s="797"/>
      <c r="M145" s="797"/>
      <c r="N145" s="797"/>
      <c r="O145" s="1006"/>
    </row>
    <row r="146" spans="1:15" s="1019" customFormat="1" ht="25.5">
      <c r="A146" s="1001">
        <v>133</v>
      </c>
      <c r="B146" s="1024" t="s">
        <v>1440</v>
      </c>
      <c r="C146" s="963" t="s">
        <v>5</v>
      </c>
      <c r="D146" s="815">
        <v>5</v>
      </c>
      <c r="E146" s="815"/>
      <c r="F146" s="789"/>
      <c r="G146" s="816"/>
      <c r="H146" s="815"/>
      <c r="I146" s="791"/>
      <c r="J146" s="789"/>
      <c r="K146" s="797"/>
      <c r="L146" s="797"/>
      <c r="M146" s="797"/>
      <c r="N146" s="797"/>
      <c r="O146" s="1006"/>
    </row>
    <row r="147" spans="1:15" s="1019" customFormat="1" ht="25.5">
      <c r="A147" s="963">
        <v>134</v>
      </c>
      <c r="B147" s="1021" t="s">
        <v>1575</v>
      </c>
      <c r="C147" s="963"/>
      <c r="D147" s="815"/>
      <c r="E147" s="1020"/>
      <c r="F147" s="1020"/>
      <c r="G147" s="1020"/>
      <c r="H147" s="1020"/>
      <c r="I147" s="1020"/>
      <c r="J147" s="1020"/>
      <c r="K147" s="797"/>
      <c r="L147" s="797"/>
      <c r="M147" s="797"/>
      <c r="N147" s="797"/>
      <c r="O147" s="1006"/>
    </row>
    <row r="148" spans="1:15" s="1019" customFormat="1" ht="34.5" customHeight="1">
      <c r="A148" s="1001">
        <v>135</v>
      </c>
      <c r="B148" s="1024" t="s">
        <v>3310</v>
      </c>
      <c r="C148" s="963" t="s">
        <v>12</v>
      </c>
      <c r="D148" s="815">
        <v>11.4</v>
      </c>
      <c r="E148" s="796"/>
      <c r="F148" s="789"/>
      <c r="G148" s="789"/>
      <c r="H148" s="796"/>
      <c r="I148" s="791"/>
      <c r="J148" s="789"/>
      <c r="K148" s="797"/>
      <c r="L148" s="797"/>
      <c r="M148" s="797"/>
      <c r="N148" s="797"/>
      <c r="O148" s="1006"/>
    </row>
    <row r="149" spans="1:15" s="1019" customFormat="1" ht="38.25" customHeight="1">
      <c r="A149" s="963">
        <v>136</v>
      </c>
      <c r="B149" s="1024" t="s">
        <v>3311</v>
      </c>
      <c r="C149" s="963" t="s">
        <v>12</v>
      </c>
      <c r="D149" s="815">
        <v>11.4</v>
      </c>
      <c r="E149" s="933"/>
      <c r="F149" s="789"/>
      <c r="G149" s="789"/>
      <c r="H149" s="797"/>
      <c r="I149" s="791"/>
      <c r="J149" s="789"/>
      <c r="K149" s="797"/>
      <c r="L149" s="797"/>
      <c r="M149" s="797"/>
      <c r="N149" s="797"/>
      <c r="O149" s="1006"/>
    </row>
    <row r="150" spans="1:15" s="1019" customFormat="1">
      <c r="A150" s="1001">
        <v>137</v>
      </c>
      <c r="B150" s="1024" t="s">
        <v>1577</v>
      </c>
      <c r="C150" s="963" t="s">
        <v>12</v>
      </c>
      <c r="D150" s="815">
        <v>11.4</v>
      </c>
      <c r="E150" s="796"/>
      <c r="F150" s="789"/>
      <c r="G150" s="789"/>
      <c r="H150" s="796"/>
      <c r="I150" s="791"/>
      <c r="J150" s="789"/>
      <c r="K150" s="797"/>
      <c r="L150" s="797"/>
      <c r="M150" s="797"/>
      <c r="N150" s="797"/>
      <c r="O150" s="1006"/>
    </row>
    <row r="151" spans="1:15" s="1019" customFormat="1" ht="15">
      <c r="A151" s="963">
        <v>138</v>
      </c>
      <c r="B151" s="1024" t="s">
        <v>3312</v>
      </c>
      <c r="C151" s="963" t="s">
        <v>12</v>
      </c>
      <c r="D151" s="815">
        <v>11.4</v>
      </c>
      <c r="E151" s="868"/>
      <c r="F151" s="789"/>
      <c r="G151" s="789"/>
      <c r="H151" s="868"/>
      <c r="I151" s="1020"/>
      <c r="J151" s="789"/>
      <c r="K151" s="797"/>
      <c r="L151" s="797"/>
      <c r="M151" s="797"/>
      <c r="N151" s="797"/>
      <c r="O151" s="1006"/>
    </row>
    <row r="152" spans="1:15" s="1019" customFormat="1" ht="34.5" customHeight="1">
      <c r="A152" s="1001">
        <v>139</v>
      </c>
      <c r="B152" s="1024" t="s">
        <v>3313</v>
      </c>
      <c r="C152" s="963" t="s">
        <v>12</v>
      </c>
      <c r="D152" s="815">
        <v>11.4</v>
      </c>
      <c r="E152" s="868"/>
      <c r="F152" s="887"/>
      <c r="G152" s="887"/>
      <c r="H152" s="868"/>
      <c r="I152" s="791"/>
      <c r="J152" s="789"/>
      <c r="K152" s="797"/>
      <c r="L152" s="797"/>
      <c r="M152" s="797"/>
      <c r="N152" s="797"/>
      <c r="O152" s="1006"/>
    </row>
    <row r="153" spans="1:15" s="1019" customFormat="1">
      <c r="A153" s="963">
        <v>140</v>
      </c>
      <c r="B153" s="1021" t="s">
        <v>1444</v>
      </c>
      <c r="C153" s="963"/>
      <c r="D153" s="815"/>
      <c r="E153" s="1020"/>
      <c r="F153" s="789"/>
      <c r="G153" s="789"/>
      <c r="H153" s="1020"/>
      <c r="I153" s="791"/>
      <c r="J153" s="789"/>
      <c r="K153" s="797"/>
      <c r="L153" s="797"/>
      <c r="M153" s="797"/>
      <c r="N153" s="797"/>
      <c r="O153" s="1006"/>
    </row>
    <row r="154" spans="1:15" s="1019" customFormat="1" ht="34.5" customHeight="1">
      <c r="A154" s="1001">
        <v>141</v>
      </c>
      <c r="B154" s="1024" t="s">
        <v>3314</v>
      </c>
      <c r="C154" s="963" t="s">
        <v>12</v>
      </c>
      <c r="D154" s="815">
        <v>2.8</v>
      </c>
      <c r="E154" s="796"/>
      <c r="F154" s="789"/>
      <c r="G154" s="789"/>
      <c r="H154" s="796"/>
      <c r="I154" s="791"/>
      <c r="J154" s="789"/>
      <c r="K154" s="797"/>
      <c r="L154" s="797"/>
      <c r="M154" s="797"/>
      <c r="N154" s="797"/>
      <c r="O154" s="1006"/>
    </row>
    <row r="155" spans="1:15" s="1019" customFormat="1" ht="38.25" customHeight="1">
      <c r="A155" s="963">
        <v>142</v>
      </c>
      <c r="B155" s="1024" t="s">
        <v>3315</v>
      </c>
      <c r="C155" s="963" t="s">
        <v>12</v>
      </c>
      <c r="D155" s="815">
        <v>2.8</v>
      </c>
      <c r="E155" s="933"/>
      <c r="F155" s="789"/>
      <c r="G155" s="789"/>
      <c r="H155" s="796"/>
      <c r="I155" s="791"/>
      <c r="J155" s="789"/>
      <c r="K155" s="797"/>
      <c r="L155" s="797"/>
      <c r="M155" s="797"/>
      <c r="N155" s="797"/>
      <c r="O155" s="1006"/>
    </row>
    <row r="156" spans="1:15" s="1019" customFormat="1" ht="33.75" customHeight="1">
      <c r="A156" s="1001">
        <v>143</v>
      </c>
      <c r="B156" s="1024" t="s">
        <v>1574</v>
      </c>
      <c r="C156" s="963" t="s">
        <v>12</v>
      </c>
      <c r="D156" s="815">
        <v>2.8</v>
      </c>
      <c r="E156" s="797"/>
      <c r="F156" s="789"/>
      <c r="G156" s="789"/>
      <c r="H156" s="797"/>
      <c r="I156" s="791"/>
      <c r="J156" s="789"/>
      <c r="K156" s="797"/>
      <c r="L156" s="797"/>
      <c r="M156" s="797"/>
      <c r="N156" s="797"/>
      <c r="O156" s="1006"/>
    </row>
    <row r="157" spans="1:15" s="1019" customFormat="1">
      <c r="A157" s="963">
        <v>144</v>
      </c>
      <c r="B157" s="1024" t="s">
        <v>3316</v>
      </c>
      <c r="C157" s="963" t="s">
        <v>12</v>
      </c>
      <c r="D157" s="815">
        <v>2.8</v>
      </c>
      <c r="E157" s="796"/>
      <c r="F157" s="789"/>
      <c r="G157" s="789"/>
      <c r="H157" s="796"/>
      <c r="I157" s="791"/>
      <c r="J157" s="789"/>
      <c r="K157" s="797"/>
      <c r="L157" s="797"/>
      <c r="M157" s="797"/>
      <c r="N157" s="797"/>
      <c r="O157" s="1006"/>
    </row>
    <row r="158" spans="1:15" s="1019" customFormat="1" ht="25.5">
      <c r="A158" s="1001">
        <v>145</v>
      </c>
      <c r="B158" s="1021" t="s">
        <v>1576</v>
      </c>
      <c r="C158" s="963"/>
      <c r="D158" s="815"/>
      <c r="E158" s="1020"/>
      <c r="F158" s="789"/>
      <c r="G158" s="789"/>
      <c r="H158" s="1020"/>
      <c r="I158" s="791"/>
      <c r="J158" s="789"/>
      <c r="K158" s="797"/>
      <c r="L158" s="797"/>
      <c r="M158" s="797"/>
      <c r="N158" s="797"/>
      <c r="O158" s="1006"/>
    </row>
    <row r="159" spans="1:15" s="1019" customFormat="1" ht="39.75" customHeight="1">
      <c r="A159" s="963">
        <v>146</v>
      </c>
      <c r="B159" s="1024" t="s">
        <v>3311</v>
      </c>
      <c r="C159" s="963" t="s">
        <v>12</v>
      </c>
      <c r="D159" s="815">
        <v>43</v>
      </c>
      <c r="E159" s="933"/>
      <c r="F159" s="789"/>
      <c r="G159" s="789"/>
      <c r="H159" s="797"/>
      <c r="I159" s="791"/>
      <c r="J159" s="789"/>
      <c r="K159" s="797"/>
      <c r="L159" s="797"/>
      <c r="M159" s="797"/>
      <c r="N159" s="797"/>
      <c r="O159" s="1006"/>
    </row>
    <row r="160" spans="1:15" s="1019" customFormat="1">
      <c r="A160" s="1001">
        <v>147</v>
      </c>
      <c r="B160" s="1024" t="s">
        <v>1577</v>
      </c>
      <c r="C160" s="963" t="s">
        <v>12</v>
      </c>
      <c r="D160" s="815">
        <v>43</v>
      </c>
      <c r="E160" s="796"/>
      <c r="F160" s="789"/>
      <c r="G160" s="789"/>
      <c r="H160" s="796"/>
      <c r="I160" s="791"/>
      <c r="J160" s="789"/>
      <c r="K160" s="797"/>
      <c r="L160" s="797"/>
      <c r="M160" s="797"/>
      <c r="N160" s="797"/>
      <c r="O160" s="1006"/>
    </row>
    <row r="161" spans="1:16" s="1019" customFormat="1" ht="33.75" customHeight="1">
      <c r="A161" s="963">
        <v>148</v>
      </c>
      <c r="B161" s="1024" t="s">
        <v>3313</v>
      </c>
      <c r="C161" s="963" t="s">
        <v>12</v>
      </c>
      <c r="D161" s="815">
        <v>43</v>
      </c>
      <c r="E161" s="868"/>
      <c r="F161" s="887"/>
      <c r="G161" s="887"/>
      <c r="H161" s="868"/>
      <c r="I161" s="791"/>
      <c r="J161" s="789"/>
      <c r="K161" s="797"/>
      <c r="L161" s="797"/>
      <c r="M161" s="797"/>
      <c r="N161" s="797"/>
      <c r="O161" s="1006"/>
    </row>
    <row r="162" spans="1:16" s="1019" customFormat="1">
      <c r="A162" s="1001">
        <v>149</v>
      </c>
      <c r="B162" s="1021" t="s">
        <v>1444</v>
      </c>
      <c r="C162" s="963"/>
      <c r="D162" s="815"/>
      <c r="E162" s="1020"/>
      <c r="F162" s="789"/>
      <c r="G162" s="789"/>
      <c r="H162" s="1020"/>
      <c r="I162" s="791"/>
      <c r="J162" s="789"/>
      <c r="K162" s="797"/>
      <c r="L162" s="797"/>
      <c r="M162" s="797"/>
      <c r="N162" s="797"/>
      <c r="O162" s="1006"/>
    </row>
    <row r="163" spans="1:16" s="1019" customFormat="1" ht="25.5">
      <c r="A163" s="963">
        <v>150</v>
      </c>
      <c r="B163" s="1024" t="s">
        <v>3314</v>
      </c>
      <c r="C163" s="963" t="s">
        <v>12</v>
      </c>
      <c r="D163" s="815">
        <v>14.7</v>
      </c>
      <c r="E163" s="796"/>
      <c r="F163" s="789"/>
      <c r="G163" s="789"/>
      <c r="H163" s="796"/>
      <c r="I163" s="791"/>
      <c r="J163" s="789"/>
      <c r="K163" s="797"/>
      <c r="L163" s="797"/>
      <c r="M163" s="797"/>
      <c r="N163" s="797"/>
      <c r="O163" s="1006"/>
    </row>
    <row r="164" spans="1:16" s="1019" customFormat="1" ht="25.5">
      <c r="A164" s="1001">
        <v>151</v>
      </c>
      <c r="B164" s="1024" t="s">
        <v>3315</v>
      </c>
      <c r="C164" s="963" t="s">
        <v>12</v>
      </c>
      <c r="D164" s="815">
        <v>14.7</v>
      </c>
      <c r="E164" s="933"/>
      <c r="F164" s="789"/>
      <c r="G164" s="789"/>
      <c r="H164" s="796"/>
      <c r="I164" s="791"/>
      <c r="J164" s="789"/>
      <c r="K164" s="797"/>
      <c r="L164" s="797"/>
      <c r="M164" s="797"/>
      <c r="N164" s="797"/>
      <c r="O164" s="1006"/>
    </row>
    <row r="165" spans="1:16" s="1019" customFormat="1" ht="39.75" customHeight="1">
      <c r="A165" s="963">
        <v>152</v>
      </c>
      <c r="B165" s="1024" t="s">
        <v>1574</v>
      </c>
      <c r="C165" s="963" t="s">
        <v>12</v>
      </c>
      <c r="D165" s="815">
        <v>14.7</v>
      </c>
      <c r="E165" s="797"/>
      <c r="F165" s="789"/>
      <c r="G165" s="789"/>
      <c r="H165" s="797"/>
      <c r="I165" s="791"/>
      <c r="J165" s="789"/>
      <c r="K165" s="797"/>
      <c r="L165" s="797"/>
      <c r="M165" s="797"/>
      <c r="N165" s="797"/>
      <c r="O165" s="1006"/>
    </row>
    <row r="166" spans="1:16" s="1019" customFormat="1">
      <c r="A166" s="1001">
        <v>153</v>
      </c>
      <c r="B166" s="1024" t="s">
        <v>3316</v>
      </c>
      <c r="C166" s="963" t="s">
        <v>12</v>
      </c>
      <c r="D166" s="815">
        <v>14.7</v>
      </c>
      <c r="E166" s="796"/>
      <c r="F166" s="789"/>
      <c r="G166" s="789"/>
      <c r="H166" s="796"/>
      <c r="I166" s="791"/>
      <c r="J166" s="789"/>
      <c r="K166" s="797"/>
      <c r="L166" s="797"/>
      <c r="M166" s="797"/>
      <c r="N166" s="797"/>
      <c r="O166" s="1006"/>
    </row>
    <row r="167" spans="1:16" ht="39" thickBot="1">
      <c r="A167" s="963">
        <v>154</v>
      </c>
      <c r="B167" s="825" t="s">
        <v>1099</v>
      </c>
      <c r="C167" s="826" t="s">
        <v>9</v>
      </c>
      <c r="D167" s="1030">
        <v>1</v>
      </c>
      <c r="E167" s="905"/>
      <c r="F167" s="789"/>
      <c r="G167" s="789"/>
      <c r="H167" s="905"/>
      <c r="I167" s="791"/>
      <c r="J167" s="789"/>
      <c r="K167" s="797"/>
      <c r="L167" s="797"/>
      <c r="M167" s="797"/>
      <c r="N167" s="797"/>
      <c r="O167" s="1006"/>
    </row>
    <row r="168" spans="1:16" ht="13.5" thickBot="1">
      <c r="A168" s="2022" t="s">
        <v>1094</v>
      </c>
      <c r="B168" s="2023"/>
      <c r="C168" s="2024"/>
      <c r="D168" s="2024"/>
      <c r="E168" s="940"/>
      <c r="F168" s="940"/>
      <c r="G168" s="940"/>
      <c r="H168" s="940"/>
      <c r="I168" s="940"/>
      <c r="J168" s="1031"/>
      <c r="K168" s="942"/>
      <c r="L168" s="942"/>
      <c r="M168" s="942"/>
      <c r="N168" s="942"/>
      <c r="O168" s="942"/>
    </row>
    <row r="169" spans="1:16">
      <c r="P169" s="939"/>
    </row>
    <row r="170" spans="1:16">
      <c r="A170" s="849"/>
      <c r="C170" s="1921"/>
      <c r="D170" s="1921"/>
    </row>
    <row r="171" spans="1:16" ht="68.25" customHeight="1">
      <c r="A171" s="843">
        <v>1</v>
      </c>
      <c r="B171" s="2021" t="s">
        <v>2799</v>
      </c>
      <c r="C171" s="2021"/>
      <c r="D171" s="2021"/>
      <c r="E171" s="2021"/>
      <c r="F171" s="2021"/>
      <c r="G171" s="2021"/>
      <c r="H171" s="2021"/>
      <c r="I171" s="2021"/>
      <c r="J171" s="2021"/>
      <c r="K171" s="2021"/>
      <c r="L171" s="2021"/>
    </row>
    <row r="172" spans="1:16">
      <c r="A172" s="846" t="s">
        <v>49</v>
      </c>
      <c r="B172" s="1032" t="s">
        <v>3220</v>
      </c>
      <c r="C172" s="1033"/>
      <c r="D172" s="1033"/>
      <c r="E172" s="1033"/>
      <c r="F172" s="1033"/>
      <c r="G172" s="1033"/>
      <c r="H172" s="1033"/>
      <c r="I172" s="1033"/>
      <c r="J172" s="1033"/>
      <c r="K172" s="1033"/>
      <c r="L172" s="1033"/>
    </row>
    <row r="173" spans="1:16" ht="42" customHeight="1">
      <c r="A173" s="1034" t="s">
        <v>52</v>
      </c>
      <c r="B173" s="2020" t="s">
        <v>3216</v>
      </c>
      <c r="C173" s="2020"/>
      <c r="D173" s="2020"/>
      <c r="E173" s="2020"/>
      <c r="F173" s="2020"/>
      <c r="G173" s="2020"/>
      <c r="H173" s="2020"/>
      <c r="I173" s="2020"/>
      <c r="J173" s="2020"/>
      <c r="K173" s="2020"/>
      <c r="L173" s="2020"/>
    </row>
    <row r="174" spans="1:16" ht="38.25" customHeight="1">
      <c r="A174" s="1034" t="s">
        <v>3218</v>
      </c>
      <c r="B174" s="1927" t="s">
        <v>3217</v>
      </c>
      <c r="C174" s="1927"/>
      <c r="D174" s="1927"/>
      <c r="E174" s="1927"/>
      <c r="F174" s="1927"/>
      <c r="G174" s="1927"/>
      <c r="H174" s="1927"/>
      <c r="I174" s="1927"/>
      <c r="J174" s="1927"/>
      <c r="K174" s="1927"/>
      <c r="L174" s="1927"/>
    </row>
    <row r="175" spans="1:16" ht="74.25" customHeight="1">
      <c r="A175" s="1034" t="s">
        <v>3219</v>
      </c>
      <c r="B175" s="1927" t="s">
        <v>3224</v>
      </c>
      <c r="C175" s="1927"/>
      <c r="D175" s="1927"/>
      <c r="E175" s="1927"/>
      <c r="F175" s="1927"/>
      <c r="G175" s="1927"/>
      <c r="H175" s="1927"/>
      <c r="I175" s="1927"/>
      <c r="J175" s="1927"/>
      <c r="K175" s="1927"/>
      <c r="L175" s="1927"/>
    </row>
    <row r="176" spans="1:16">
      <c r="A176" s="846"/>
      <c r="B176" s="847"/>
      <c r="C176" s="843"/>
      <c r="D176" s="848"/>
      <c r="E176" s="848"/>
      <c r="F176" s="844"/>
      <c r="G176" s="845"/>
      <c r="H176" s="845"/>
      <c r="I176" s="845"/>
      <c r="J176" s="845"/>
      <c r="K176" s="845"/>
      <c r="L176" s="845"/>
    </row>
    <row r="177" spans="1:12">
      <c r="A177" s="846"/>
      <c r="B177" s="847"/>
      <c r="C177" s="843"/>
      <c r="D177" s="848"/>
      <c r="E177" s="848"/>
      <c r="F177" s="844"/>
      <c r="G177" s="845"/>
      <c r="H177" s="845"/>
      <c r="I177" s="845"/>
      <c r="J177" s="845"/>
      <c r="K177" s="845"/>
      <c r="L177" s="845"/>
    </row>
    <row r="178" spans="1:12">
      <c r="A178" s="846"/>
      <c r="B178" s="847"/>
      <c r="C178" s="843"/>
      <c r="D178" s="848"/>
      <c r="E178" s="848"/>
      <c r="F178" s="844"/>
      <c r="G178" s="845"/>
      <c r="H178" s="845"/>
      <c r="I178" s="845"/>
      <c r="J178" s="845"/>
      <c r="K178" s="845"/>
      <c r="L178" s="845"/>
    </row>
    <row r="179" spans="1:12">
      <c r="A179" s="849"/>
      <c r="B179" s="850" t="s">
        <v>3222</v>
      </c>
      <c r="C179" s="1921" t="s">
        <v>10</v>
      </c>
      <c r="D179" s="1921"/>
      <c r="E179" s="757"/>
      <c r="F179" s="757"/>
      <c r="G179" s="757"/>
      <c r="H179" s="757"/>
      <c r="I179" s="757"/>
      <c r="J179" s="757"/>
      <c r="K179" s="757"/>
      <c r="L179" s="757"/>
    </row>
    <row r="180" spans="1:12">
      <c r="A180" s="849"/>
      <c r="B180" s="850" t="s">
        <v>3221</v>
      </c>
      <c r="C180" s="1921" t="s">
        <v>11</v>
      </c>
      <c r="D180" s="1921"/>
      <c r="E180" s="757"/>
      <c r="F180" s="757"/>
      <c r="G180" s="757"/>
      <c r="H180" s="757"/>
      <c r="I180" s="757"/>
      <c r="J180" s="757"/>
      <c r="K180" s="757"/>
      <c r="L180" s="757"/>
    </row>
    <row r="181" spans="1:12">
      <c r="A181" s="849"/>
      <c r="C181" s="851"/>
      <c r="D181" s="851"/>
      <c r="E181" s="757"/>
      <c r="F181" s="757"/>
      <c r="G181" s="757"/>
      <c r="H181" s="757"/>
      <c r="I181" s="757"/>
      <c r="J181" s="757"/>
      <c r="K181" s="757"/>
      <c r="L181" s="757"/>
    </row>
    <row r="182" spans="1:12">
      <c r="A182" s="849"/>
      <c r="C182" s="851"/>
      <c r="D182" s="851"/>
      <c r="E182" s="757"/>
      <c r="F182" s="757"/>
      <c r="G182" s="757"/>
      <c r="H182" s="757"/>
      <c r="I182" s="757"/>
      <c r="J182" s="757"/>
      <c r="K182" s="757"/>
      <c r="L182" s="757"/>
    </row>
    <row r="183" spans="1:12">
      <c r="A183" s="849"/>
      <c r="B183" s="833" t="s">
        <v>3223</v>
      </c>
      <c r="C183" s="1921" t="s">
        <v>10</v>
      </c>
      <c r="D183" s="1921"/>
      <c r="E183" s="757"/>
      <c r="F183" s="757"/>
      <c r="G183" s="757"/>
      <c r="H183" s="757"/>
      <c r="I183" s="757"/>
      <c r="J183" s="757"/>
      <c r="K183" s="757"/>
      <c r="L183" s="757"/>
    </row>
    <row r="184" spans="1:12">
      <c r="A184" s="849"/>
      <c r="C184" s="1921" t="s">
        <v>11</v>
      </c>
      <c r="D184" s="1921"/>
      <c r="E184" s="757"/>
      <c r="F184" s="757"/>
      <c r="G184" s="757"/>
      <c r="H184" s="757"/>
      <c r="I184" s="757"/>
      <c r="J184" s="757"/>
      <c r="K184" s="757"/>
      <c r="L184" s="757"/>
    </row>
    <row r="185" spans="1:12">
      <c r="A185" s="757"/>
      <c r="B185" s="757"/>
      <c r="C185" s="757"/>
      <c r="D185" s="757"/>
      <c r="E185" s="757"/>
      <c r="F185" s="757"/>
      <c r="G185" s="757"/>
      <c r="H185" s="757"/>
      <c r="I185" s="757"/>
      <c r="J185" s="757"/>
      <c r="K185" s="757"/>
      <c r="L185" s="757"/>
    </row>
  </sheetData>
  <mergeCells count="71">
    <mergeCell ref="Q108:S108"/>
    <mergeCell ref="Q117:S117"/>
    <mergeCell ref="Q118:S118"/>
    <mergeCell ref="Q120:S120"/>
    <mergeCell ref="Q114:S114"/>
    <mergeCell ref="Q115:S115"/>
    <mergeCell ref="Q101:S101"/>
    <mergeCell ref="Q102:S102"/>
    <mergeCell ref="Q103:S103"/>
    <mergeCell ref="Q59:S59"/>
    <mergeCell ref="Q70:S70"/>
    <mergeCell ref="Q84:S84"/>
    <mergeCell ref="Q97:S97"/>
    <mergeCell ref="Q88:S88"/>
    <mergeCell ref="Q89:S89"/>
    <mergeCell ref="Q90:S90"/>
    <mergeCell ref="Q32:S32"/>
    <mergeCell ref="Q38:S38"/>
    <mergeCell ref="Q46:S46"/>
    <mergeCell ref="Q58:S58"/>
    <mergeCell ref="Q16:S16"/>
    <mergeCell ref="Q25:S25"/>
    <mergeCell ref="Q26:S26"/>
    <mergeCell ref="Q27:S27"/>
    <mergeCell ref="Q28:S28"/>
    <mergeCell ref="Q29:S29"/>
    <mergeCell ref="Q30:S30"/>
    <mergeCell ref="Q31:S31"/>
    <mergeCell ref="Q33:S33"/>
    <mergeCell ref="Q36:S36"/>
    <mergeCell ref="E12:J12"/>
    <mergeCell ref="C183:D183"/>
    <mergeCell ref="C184:D184"/>
    <mergeCell ref="B173:L173"/>
    <mergeCell ref="B174:L174"/>
    <mergeCell ref="B175:L175"/>
    <mergeCell ref="C179:D179"/>
    <mergeCell ref="C180:D180"/>
    <mergeCell ref="B171:L171"/>
    <mergeCell ref="K12:O12"/>
    <mergeCell ref="C170:D170"/>
    <mergeCell ref="A168:D168"/>
    <mergeCell ref="A1:D1"/>
    <mergeCell ref="A2:D2"/>
    <mergeCell ref="A3:D3"/>
    <mergeCell ref="A4:B4"/>
    <mergeCell ref="A5:B5"/>
    <mergeCell ref="A10:D10"/>
    <mergeCell ref="A12:A13"/>
    <mergeCell ref="B12:B13"/>
    <mergeCell ref="C12:C13"/>
    <mergeCell ref="A6:B6"/>
    <mergeCell ref="A7:B7"/>
    <mergeCell ref="A8:B8"/>
    <mergeCell ref="D12:D13"/>
    <mergeCell ref="U51:W51"/>
    <mergeCell ref="U60:W60"/>
    <mergeCell ref="U62:W62"/>
    <mergeCell ref="U65:W65"/>
    <mergeCell ref="U73:W73"/>
    <mergeCell ref="U117:W117"/>
    <mergeCell ref="U74:W74"/>
    <mergeCell ref="U79:W79"/>
    <mergeCell ref="U80:W80"/>
    <mergeCell ref="U81:W81"/>
    <mergeCell ref="Y65:AA65"/>
    <mergeCell ref="Y116:AA116"/>
    <mergeCell ref="U91:W91"/>
    <mergeCell ref="U104:W104"/>
    <mergeCell ref="U106:W106"/>
    <mergeCell ref="U116:W116"/>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FF99"/>
  </sheetPr>
  <dimension ref="A1:X110"/>
  <sheetViews>
    <sheetView topLeftCell="A82" zoomScale="70" zoomScaleNormal="70" workbookViewId="0">
      <pane xSplit="4" topLeftCell="E1" activePane="topRight" state="frozen"/>
      <selection pane="topRight" activeCell="U78" sqref="U78:W78"/>
    </sheetView>
  </sheetViews>
  <sheetFormatPr defaultColWidth="8.7109375" defaultRowHeight="12.75"/>
  <cols>
    <col min="1" max="1" width="9.28515625" style="15" bestFit="1" customWidth="1"/>
    <col min="2" max="2" width="55.7109375" style="15" customWidth="1"/>
    <col min="3" max="3" width="19.7109375" style="15" customWidth="1"/>
    <col min="4" max="4" width="21.42578125" style="15" customWidth="1"/>
    <col min="5" max="5" width="8.7109375" style="15"/>
    <col min="6" max="6" width="8.7109375" style="833"/>
    <col min="7" max="7" width="9.85546875" style="15" customWidth="1"/>
    <col min="8" max="8" width="9.42578125" style="15" bestFit="1" customWidth="1"/>
    <col min="9" max="9" width="8.7109375" style="15"/>
    <col min="10" max="10" width="9.7109375" style="15" customWidth="1"/>
    <col min="11" max="11" width="10.140625" style="15" customWidth="1"/>
    <col min="12" max="13" width="11.28515625" style="15" customWidth="1"/>
    <col min="14" max="14" width="11.7109375" style="15" customWidth="1"/>
    <col min="15" max="15" width="11.5703125" style="15" customWidth="1"/>
    <col min="16" max="16" width="9.28515625" style="833" bestFit="1" customWidth="1"/>
    <col min="17" max="18" width="8.7109375" style="15"/>
    <col min="19" max="19" width="22" style="15" customWidth="1"/>
    <col min="20" max="22" width="8.7109375" style="15"/>
    <col min="23" max="23" width="26.42578125" style="15" customWidth="1"/>
    <col min="24" max="16384" width="8.7109375" style="15"/>
  </cols>
  <sheetData>
    <row r="1" spans="1:15" ht="14.65" customHeight="1">
      <c r="A1" s="2001" t="s">
        <v>2899</v>
      </c>
      <c r="B1" s="2001"/>
      <c r="C1" s="2001"/>
      <c r="D1" s="2001"/>
    </row>
    <row r="2" spans="1:15" ht="14.65" customHeight="1">
      <c r="A2" s="2002" t="s">
        <v>798</v>
      </c>
      <c r="B2" s="2002"/>
      <c r="C2" s="2002"/>
      <c r="D2" s="2002"/>
    </row>
    <row r="3" spans="1:15" ht="14.65" customHeight="1">
      <c r="A3" s="2003"/>
      <c r="B3" s="2003"/>
      <c r="C3" s="2003"/>
      <c r="D3" s="2003"/>
    </row>
    <row r="4" spans="1:15" ht="14.65" customHeight="1">
      <c r="A4" s="1966" t="s">
        <v>0</v>
      </c>
      <c r="B4" s="1966"/>
      <c r="C4" s="759" t="s">
        <v>3211</v>
      </c>
      <c r="D4" s="989"/>
    </row>
    <row r="5" spans="1:15" ht="12.75" customHeight="1">
      <c r="A5" s="1966" t="s">
        <v>1</v>
      </c>
      <c r="B5" s="1966"/>
      <c r="C5" s="759" t="s">
        <v>3211</v>
      </c>
      <c r="D5" s="990"/>
    </row>
    <row r="6" spans="1:15" ht="14.65" customHeight="1">
      <c r="A6" s="1966" t="s">
        <v>2</v>
      </c>
      <c r="B6" s="1966"/>
      <c r="C6" s="759" t="s">
        <v>3212</v>
      </c>
      <c r="D6" s="989"/>
    </row>
    <row r="7" spans="1:15" ht="12.75" customHeight="1">
      <c r="A7" s="1966" t="s">
        <v>3209</v>
      </c>
      <c r="B7" s="1966"/>
      <c r="C7" s="913" t="s">
        <v>3213</v>
      </c>
      <c r="D7" s="989"/>
    </row>
    <row r="8" spans="1:15" ht="14.65" customHeight="1">
      <c r="A8" s="1967" t="s">
        <v>3210</v>
      </c>
      <c r="B8" s="1967"/>
      <c r="C8" s="913"/>
      <c r="D8" s="989"/>
    </row>
    <row r="9" spans="1:15" ht="12.75" customHeight="1">
      <c r="A9" s="989"/>
      <c r="B9" s="989"/>
      <c r="C9" s="989"/>
      <c r="D9" s="989"/>
      <c r="L9" s="23" t="s">
        <v>2941</v>
      </c>
      <c r="M9" s="23"/>
      <c r="N9" s="145"/>
      <c r="O9" s="23" t="s">
        <v>2942</v>
      </c>
    </row>
    <row r="10" spans="1:15" ht="13.15" customHeight="1">
      <c r="A10" s="2025"/>
      <c r="B10" s="2025"/>
      <c r="C10" s="2026"/>
      <c r="D10" s="2026"/>
      <c r="L10" s="23" t="s">
        <v>2943</v>
      </c>
      <c r="M10" s="23"/>
      <c r="N10" s="23"/>
      <c r="O10" s="23"/>
    </row>
    <row r="11" spans="1:15" ht="13.5" customHeight="1" thickBot="1">
      <c r="A11" s="16"/>
      <c r="B11" s="17"/>
      <c r="C11" s="18"/>
      <c r="D11" s="18"/>
    </row>
    <row r="12" spans="1:15" ht="12.75" customHeight="1">
      <c r="A12" s="2027" t="s">
        <v>8</v>
      </c>
      <c r="B12" s="2029" t="s">
        <v>1085</v>
      </c>
      <c r="C12" s="2031" t="s">
        <v>3</v>
      </c>
      <c r="D12" s="2032" t="s">
        <v>4</v>
      </c>
      <c r="E12" s="1954" t="s">
        <v>2934</v>
      </c>
      <c r="F12" s="1954"/>
      <c r="G12" s="1954"/>
      <c r="H12" s="1954"/>
      <c r="I12" s="1954"/>
      <c r="J12" s="1954"/>
      <c r="K12" s="1955" t="s">
        <v>2935</v>
      </c>
      <c r="L12" s="1955"/>
      <c r="M12" s="1955"/>
      <c r="N12" s="1955"/>
      <c r="O12" s="1955"/>
    </row>
    <row r="13" spans="1:15" ht="51" customHeight="1">
      <c r="A13" s="2028"/>
      <c r="B13" s="2030"/>
      <c r="C13" s="1963"/>
      <c r="D13" s="2033"/>
      <c r="E13" s="339" t="s">
        <v>2936</v>
      </c>
      <c r="F13" s="769" t="s">
        <v>2937</v>
      </c>
      <c r="G13" s="339" t="s">
        <v>2886</v>
      </c>
      <c r="H13" s="339" t="s">
        <v>2887</v>
      </c>
      <c r="I13" s="339" t="s">
        <v>2888</v>
      </c>
      <c r="J13" s="339" t="s">
        <v>2938</v>
      </c>
      <c r="K13" s="339" t="s">
        <v>2939</v>
      </c>
      <c r="L13" s="339" t="s">
        <v>2886</v>
      </c>
      <c r="M13" s="339" t="s">
        <v>2887</v>
      </c>
      <c r="N13" s="339" t="s">
        <v>2888</v>
      </c>
      <c r="O13" s="339" t="s">
        <v>2940</v>
      </c>
    </row>
    <row r="14" spans="1:15" ht="12.75" customHeight="1" thickBot="1">
      <c r="A14" s="438">
        <v>1</v>
      </c>
      <c r="B14" s="407">
        <v>2</v>
      </c>
      <c r="C14" s="407">
        <v>3</v>
      </c>
      <c r="D14" s="439">
        <v>4</v>
      </c>
      <c r="E14" s="340">
        <v>5</v>
      </c>
      <c r="F14" s="772">
        <v>6</v>
      </c>
      <c r="G14" s="340">
        <v>7</v>
      </c>
      <c r="H14" s="340">
        <v>8</v>
      </c>
      <c r="I14" s="340">
        <v>9</v>
      </c>
      <c r="J14" s="340">
        <v>10</v>
      </c>
      <c r="K14" s="340">
        <v>11</v>
      </c>
      <c r="L14" s="340">
        <v>12</v>
      </c>
      <c r="M14" s="340">
        <v>13</v>
      </c>
      <c r="N14" s="340">
        <v>14</v>
      </c>
      <c r="O14" s="341">
        <v>15</v>
      </c>
    </row>
    <row r="15" spans="1:15" ht="13.5" customHeight="1">
      <c r="A15" s="444"/>
      <c r="B15" s="445" t="s">
        <v>1131</v>
      </c>
      <c r="C15" s="445"/>
      <c r="D15" s="445"/>
      <c r="E15" s="392"/>
      <c r="F15" s="951"/>
      <c r="G15" s="392"/>
      <c r="H15" s="392"/>
      <c r="I15" s="392"/>
      <c r="J15" s="392"/>
      <c r="K15" s="392"/>
      <c r="L15" s="392"/>
      <c r="M15" s="392"/>
      <c r="N15" s="392"/>
      <c r="O15" s="393"/>
    </row>
    <row r="16" spans="1:15" ht="15">
      <c r="A16" s="446">
        <v>1</v>
      </c>
      <c r="B16" s="324" t="s">
        <v>3317</v>
      </c>
      <c r="C16" s="321" t="s">
        <v>12</v>
      </c>
      <c r="D16" s="322">
        <f>'1_7_Starpsienas_groz'!D31+'1_7_Starpsienas_groz'!D37+'1_7_Starpsienas_groz'!D59+'1_7_Starpsienas_groz'!D64+'1_7_Starpsienas_groz'!D82+'1_7_Starpsienas_groz'!D95+'1_7_Starpsienas_groz'!D101</f>
        <v>1906</v>
      </c>
      <c r="E16" s="347"/>
      <c r="F16" s="789"/>
      <c r="G16" s="342"/>
      <c r="H16" s="347"/>
      <c r="I16" s="344"/>
      <c r="J16" s="342"/>
      <c r="K16" s="347"/>
      <c r="L16" s="347"/>
      <c r="M16" s="347"/>
      <c r="N16" s="347"/>
      <c r="O16" s="348"/>
    </row>
    <row r="17" spans="1:24" ht="15">
      <c r="A17" s="446">
        <v>2</v>
      </c>
      <c r="B17" s="324" t="s">
        <v>794</v>
      </c>
      <c r="C17" s="321" t="s">
        <v>12</v>
      </c>
      <c r="D17" s="322">
        <f>D16</f>
        <v>1906</v>
      </c>
      <c r="E17" s="397"/>
      <c r="F17" s="789"/>
      <c r="G17" s="395"/>
      <c r="H17" s="397"/>
      <c r="I17" s="344"/>
      <c r="J17" s="342"/>
      <c r="K17" s="347"/>
      <c r="L17" s="347"/>
      <c r="M17" s="347"/>
      <c r="N17" s="347"/>
      <c r="O17" s="348"/>
    </row>
    <row r="18" spans="1:24">
      <c r="A18" s="446">
        <v>3</v>
      </c>
      <c r="B18" s="440" t="s">
        <v>799</v>
      </c>
      <c r="C18" s="440"/>
      <c r="D18" s="440"/>
      <c r="E18" s="334"/>
      <c r="F18" s="789"/>
      <c r="G18" s="334"/>
      <c r="H18" s="334"/>
      <c r="I18" s="334"/>
      <c r="J18" s="342"/>
      <c r="K18" s="347"/>
      <c r="L18" s="347"/>
      <c r="M18" s="347"/>
      <c r="N18" s="347"/>
      <c r="O18" s="348"/>
    </row>
    <row r="19" spans="1:24" ht="15">
      <c r="A19" s="446">
        <v>4</v>
      </c>
      <c r="B19" s="324" t="s">
        <v>3317</v>
      </c>
      <c r="C19" s="321" t="s">
        <v>12</v>
      </c>
      <c r="D19" s="322">
        <f>157+62</f>
        <v>219</v>
      </c>
      <c r="E19" s="347"/>
      <c r="F19" s="789"/>
      <c r="G19" s="342"/>
      <c r="H19" s="347"/>
      <c r="I19" s="344"/>
      <c r="J19" s="342"/>
      <c r="K19" s="347"/>
      <c r="L19" s="347"/>
      <c r="M19" s="347"/>
      <c r="N19" s="347"/>
      <c r="O19" s="348"/>
    </row>
    <row r="20" spans="1:24" ht="15">
      <c r="A20" s="446">
        <v>5</v>
      </c>
      <c r="B20" s="324" t="s">
        <v>794</v>
      </c>
      <c r="C20" s="321" t="s">
        <v>12</v>
      </c>
      <c r="D20" s="322">
        <f>D19</f>
        <v>219</v>
      </c>
      <c r="E20" s="397"/>
      <c r="F20" s="789"/>
      <c r="G20" s="395"/>
      <c r="H20" s="397"/>
      <c r="I20" s="344"/>
      <c r="J20" s="342"/>
      <c r="K20" s="347"/>
      <c r="L20" s="347"/>
      <c r="M20" s="347"/>
      <c r="N20" s="347"/>
      <c r="O20" s="348"/>
    </row>
    <row r="21" spans="1:24" ht="84.75" customHeight="1">
      <c r="A21" s="446">
        <v>6</v>
      </c>
      <c r="B21" s="860" t="s">
        <v>3819</v>
      </c>
      <c r="C21" s="973" t="s">
        <v>12</v>
      </c>
      <c r="D21" s="736">
        <v>560.4</v>
      </c>
      <c r="E21" s="1749"/>
      <c r="F21" s="789"/>
      <c r="G21" s="1750"/>
      <c r="H21" s="1749"/>
      <c r="I21" s="722"/>
      <c r="J21" s="720"/>
      <c r="K21" s="721"/>
      <c r="L21" s="721"/>
      <c r="M21" s="721"/>
      <c r="N21" s="721"/>
      <c r="O21" s="1751"/>
      <c r="Q21" s="1919" t="s">
        <v>3840</v>
      </c>
      <c r="R21" s="1920"/>
      <c r="S21" s="1920"/>
    </row>
    <row r="22" spans="1:24" ht="15" customHeight="1">
      <c r="A22" s="446">
        <v>7</v>
      </c>
      <c r="B22" s="320" t="s">
        <v>210</v>
      </c>
      <c r="C22" s="321"/>
      <c r="D22" s="322"/>
      <c r="E22" s="334"/>
      <c r="F22" s="789"/>
      <c r="G22" s="334"/>
      <c r="H22" s="334"/>
      <c r="I22" s="334"/>
      <c r="J22" s="334"/>
      <c r="K22" s="334"/>
      <c r="L22" s="334"/>
      <c r="M22" s="334"/>
      <c r="N22" s="334"/>
      <c r="O22" s="337"/>
    </row>
    <row r="23" spans="1:24" ht="26.25">
      <c r="A23" s="446">
        <v>8</v>
      </c>
      <c r="B23" s="323" t="s">
        <v>2944</v>
      </c>
      <c r="C23" s="321" t="s">
        <v>12</v>
      </c>
      <c r="D23" s="322">
        <v>159</v>
      </c>
      <c r="E23" s="346"/>
      <c r="F23" s="789"/>
      <c r="G23" s="342"/>
      <c r="H23" s="342"/>
      <c r="I23" s="344"/>
      <c r="J23" s="342"/>
      <c r="K23" s="347"/>
      <c r="L23" s="347"/>
      <c r="M23" s="347"/>
      <c r="N23" s="347"/>
      <c r="O23" s="348"/>
    </row>
    <row r="24" spans="1:24" ht="26.25" customHeight="1">
      <c r="A24" s="446">
        <v>9</v>
      </c>
      <c r="B24" s="404" t="s">
        <v>3318</v>
      </c>
      <c r="C24" s="321" t="s">
        <v>12</v>
      </c>
      <c r="D24" s="322">
        <v>159</v>
      </c>
      <c r="E24" s="346"/>
      <c r="F24" s="789"/>
      <c r="G24" s="342"/>
      <c r="H24" s="346"/>
      <c r="I24" s="344"/>
      <c r="J24" s="342"/>
      <c r="K24" s="347"/>
      <c r="L24" s="347"/>
      <c r="M24" s="347"/>
      <c r="N24" s="347"/>
      <c r="O24" s="348"/>
    </row>
    <row r="25" spans="1:24" ht="15">
      <c r="A25" s="446">
        <v>10</v>
      </c>
      <c r="B25" s="441" t="s">
        <v>798</v>
      </c>
      <c r="C25" s="321"/>
      <c r="D25" s="322"/>
      <c r="E25" s="334"/>
      <c r="F25" s="789"/>
      <c r="G25" s="334"/>
      <c r="H25" s="334"/>
      <c r="I25" s="334"/>
      <c r="J25" s="334"/>
      <c r="K25" s="334"/>
      <c r="L25" s="334"/>
      <c r="M25" s="334"/>
      <c r="N25" s="334"/>
      <c r="O25" s="337"/>
    </row>
    <row r="26" spans="1:24" ht="15">
      <c r="A26" s="446">
        <v>11</v>
      </c>
      <c r="B26" s="431" t="s">
        <v>1311</v>
      </c>
      <c r="C26" s="321"/>
      <c r="D26" s="322"/>
      <c r="E26" s="334"/>
      <c r="F26" s="789"/>
      <c r="G26" s="334"/>
      <c r="H26" s="334"/>
      <c r="I26" s="334"/>
      <c r="J26" s="334"/>
      <c r="K26" s="334"/>
      <c r="L26" s="334"/>
      <c r="M26" s="334"/>
      <c r="N26" s="334"/>
      <c r="O26" s="337"/>
    </row>
    <row r="27" spans="1:24" ht="178.5" customHeight="1">
      <c r="A27" s="446">
        <v>12</v>
      </c>
      <c r="B27" s="403" t="s">
        <v>3319</v>
      </c>
      <c r="C27" s="321" t="s">
        <v>12</v>
      </c>
      <c r="D27" s="322">
        <v>65.099999999999994</v>
      </c>
      <c r="E27" s="437"/>
      <c r="F27" s="789"/>
      <c r="G27" s="342"/>
      <c r="H27" s="347"/>
      <c r="I27" s="344"/>
      <c r="J27" s="342"/>
      <c r="K27" s="347"/>
      <c r="L27" s="347"/>
      <c r="M27" s="347"/>
      <c r="N27" s="347"/>
      <c r="O27" s="348"/>
      <c r="Q27" s="1919" t="s">
        <v>3839</v>
      </c>
      <c r="R27" s="1920"/>
      <c r="S27" s="1920"/>
    </row>
    <row r="28" spans="1:24" ht="180.75" customHeight="1">
      <c r="A28" s="446">
        <v>13</v>
      </c>
      <c r="B28" s="320" t="s">
        <v>3320</v>
      </c>
      <c r="C28" s="321" t="s">
        <v>12</v>
      </c>
      <c r="D28" s="322">
        <v>18.600000000000001</v>
      </c>
      <c r="E28" s="347"/>
      <c r="F28" s="789"/>
      <c r="G28" s="342"/>
      <c r="H28" s="347"/>
      <c r="I28" s="344"/>
      <c r="J28" s="342"/>
      <c r="K28" s="347"/>
      <c r="L28" s="347"/>
      <c r="M28" s="347"/>
      <c r="N28" s="347"/>
      <c r="O28" s="348"/>
    </row>
    <row r="29" spans="1:24" ht="282.75" customHeight="1">
      <c r="A29" s="446">
        <v>14</v>
      </c>
      <c r="B29" s="323" t="s">
        <v>3321</v>
      </c>
      <c r="C29" s="321" t="s">
        <v>12</v>
      </c>
      <c r="D29" s="736">
        <v>94.6</v>
      </c>
      <c r="E29" s="346"/>
      <c r="F29" s="789"/>
      <c r="G29" s="342"/>
      <c r="H29" s="347"/>
      <c r="I29" s="344"/>
      <c r="J29" s="342"/>
      <c r="K29" s="347"/>
      <c r="L29" s="347"/>
      <c r="M29" s="347"/>
      <c r="N29" s="347"/>
      <c r="O29" s="348"/>
      <c r="Q29" s="1919" t="s">
        <v>3839</v>
      </c>
      <c r="R29" s="1920"/>
      <c r="S29" s="1920"/>
    </row>
    <row r="30" spans="1:24" ht="129.75" customHeight="1">
      <c r="A30" s="446">
        <v>15</v>
      </c>
      <c r="B30" s="1806" t="s">
        <v>3983</v>
      </c>
      <c r="C30" s="321" t="s">
        <v>12</v>
      </c>
      <c r="D30" s="736">
        <v>70.099999999999994</v>
      </c>
      <c r="E30" s="346"/>
      <c r="F30" s="789"/>
      <c r="G30" s="342"/>
      <c r="H30" s="347"/>
      <c r="I30" s="344"/>
      <c r="J30" s="342"/>
      <c r="K30" s="347"/>
      <c r="L30" s="347"/>
      <c r="M30" s="347"/>
      <c r="N30" s="347"/>
      <c r="O30" s="348"/>
      <c r="Q30" s="1919" t="s">
        <v>3839</v>
      </c>
      <c r="R30" s="1920"/>
      <c r="S30" s="1920"/>
      <c r="V30" s="1943" t="s">
        <v>4006</v>
      </c>
      <c r="W30" s="1944"/>
      <c r="X30" s="1944"/>
    </row>
    <row r="31" spans="1:24" ht="129.75" customHeight="1">
      <c r="A31" s="446">
        <v>16</v>
      </c>
      <c r="B31" s="1193" t="s">
        <v>3984</v>
      </c>
      <c r="C31" s="321" t="s">
        <v>12</v>
      </c>
      <c r="D31" s="322">
        <v>19</v>
      </c>
      <c r="E31" s="346"/>
      <c r="F31" s="789"/>
      <c r="G31" s="342"/>
      <c r="H31" s="346"/>
      <c r="I31" s="344"/>
      <c r="J31" s="342"/>
      <c r="K31" s="347"/>
      <c r="L31" s="347"/>
      <c r="M31" s="347"/>
      <c r="N31" s="347"/>
      <c r="O31" s="348"/>
      <c r="V31" s="1943" t="s">
        <v>4006</v>
      </c>
      <c r="W31" s="1944"/>
      <c r="X31" s="1944"/>
    </row>
    <row r="32" spans="1:24" ht="129.75" customHeight="1">
      <c r="A32" s="446">
        <v>17</v>
      </c>
      <c r="B32" s="1806" t="s">
        <v>3985</v>
      </c>
      <c r="C32" s="321" t="s">
        <v>12</v>
      </c>
      <c r="D32" s="736">
        <v>33.799999999999997</v>
      </c>
      <c r="E32" s="346"/>
      <c r="F32" s="789"/>
      <c r="G32" s="342"/>
      <c r="H32" s="346"/>
      <c r="I32" s="344"/>
      <c r="J32" s="342"/>
      <c r="K32" s="347"/>
      <c r="L32" s="347"/>
      <c r="M32" s="347"/>
      <c r="N32" s="347"/>
      <c r="O32" s="348"/>
      <c r="Q32" s="1919" t="s">
        <v>3839</v>
      </c>
      <c r="R32" s="1920"/>
      <c r="S32" s="1920"/>
      <c r="V32" s="1943" t="s">
        <v>4006</v>
      </c>
      <c r="W32" s="1944"/>
      <c r="X32" s="1944"/>
    </row>
    <row r="33" spans="1:23" ht="155.25" customHeight="1">
      <c r="A33" s="446">
        <v>18</v>
      </c>
      <c r="B33" s="403" t="s">
        <v>3322</v>
      </c>
      <c r="C33" s="321" t="s">
        <v>12</v>
      </c>
      <c r="D33" s="736">
        <v>74.599999999999994</v>
      </c>
      <c r="E33" s="346"/>
      <c r="F33" s="789"/>
      <c r="G33" s="342"/>
      <c r="H33" s="346"/>
      <c r="I33" s="344"/>
      <c r="J33" s="342"/>
      <c r="K33" s="347"/>
      <c r="L33" s="347"/>
      <c r="M33" s="347"/>
      <c r="N33" s="347"/>
      <c r="O33" s="348"/>
      <c r="Q33" s="1919" t="s">
        <v>3839</v>
      </c>
      <c r="R33" s="1920"/>
      <c r="S33" s="1920"/>
    </row>
    <row r="34" spans="1:23" ht="129.75" customHeight="1">
      <c r="A34" s="446">
        <v>19</v>
      </c>
      <c r="B34" s="403" t="s">
        <v>3323</v>
      </c>
      <c r="C34" s="321" t="s">
        <v>12</v>
      </c>
      <c r="D34" s="736">
        <v>58.1</v>
      </c>
      <c r="E34" s="346"/>
      <c r="F34" s="789"/>
      <c r="G34" s="342"/>
      <c r="H34" s="346"/>
      <c r="I34" s="344"/>
      <c r="J34" s="342"/>
      <c r="K34" s="347"/>
      <c r="L34" s="347"/>
      <c r="M34" s="347"/>
      <c r="N34" s="347"/>
      <c r="O34" s="348"/>
      <c r="Q34" s="1919" t="s">
        <v>3839</v>
      </c>
      <c r="R34" s="1920"/>
      <c r="S34" s="1920"/>
    </row>
    <row r="35" spans="1:23" ht="141" customHeight="1">
      <c r="A35" s="446">
        <v>20</v>
      </c>
      <c r="B35" s="408" t="s">
        <v>1152</v>
      </c>
      <c r="C35" s="321" t="s">
        <v>12</v>
      </c>
      <c r="D35" s="736">
        <v>710.9</v>
      </c>
      <c r="E35" s="346"/>
      <c r="F35" s="789"/>
      <c r="G35" s="342"/>
      <c r="H35" s="346"/>
      <c r="I35" s="344"/>
      <c r="J35" s="342"/>
      <c r="K35" s="347"/>
      <c r="L35" s="347"/>
      <c r="M35" s="347"/>
      <c r="N35" s="347"/>
      <c r="O35" s="348"/>
      <c r="Q35" s="1919" t="s">
        <v>3839</v>
      </c>
      <c r="R35" s="1920"/>
      <c r="S35" s="1920"/>
    </row>
    <row r="36" spans="1:23" ht="142.5" customHeight="1">
      <c r="A36" s="446">
        <v>21</v>
      </c>
      <c r="B36" s="408" t="s">
        <v>1153</v>
      </c>
      <c r="C36" s="321" t="s">
        <v>12</v>
      </c>
      <c r="D36" s="322">
        <v>117.5</v>
      </c>
      <c r="E36" s="346"/>
      <c r="F36" s="789"/>
      <c r="G36" s="342"/>
      <c r="H36" s="346"/>
      <c r="I36" s="344"/>
      <c r="J36" s="342"/>
      <c r="K36" s="347"/>
      <c r="L36" s="347"/>
      <c r="M36" s="347"/>
      <c r="N36" s="347"/>
      <c r="O36" s="348"/>
    </row>
    <row r="37" spans="1:23" s="1" customFormat="1" ht="141" customHeight="1">
      <c r="A37" s="446">
        <v>22</v>
      </c>
      <c r="B37" s="323" t="s">
        <v>3324</v>
      </c>
      <c r="C37" s="336" t="s">
        <v>12</v>
      </c>
      <c r="D37" s="736">
        <v>560.4</v>
      </c>
      <c r="E37" s="346"/>
      <c r="F37" s="789"/>
      <c r="G37" s="342"/>
      <c r="H37" s="346"/>
      <c r="I37" s="344"/>
      <c r="J37" s="342"/>
      <c r="K37" s="347"/>
      <c r="L37" s="347"/>
      <c r="M37" s="347"/>
      <c r="N37" s="347"/>
      <c r="O37" s="348"/>
      <c r="P37" s="1769"/>
      <c r="Q37" s="1919" t="s">
        <v>3839</v>
      </c>
      <c r="R37" s="1920"/>
      <c r="S37" s="1920"/>
    </row>
    <row r="38" spans="1:23" s="1" customFormat="1" ht="129.75" customHeight="1">
      <c r="A38" s="446">
        <v>23</v>
      </c>
      <c r="B38" s="323" t="s">
        <v>3325</v>
      </c>
      <c r="C38" s="336" t="s">
        <v>12</v>
      </c>
      <c r="D38" s="736">
        <v>145.9</v>
      </c>
      <c r="E38" s="346"/>
      <c r="F38" s="789"/>
      <c r="G38" s="342"/>
      <c r="H38" s="346"/>
      <c r="I38" s="344"/>
      <c r="J38" s="342"/>
      <c r="K38" s="347"/>
      <c r="L38" s="347"/>
      <c r="M38" s="347"/>
      <c r="N38" s="347"/>
      <c r="O38" s="348"/>
      <c r="P38" s="1769"/>
      <c r="Q38" s="1919" t="s">
        <v>3839</v>
      </c>
      <c r="R38" s="1920"/>
      <c r="S38" s="1920"/>
    </row>
    <row r="39" spans="1:23" s="1" customFormat="1" ht="129.75" customHeight="1">
      <c r="A39" s="446">
        <v>24</v>
      </c>
      <c r="B39" s="320" t="s">
        <v>3326</v>
      </c>
      <c r="C39" s="336" t="s">
        <v>12</v>
      </c>
      <c r="D39" s="322">
        <v>54.1</v>
      </c>
      <c r="E39" s="346"/>
      <c r="F39" s="789"/>
      <c r="G39" s="342"/>
      <c r="H39" s="346"/>
      <c r="I39" s="344"/>
      <c r="J39" s="342"/>
      <c r="K39" s="347"/>
      <c r="L39" s="347"/>
      <c r="M39" s="347"/>
      <c r="N39" s="347"/>
      <c r="O39" s="348"/>
      <c r="P39" s="1769"/>
    </row>
    <row r="40" spans="1:23" s="1" customFormat="1" ht="25.5" customHeight="1">
      <c r="A40" s="446">
        <v>25</v>
      </c>
      <c r="B40" s="320" t="s">
        <v>1313</v>
      </c>
      <c r="C40" s="336"/>
      <c r="D40" s="322"/>
      <c r="E40" s="433"/>
      <c r="F40" s="789"/>
      <c r="G40" s="433"/>
      <c r="H40" s="433"/>
      <c r="I40" s="433"/>
      <c r="J40" s="433"/>
      <c r="K40" s="433"/>
      <c r="L40" s="433"/>
      <c r="M40" s="433"/>
      <c r="N40" s="433"/>
      <c r="O40" s="447"/>
      <c r="P40" s="1769"/>
    </row>
    <row r="41" spans="1:23" s="1" customFormat="1" ht="87.75" customHeight="1">
      <c r="A41" s="446">
        <v>26</v>
      </c>
      <c r="B41" s="323" t="s">
        <v>3327</v>
      </c>
      <c r="C41" s="336" t="s">
        <v>12</v>
      </c>
      <c r="D41" s="736">
        <v>345</v>
      </c>
      <c r="E41" s="394"/>
      <c r="F41" s="789"/>
      <c r="G41" s="342"/>
      <c r="H41" s="394"/>
      <c r="I41" s="344"/>
      <c r="J41" s="342"/>
      <c r="K41" s="347"/>
      <c r="L41" s="347"/>
      <c r="M41" s="347"/>
      <c r="N41" s="347"/>
      <c r="O41" s="348"/>
      <c r="P41" s="1769"/>
      <c r="Q41" s="1919" t="s">
        <v>3839</v>
      </c>
      <c r="R41" s="1920"/>
      <c r="S41" s="1920"/>
    </row>
    <row r="42" spans="1:23" s="1" customFormat="1" ht="130.5" customHeight="1">
      <c r="A42" s="446">
        <v>27</v>
      </c>
      <c r="B42" s="331" t="s">
        <v>3328</v>
      </c>
      <c r="C42" s="336" t="s">
        <v>12</v>
      </c>
      <c r="D42" s="736">
        <v>522.79999999999995</v>
      </c>
      <c r="E42" s="397"/>
      <c r="F42" s="789"/>
      <c r="G42" s="342"/>
      <c r="H42" s="397"/>
      <c r="I42" s="344"/>
      <c r="J42" s="342"/>
      <c r="K42" s="347"/>
      <c r="L42" s="347"/>
      <c r="M42" s="347"/>
      <c r="N42" s="347"/>
      <c r="O42" s="348"/>
      <c r="P42" s="1769"/>
      <c r="Q42" s="1919" t="s">
        <v>3839</v>
      </c>
      <c r="R42" s="1920"/>
      <c r="S42" s="1920"/>
    </row>
    <row r="43" spans="1:23" s="1" customFormat="1" ht="243">
      <c r="A43" s="446">
        <v>28</v>
      </c>
      <c r="B43" s="1022" t="s">
        <v>3820</v>
      </c>
      <c r="C43" s="1007" t="s">
        <v>12</v>
      </c>
      <c r="D43" s="736">
        <v>113.1</v>
      </c>
      <c r="E43" s="397"/>
      <c r="F43" s="789"/>
      <c r="G43" s="342"/>
      <c r="H43" s="397"/>
      <c r="I43" s="344"/>
      <c r="J43" s="342"/>
      <c r="K43" s="347"/>
      <c r="L43" s="347"/>
      <c r="M43" s="347"/>
      <c r="N43" s="347"/>
      <c r="O43" s="348"/>
      <c r="P43" s="1769"/>
      <c r="Q43" s="1919" t="s">
        <v>3848</v>
      </c>
      <c r="R43" s="1920"/>
      <c r="S43" s="1920"/>
    </row>
    <row r="44" spans="1:23" s="1" customFormat="1" ht="346.5" customHeight="1">
      <c r="A44" s="446">
        <v>29</v>
      </c>
      <c r="B44" s="1022" t="s">
        <v>3910</v>
      </c>
      <c r="C44" s="1007" t="s">
        <v>835</v>
      </c>
      <c r="D44" s="736">
        <v>332.7</v>
      </c>
      <c r="E44" s="397"/>
      <c r="F44" s="789"/>
      <c r="G44" s="342"/>
      <c r="H44" s="428"/>
      <c r="I44" s="344"/>
      <c r="J44" s="342"/>
      <c r="K44" s="347"/>
      <c r="L44" s="347"/>
      <c r="M44" s="347"/>
      <c r="N44" s="347"/>
      <c r="O44" s="348"/>
      <c r="P44" s="1769"/>
      <c r="Q44" s="1919" t="s">
        <v>3848</v>
      </c>
      <c r="R44" s="1920"/>
      <c r="S44" s="1920"/>
      <c r="U44" s="1945" t="s">
        <v>3919</v>
      </c>
      <c r="V44" s="1946"/>
      <c r="W44" s="1946"/>
    </row>
    <row r="45" spans="1:23" ht="207.75" customHeight="1">
      <c r="A45" s="446">
        <v>30</v>
      </c>
      <c r="B45" s="403" t="s">
        <v>3329</v>
      </c>
      <c r="C45" s="321" t="s">
        <v>12</v>
      </c>
      <c r="D45" s="322">
        <v>1017.7</v>
      </c>
      <c r="E45" s="346"/>
      <c r="F45" s="789"/>
      <c r="G45" s="342"/>
      <c r="H45" s="346"/>
      <c r="I45" s="344"/>
      <c r="J45" s="342"/>
      <c r="K45" s="347"/>
      <c r="L45" s="347"/>
      <c r="M45" s="347"/>
      <c r="N45" s="347"/>
      <c r="O45" s="348"/>
    </row>
    <row r="46" spans="1:23" ht="141">
      <c r="A46" s="446">
        <v>31</v>
      </c>
      <c r="B46" s="323" t="s">
        <v>3330</v>
      </c>
      <c r="C46" s="321" t="s">
        <v>12</v>
      </c>
      <c r="D46" s="736">
        <v>119.4</v>
      </c>
      <c r="E46" s="347"/>
      <c r="F46" s="789"/>
      <c r="G46" s="342"/>
      <c r="H46" s="347"/>
      <c r="I46" s="344"/>
      <c r="J46" s="342"/>
      <c r="K46" s="347"/>
      <c r="L46" s="347"/>
      <c r="M46" s="347"/>
      <c r="N46" s="347"/>
      <c r="O46" s="348"/>
      <c r="Q46" s="1919" t="s">
        <v>3762</v>
      </c>
      <c r="R46" s="1920"/>
      <c r="S46" s="1920"/>
    </row>
    <row r="47" spans="1:23" ht="142.5" customHeight="1">
      <c r="A47" s="446">
        <v>32</v>
      </c>
      <c r="B47" s="1841" t="s">
        <v>3986</v>
      </c>
      <c r="C47" s="321" t="s">
        <v>12</v>
      </c>
      <c r="D47" s="736">
        <v>102.1</v>
      </c>
      <c r="E47" s="347"/>
      <c r="F47" s="789"/>
      <c r="G47" s="342"/>
      <c r="H47" s="347"/>
      <c r="I47" s="344"/>
      <c r="J47" s="342"/>
      <c r="K47" s="347"/>
      <c r="L47" s="347"/>
      <c r="M47" s="347"/>
      <c r="N47" s="347"/>
      <c r="O47" s="348"/>
      <c r="Q47" s="1919" t="s">
        <v>3762</v>
      </c>
      <c r="R47" s="1920"/>
      <c r="S47" s="1920"/>
      <c r="U47" s="1943" t="s">
        <v>4006</v>
      </c>
      <c r="V47" s="1944"/>
      <c r="W47" s="1944"/>
    </row>
    <row r="48" spans="1:23" s="1" customFormat="1" ht="155.25" customHeight="1">
      <c r="A48" s="446">
        <v>33</v>
      </c>
      <c r="B48" s="1752" t="s">
        <v>3987</v>
      </c>
      <c r="C48" s="336" t="s">
        <v>12</v>
      </c>
      <c r="D48" s="322">
        <v>118.6</v>
      </c>
      <c r="E48" s="397"/>
      <c r="F48" s="789"/>
      <c r="G48" s="342"/>
      <c r="H48" s="397"/>
      <c r="I48" s="344"/>
      <c r="J48" s="342"/>
      <c r="K48" s="347"/>
      <c r="L48" s="347"/>
      <c r="M48" s="347"/>
      <c r="N48" s="347"/>
      <c r="O48" s="348"/>
      <c r="P48" s="1769"/>
      <c r="U48" s="1943" t="s">
        <v>4006</v>
      </c>
      <c r="V48" s="1944"/>
      <c r="W48" s="1944"/>
    </row>
    <row r="49" spans="1:23" ht="180.75" customHeight="1">
      <c r="A49" s="446">
        <v>34</v>
      </c>
      <c r="B49" s="1842" t="s">
        <v>3988</v>
      </c>
      <c r="C49" s="321" t="s">
        <v>12</v>
      </c>
      <c r="D49" s="322">
        <v>55</v>
      </c>
      <c r="E49" s="346"/>
      <c r="F49" s="789"/>
      <c r="G49" s="342"/>
      <c r="H49" s="361"/>
      <c r="I49" s="344"/>
      <c r="J49" s="342"/>
      <c r="K49" s="347"/>
      <c r="L49" s="347"/>
      <c r="M49" s="347"/>
      <c r="N49" s="347"/>
      <c r="O49" s="348"/>
      <c r="U49" s="1943" t="s">
        <v>4006</v>
      </c>
      <c r="V49" s="1944"/>
      <c r="W49" s="1944"/>
    </row>
    <row r="50" spans="1:23" s="20" customFormat="1" ht="153" customHeight="1">
      <c r="A50" s="446">
        <v>35</v>
      </c>
      <c r="B50" s="442" t="s">
        <v>3331</v>
      </c>
      <c r="C50" s="336" t="s">
        <v>12</v>
      </c>
      <c r="D50" s="322">
        <v>186.6</v>
      </c>
      <c r="E50" s="429"/>
      <c r="F50" s="789"/>
      <c r="G50" s="342"/>
      <c r="H50" s="430"/>
      <c r="I50" s="344"/>
      <c r="J50" s="342"/>
      <c r="K50" s="347"/>
      <c r="L50" s="347"/>
      <c r="M50" s="347"/>
      <c r="N50" s="347"/>
      <c r="O50" s="348"/>
      <c r="P50" s="1005"/>
    </row>
    <row r="51" spans="1:23" s="20" customFormat="1" ht="89.25">
      <c r="A51" s="446">
        <v>36</v>
      </c>
      <c r="B51" s="432" t="s">
        <v>1578</v>
      </c>
      <c r="C51" s="336" t="s">
        <v>12</v>
      </c>
      <c r="D51" s="322">
        <v>2.7</v>
      </c>
      <c r="E51" s="429"/>
      <c r="F51" s="789"/>
      <c r="G51" s="342"/>
      <c r="H51" s="430"/>
      <c r="I51" s="344"/>
      <c r="J51" s="342"/>
      <c r="K51" s="347"/>
      <c r="L51" s="347"/>
      <c r="M51" s="347"/>
      <c r="N51" s="347"/>
      <c r="O51" s="348"/>
      <c r="P51" s="1005"/>
    </row>
    <row r="52" spans="1:23" s="20" customFormat="1" ht="102">
      <c r="A52" s="446">
        <v>37</v>
      </c>
      <c r="B52" s="432" t="s">
        <v>3336</v>
      </c>
      <c r="C52" s="336" t="s">
        <v>12</v>
      </c>
      <c r="D52" s="322">
        <v>5.6</v>
      </c>
      <c r="E52" s="429"/>
      <c r="F52" s="789"/>
      <c r="G52" s="342"/>
      <c r="H52" s="430"/>
      <c r="I52" s="344"/>
      <c r="J52" s="342"/>
      <c r="K52" s="347"/>
      <c r="L52" s="347"/>
      <c r="M52" s="347"/>
      <c r="N52" s="347"/>
      <c r="O52" s="348"/>
      <c r="P52" s="1005"/>
    </row>
    <row r="53" spans="1:23" s="20" customFormat="1" ht="89.25">
      <c r="A53" s="446">
        <v>38</v>
      </c>
      <c r="B53" s="432" t="s">
        <v>3337</v>
      </c>
      <c r="C53" s="336" t="s">
        <v>12</v>
      </c>
      <c r="D53" s="322">
        <v>1.2</v>
      </c>
      <c r="E53" s="429"/>
      <c r="F53" s="789"/>
      <c r="G53" s="342"/>
      <c r="H53" s="430"/>
      <c r="I53" s="344"/>
      <c r="J53" s="342"/>
      <c r="K53" s="347"/>
      <c r="L53" s="347"/>
      <c r="M53" s="347"/>
      <c r="N53" s="347"/>
      <c r="O53" s="348"/>
      <c r="P53" s="1005"/>
    </row>
    <row r="54" spans="1:23" s="20" customFormat="1" ht="27.75" customHeight="1">
      <c r="A54" s="446">
        <v>39</v>
      </c>
      <c r="B54" s="331" t="s">
        <v>3332</v>
      </c>
      <c r="C54" s="336" t="s">
        <v>12</v>
      </c>
      <c r="D54" s="322">
        <v>6</v>
      </c>
      <c r="E54" s="429"/>
      <c r="F54" s="789"/>
      <c r="G54" s="342"/>
      <c r="H54" s="430"/>
      <c r="I54" s="344"/>
      <c r="J54" s="342"/>
      <c r="K54" s="347"/>
      <c r="L54" s="347"/>
      <c r="M54" s="347"/>
      <c r="N54" s="347"/>
      <c r="O54" s="348"/>
      <c r="P54" s="1005"/>
    </row>
    <row r="55" spans="1:23" s="20" customFormat="1" ht="109.5" customHeight="1">
      <c r="A55" s="446">
        <v>40</v>
      </c>
      <c r="B55" s="432" t="s">
        <v>3333</v>
      </c>
      <c r="C55" s="336" t="s">
        <v>7</v>
      </c>
      <c r="D55" s="736">
        <f>343.75+270.26+35.16</f>
        <v>649.16999999999996</v>
      </c>
      <c r="E55" s="429"/>
      <c r="F55" s="789"/>
      <c r="G55" s="342"/>
      <c r="H55" s="430"/>
      <c r="I55" s="344"/>
      <c r="J55" s="342"/>
      <c r="K55" s="347"/>
      <c r="L55" s="347"/>
      <c r="M55" s="347"/>
      <c r="N55" s="347"/>
      <c r="O55" s="348"/>
      <c r="P55" s="1005"/>
      <c r="Q55" s="1919" t="s">
        <v>3839</v>
      </c>
      <c r="R55" s="1920"/>
      <c r="S55" s="1920"/>
    </row>
    <row r="56" spans="1:23" s="20" customFormat="1" ht="135" customHeight="1">
      <c r="A56" s="446">
        <v>41</v>
      </c>
      <c r="B56" s="432" t="s">
        <v>3334</v>
      </c>
      <c r="C56" s="336" t="s">
        <v>7</v>
      </c>
      <c r="D56" s="736">
        <v>249.58</v>
      </c>
      <c r="E56" s="429"/>
      <c r="F56" s="789"/>
      <c r="G56" s="342"/>
      <c r="H56" s="430"/>
      <c r="I56" s="344"/>
      <c r="J56" s="342"/>
      <c r="K56" s="347"/>
      <c r="L56" s="347"/>
      <c r="M56" s="347"/>
      <c r="N56" s="347"/>
      <c r="O56" s="348"/>
      <c r="P56" s="1005"/>
      <c r="Q56" s="1919" t="s">
        <v>3839</v>
      </c>
      <c r="R56" s="1920"/>
      <c r="S56" s="1920"/>
    </row>
    <row r="57" spans="1:23" s="20" customFormat="1" ht="118.5" customHeight="1">
      <c r="A57" s="446">
        <v>42</v>
      </c>
      <c r="B57" s="432" t="s">
        <v>3335</v>
      </c>
      <c r="C57" s="336" t="s">
        <v>7</v>
      </c>
      <c r="D57" s="736">
        <v>118.85</v>
      </c>
      <c r="E57" s="429"/>
      <c r="F57" s="789"/>
      <c r="G57" s="342"/>
      <c r="H57" s="430"/>
      <c r="I57" s="344"/>
      <c r="J57" s="342"/>
      <c r="K57" s="347"/>
      <c r="L57" s="347"/>
      <c r="M57" s="347"/>
      <c r="N57" s="347"/>
      <c r="O57" s="348"/>
      <c r="P57" s="1005"/>
      <c r="Q57" s="1919" t="s">
        <v>3839</v>
      </c>
      <c r="R57" s="1920"/>
      <c r="S57" s="1920"/>
    </row>
    <row r="58" spans="1:23" ht="15">
      <c r="A58" s="446">
        <v>43</v>
      </c>
      <c r="B58" s="443" t="s">
        <v>1312</v>
      </c>
      <c r="C58" s="321"/>
      <c r="D58" s="322"/>
      <c r="E58" s="334"/>
      <c r="F58" s="956"/>
      <c r="G58" s="334"/>
      <c r="H58" s="334"/>
      <c r="I58" s="334"/>
      <c r="J58" s="334"/>
      <c r="K58" s="334"/>
      <c r="L58" s="334"/>
      <c r="M58" s="334"/>
      <c r="N58" s="334"/>
      <c r="O58" s="337"/>
    </row>
    <row r="59" spans="1:23" ht="90">
      <c r="A59" s="446">
        <v>44</v>
      </c>
      <c r="B59" s="1806" t="s">
        <v>3989</v>
      </c>
      <c r="C59" s="321" t="s">
        <v>12</v>
      </c>
      <c r="D59" s="736">
        <v>703.4</v>
      </c>
      <c r="E59" s="346"/>
      <c r="F59" s="789"/>
      <c r="G59" s="342"/>
      <c r="H59" s="346"/>
      <c r="I59" s="344"/>
      <c r="J59" s="342"/>
      <c r="K59" s="347"/>
      <c r="L59" s="347"/>
      <c r="M59" s="347"/>
      <c r="N59" s="347"/>
      <c r="O59" s="348"/>
      <c r="Q59" s="1919" t="s">
        <v>3839</v>
      </c>
      <c r="R59" s="1920"/>
      <c r="S59" s="1920"/>
      <c r="U59" s="1943" t="s">
        <v>4006</v>
      </c>
      <c r="V59" s="1944"/>
      <c r="W59" s="1944"/>
    </row>
    <row r="60" spans="1:23" ht="89.25">
      <c r="A60" s="446">
        <v>45</v>
      </c>
      <c r="B60" s="1841" t="s">
        <v>3990</v>
      </c>
      <c r="C60" s="321" t="s">
        <v>12</v>
      </c>
      <c r="D60" s="1023">
        <v>2142.3000000000002</v>
      </c>
      <c r="E60" s="346"/>
      <c r="F60" s="789"/>
      <c r="G60" s="342"/>
      <c r="H60" s="346"/>
      <c r="I60" s="344"/>
      <c r="J60" s="342"/>
      <c r="K60" s="347"/>
      <c r="L60" s="347"/>
      <c r="M60" s="347"/>
      <c r="N60" s="347"/>
      <c r="O60" s="348"/>
      <c r="Q60" s="1919" t="s">
        <v>3839</v>
      </c>
      <c r="R60" s="1920"/>
      <c r="S60" s="1920"/>
      <c r="U60" s="1943" t="s">
        <v>4006</v>
      </c>
      <c r="V60" s="1944"/>
      <c r="W60" s="1944"/>
    </row>
    <row r="61" spans="1:23" ht="229.5">
      <c r="A61" s="446">
        <v>46</v>
      </c>
      <c r="B61" s="1843" t="s">
        <v>3991</v>
      </c>
      <c r="C61" s="321" t="s">
        <v>12</v>
      </c>
      <c r="D61" s="427">
        <v>128.30000000000001</v>
      </c>
      <c r="E61" s="347"/>
      <c r="F61" s="789"/>
      <c r="G61" s="342"/>
      <c r="H61" s="347"/>
      <c r="I61" s="344"/>
      <c r="J61" s="342"/>
      <c r="K61" s="347"/>
      <c r="L61" s="347"/>
      <c r="M61" s="347"/>
      <c r="N61" s="347"/>
      <c r="O61" s="348"/>
      <c r="Q61" s="1919" t="s">
        <v>3839</v>
      </c>
      <c r="R61" s="1920"/>
      <c r="S61" s="1920"/>
      <c r="U61" s="1943" t="s">
        <v>4006</v>
      </c>
      <c r="V61" s="1944"/>
      <c r="W61" s="1944"/>
    </row>
    <row r="62" spans="1:23" ht="96.75" customHeight="1">
      <c r="A62" s="446">
        <v>47</v>
      </c>
      <c r="B62" s="1022" t="s">
        <v>3821</v>
      </c>
      <c r="C62" s="973" t="s">
        <v>12</v>
      </c>
      <c r="D62" s="1023">
        <v>128.30000000000001</v>
      </c>
      <c r="E62" s="721"/>
      <c r="F62" s="1541"/>
      <c r="G62" s="720"/>
      <c r="H62" s="721"/>
      <c r="I62" s="722"/>
      <c r="J62" s="720"/>
      <c r="K62" s="721"/>
      <c r="L62" s="721"/>
      <c r="M62" s="721"/>
      <c r="N62" s="721"/>
      <c r="O62" s="1751"/>
      <c r="Q62" s="1919" t="s">
        <v>3840</v>
      </c>
      <c r="R62" s="1920"/>
      <c r="S62" s="1920"/>
    </row>
    <row r="63" spans="1:23" ht="89.25">
      <c r="A63" s="446">
        <v>48</v>
      </c>
      <c r="B63" s="331" t="s">
        <v>3338</v>
      </c>
      <c r="C63" s="321" t="s">
        <v>12</v>
      </c>
      <c r="D63" s="1023">
        <v>174.1</v>
      </c>
      <c r="E63" s="347"/>
      <c r="F63" s="789"/>
      <c r="G63" s="342"/>
      <c r="H63" s="347"/>
      <c r="I63" s="344"/>
      <c r="J63" s="342"/>
      <c r="K63" s="347"/>
      <c r="L63" s="347"/>
      <c r="M63" s="347"/>
      <c r="N63" s="347"/>
      <c r="O63" s="348"/>
      <c r="Q63" s="1919" t="s">
        <v>3839</v>
      </c>
      <c r="R63" s="1920"/>
      <c r="S63" s="1920"/>
    </row>
    <row r="64" spans="1:23" ht="229.5">
      <c r="A64" s="446">
        <v>49</v>
      </c>
      <c r="B64" s="331" t="s">
        <v>3339</v>
      </c>
      <c r="C64" s="321" t="s">
        <v>12</v>
      </c>
      <c r="D64" s="1023">
        <v>365.9</v>
      </c>
      <c r="E64" s="347"/>
      <c r="F64" s="789"/>
      <c r="G64" s="342"/>
      <c r="H64" s="347"/>
      <c r="I64" s="344"/>
      <c r="J64" s="342"/>
      <c r="K64" s="347"/>
      <c r="L64" s="347"/>
      <c r="M64" s="347"/>
      <c r="N64" s="347"/>
      <c r="O64" s="348"/>
      <c r="Q64" s="1919" t="s">
        <v>3839</v>
      </c>
      <c r="R64" s="1920"/>
      <c r="S64" s="1920"/>
    </row>
    <row r="65" spans="1:23" ht="140.25">
      <c r="A65" s="446">
        <v>50</v>
      </c>
      <c r="B65" s="323" t="s">
        <v>3340</v>
      </c>
      <c r="C65" s="321" t="s">
        <v>12</v>
      </c>
      <c r="D65" s="1023">
        <v>37.9</v>
      </c>
      <c r="E65" s="437"/>
      <c r="F65" s="789"/>
      <c r="G65" s="342"/>
      <c r="H65" s="347"/>
      <c r="I65" s="344"/>
      <c r="J65" s="342"/>
      <c r="K65" s="347"/>
      <c r="L65" s="347"/>
      <c r="M65" s="347"/>
      <c r="N65" s="347"/>
      <c r="O65" s="348"/>
      <c r="Q65" s="1919" t="s">
        <v>3839</v>
      </c>
      <c r="R65" s="1920"/>
      <c r="S65" s="1920"/>
    </row>
    <row r="66" spans="1:23" s="1" customFormat="1" ht="140.25" customHeight="1">
      <c r="A66" s="446">
        <v>51</v>
      </c>
      <c r="B66" s="974" t="s">
        <v>3992</v>
      </c>
      <c r="C66" s="1007" t="s">
        <v>12</v>
      </c>
      <c r="D66" s="1123">
        <v>914.2</v>
      </c>
      <c r="E66" s="347"/>
      <c r="F66" s="789"/>
      <c r="G66" s="342"/>
      <c r="H66" s="347"/>
      <c r="I66" s="344"/>
      <c r="J66" s="342"/>
      <c r="K66" s="347"/>
      <c r="L66" s="347"/>
      <c r="M66" s="347"/>
      <c r="N66" s="347"/>
      <c r="O66" s="348"/>
      <c r="P66" s="1769"/>
      <c r="Q66" s="1919" t="s">
        <v>3848</v>
      </c>
      <c r="R66" s="1920"/>
      <c r="S66" s="1920"/>
      <c r="U66" s="1943" t="s">
        <v>4006</v>
      </c>
      <c r="V66" s="1944"/>
      <c r="W66" s="1944"/>
    </row>
    <row r="67" spans="1:23" s="1" customFormat="1" ht="89.25" customHeight="1">
      <c r="A67" s="446">
        <v>52</v>
      </c>
      <c r="B67" s="1743" t="s">
        <v>3993</v>
      </c>
      <c r="C67" s="336" t="s">
        <v>12</v>
      </c>
      <c r="D67" s="1123">
        <v>38.799999999999997</v>
      </c>
      <c r="E67" s="346"/>
      <c r="F67" s="789"/>
      <c r="G67" s="342"/>
      <c r="H67" s="346"/>
      <c r="I67" s="344"/>
      <c r="J67" s="342"/>
      <c r="K67" s="347"/>
      <c r="L67" s="347"/>
      <c r="M67" s="347"/>
      <c r="N67" s="347"/>
      <c r="O67" s="348"/>
      <c r="P67" s="1769"/>
      <c r="Q67" s="1919" t="s">
        <v>3839</v>
      </c>
      <c r="R67" s="1920"/>
      <c r="S67" s="1920"/>
      <c r="U67" s="1943" t="s">
        <v>4006</v>
      </c>
      <c r="V67" s="1944"/>
      <c r="W67" s="1944"/>
    </row>
    <row r="68" spans="1:23" s="1" customFormat="1" ht="114.75" customHeight="1">
      <c r="A68" s="446">
        <v>53</v>
      </c>
      <c r="B68" s="1743" t="s">
        <v>3994</v>
      </c>
      <c r="C68" s="336" t="s">
        <v>12</v>
      </c>
      <c r="D68" s="1123">
        <v>306.10000000000002</v>
      </c>
      <c r="E68" s="346"/>
      <c r="F68" s="789"/>
      <c r="G68" s="342"/>
      <c r="H68" s="346"/>
      <c r="I68" s="344"/>
      <c r="J68" s="342"/>
      <c r="K68" s="347"/>
      <c r="L68" s="347"/>
      <c r="M68" s="347"/>
      <c r="N68" s="347"/>
      <c r="O68" s="348"/>
      <c r="P68" s="1769"/>
      <c r="Q68" s="1919" t="s">
        <v>3839</v>
      </c>
      <c r="R68" s="1920"/>
      <c r="S68" s="1920"/>
      <c r="U68" s="1943" t="s">
        <v>4006</v>
      </c>
      <c r="V68" s="1944"/>
      <c r="W68" s="1944"/>
    </row>
    <row r="69" spans="1:23" s="1" customFormat="1" ht="127.5" customHeight="1">
      <c r="A69" s="446">
        <v>54</v>
      </c>
      <c r="B69" s="1752" t="s">
        <v>3995</v>
      </c>
      <c r="C69" s="1007" t="s">
        <v>12</v>
      </c>
      <c r="D69" s="1123">
        <v>690.3</v>
      </c>
      <c r="E69" s="347"/>
      <c r="F69" s="789"/>
      <c r="G69" s="342"/>
      <c r="H69" s="347"/>
      <c r="I69" s="344"/>
      <c r="J69" s="342"/>
      <c r="K69" s="347"/>
      <c r="L69" s="347"/>
      <c r="M69" s="347"/>
      <c r="N69" s="347"/>
      <c r="O69" s="348"/>
      <c r="P69" s="1769"/>
      <c r="Q69" s="1919" t="s">
        <v>3848</v>
      </c>
      <c r="R69" s="1920"/>
      <c r="S69" s="1920"/>
      <c r="U69" s="1943" t="s">
        <v>4006</v>
      </c>
      <c r="V69" s="1944"/>
      <c r="W69" s="1944"/>
    </row>
    <row r="70" spans="1:23" s="1" customFormat="1" ht="127.5" customHeight="1">
      <c r="A70" s="446">
        <v>55</v>
      </c>
      <c r="B70" s="974" t="s">
        <v>3996</v>
      </c>
      <c r="C70" s="1007" t="s">
        <v>12</v>
      </c>
      <c r="D70" s="1123">
        <v>266.7</v>
      </c>
      <c r="E70" s="346"/>
      <c r="F70" s="789"/>
      <c r="G70" s="342"/>
      <c r="H70" s="346"/>
      <c r="I70" s="344"/>
      <c r="J70" s="342"/>
      <c r="K70" s="347"/>
      <c r="L70" s="347"/>
      <c r="M70" s="347"/>
      <c r="N70" s="347"/>
      <c r="O70" s="348"/>
      <c r="P70" s="1769"/>
      <c r="Q70" s="1919" t="s">
        <v>3848</v>
      </c>
      <c r="R70" s="1920"/>
      <c r="S70" s="1920"/>
      <c r="U70" s="1943" t="s">
        <v>4006</v>
      </c>
      <c r="V70" s="1944"/>
      <c r="W70" s="1944"/>
    </row>
    <row r="71" spans="1:23" s="1" customFormat="1" ht="102" customHeight="1">
      <c r="A71" s="446">
        <v>56</v>
      </c>
      <c r="B71" s="1038" t="s">
        <v>3997</v>
      </c>
      <c r="C71" s="336" t="s">
        <v>12</v>
      </c>
      <c r="D71" s="436">
        <v>8.4</v>
      </c>
      <c r="E71" s="397"/>
      <c r="F71" s="789"/>
      <c r="G71" s="342"/>
      <c r="H71" s="397"/>
      <c r="I71" s="344"/>
      <c r="J71" s="342"/>
      <c r="K71" s="347"/>
      <c r="L71" s="347"/>
      <c r="M71" s="347"/>
      <c r="N71" s="347"/>
      <c r="O71" s="348"/>
      <c r="P71" s="1769"/>
      <c r="U71" s="1943" t="s">
        <v>4006</v>
      </c>
      <c r="V71" s="1944"/>
      <c r="W71" s="1944"/>
    </row>
    <row r="72" spans="1:23" s="1712" customFormat="1" ht="108.75" customHeight="1">
      <c r="A72" s="446">
        <v>57</v>
      </c>
      <c r="B72" s="1753" t="s">
        <v>3822</v>
      </c>
      <c r="C72" s="702"/>
      <c r="D72" s="1754"/>
      <c r="E72" s="1749"/>
      <c r="F72" s="1541"/>
      <c r="G72" s="720"/>
      <c r="H72" s="1749"/>
      <c r="I72" s="722"/>
      <c r="J72" s="720"/>
      <c r="K72" s="721"/>
      <c r="L72" s="721"/>
      <c r="M72" s="721"/>
      <c r="N72" s="721"/>
      <c r="O72" s="1751"/>
      <c r="P72" s="1769"/>
      <c r="Q72" s="1919" t="s">
        <v>3840</v>
      </c>
      <c r="R72" s="1920"/>
      <c r="S72" s="1920"/>
    </row>
    <row r="73" spans="1:23" s="1712" customFormat="1" ht="103.5" customHeight="1">
      <c r="A73" s="446">
        <v>58</v>
      </c>
      <c r="B73" s="1038" t="s">
        <v>3823</v>
      </c>
      <c r="C73" s="1007" t="s">
        <v>12</v>
      </c>
      <c r="D73" s="1123">
        <v>18.3</v>
      </c>
      <c r="E73" s="1749"/>
      <c r="F73" s="1541"/>
      <c r="G73" s="720"/>
      <c r="H73" s="1749"/>
      <c r="I73" s="722"/>
      <c r="J73" s="720"/>
      <c r="K73" s="721"/>
      <c r="L73" s="721"/>
      <c r="M73" s="721"/>
      <c r="N73" s="721"/>
      <c r="O73" s="1751"/>
      <c r="P73" s="1769"/>
      <c r="Q73" s="1919" t="s">
        <v>3840</v>
      </c>
      <c r="R73" s="1920"/>
      <c r="S73" s="1920"/>
    </row>
    <row r="74" spans="1:23" s="1712" customFormat="1" ht="140.25">
      <c r="A74" s="446">
        <v>59</v>
      </c>
      <c r="B74" s="1022" t="s">
        <v>3998</v>
      </c>
      <c r="C74" s="1007" t="s">
        <v>12</v>
      </c>
      <c r="D74" s="1123">
        <v>18.3</v>
      </c>
      <c r="E74" s="1749"/>
      <c r="F74" s="1541"/>
      <c r="G74" s="720"/>
      <c r="H74" s="1749"/>
      <c r="I74" s="722"/>
      <c r="J74" s="720"/>
      <c r="K74" s="721"/>
      <c r="L74" s="721"/>
      <c r="M74" s="721"/>
      <c r="N74" s="721"/>
      <c r="O74" s="1751"/>
      <c r="P74" s="1769"/>
      <c r="Q74" s="1919" t="s">
        <v>3840</v>
      </c>
      <c r="R74" s="1920"/>
      <c r="S74" s="1920"/>
      <c r="U74" s="1943" t="s">
        <v>4006</v>
      </c>
      <c r="V74" s="1944"/>
      <c r="W74" s="1944"/>
    </row>
    <row r="75" spans="1:23" s="1712" customFormat="1" ht="63.75">
      <c r="A75" s="446">
        <v>60</v>
      </c>
      <c r="B75" s="1038" t="s">
        <v>3824</v>
      </c>
      <c r="C75" s="1007" t="s">
        <v>12</v>
      </c>
      <c r="D75" s="1123">
        <v>102.5</v>
      </c>
      <c r="E75" s="1749"/>
      <c r="F75" s="1541"/>
      <c r="G75" s="720"/>
      <c r="H75" s="1749"/>
      <c r="I75" s="722"/>
      <c r="J75" s="720"/>
      <c r="K75" s="721"/>
      <c r="L75" s="721"/>
      <c r="M75" s="721"/>
      <c r="N75" s="721"/>
      <c r="O75" s="1751"/>
      <c r="P75" s="1769"/>
      <c r="Q75" s="1919" t="s">
        <v>3840</v>
      </c>
      <c r="R75" s="1920"/>
      <c r="S75" s="1920"/>
    </row>
    <row r="76" spans="1:23" s="1712" customFormat="1" ht="153">
      <c r="A76" s="446">
        <v>61</v>
      </c>
      <c r="B76" s="1022" t="s">
        <v>3999</v>
      </c>
      <c r="C76" s="1007" t="s">
        <v>12</v>
      </c>
      <c r="D76" s="1123">
        <v>102.5</v>
      </c>
      <c r="E76" s="1749"/>
      <c r="F76" s="1541"/>
      <c r="G76" s="720"/>
      <c r="H76" s="1749"/>
      <c r="I76" s="722"/>
      <c r="J76" s="720"/>
      <c r="K76" s="721"/>
      <c r="L76" s="721"/>
      <c r="M76" s="721"/>
      <c r="N76" s="721"/>
      <c r="O76" s="1751"/>
      <c r="P76" s="1769"/>
      <c r="Q76" s="1919" t="s">
        <v>3840</v>
      </c>
      <c r="R76" s="1920"/>
      <c r="S76" s="1920"/>
      <c r="U76" s="1943" t="s">
        <v>4006</v>
      </c>
      <c r="V76" s="1944"/>
      <c r="W76" s="1944"/>
    </row>
    <row r="77" spans="1:23" s="1712" customFormat="1" ht="63.75">
      <c r="A77" s="446">
        <v>62</v>
      </c>
      <c r="B77" s="1038" t="s">
        <v>3825</v>
      </c>
      <c r="C77" s="1007" t="s">
        <v>12</v>
      </c>
      <c r="D77" s="1123">
        <v>11.8</v>
      </c>
      <c r="E77" s="1749"/>
      <c r="F77" s="1541"/>
      <c r="G77" s="720"/>
      <c r="H77" s="1749"/>
      <c r="I77" s="722"/>
      <c r="J77" s="720"/>
      <c r="K77" s="721"/>
      <c r="L77" s="721"/>
      <c r="M77" s="721"/>
      <c r="N77" s="721"/>
      <c r="O77" s="1751"/>
      <c r="P77" s="1769"/>
      <c r="Q77" s="1919" t="s">
        <v>3840</v>
      </c>
      <c r="R77" s="1920"/>
      <c r="S77" s="1920"/>
    </row>
    <row r="78" spans="1:23" s="1712" customFormat="1" ht="140.25">
      <c r="A78" s="446">
        <v>63</v>
      </c>
      <c r="B78" s="1022" t="s">
        <v>4000</v>
      </c>
      <c r="C78" s="1007" t="s">
        <v>12</v>
      </c>
      <c r="D78" s="1123">
        <v>11.8</v>
      </c>
      <c r="E78" s="1749"/>
      <c r="F78" s="1541"/>
      <c r="G78" s="720"/>
      <c r="H78" s="1749"/>
      <c r="I78" s="722"/>
      <c r="J78" s="720"/>
      <c r="K78" s="721"/>
      <c r="L78" s="721"/>
      <c r="M78" s="721"/>
      <c r="N78" s="721"/>
      <c r="O78" s="1751"/>
      <c r="P78" s="1769"/>
      <c r="Q78" s="1919" t="s">
        <v>3840</v>
      </c>
      <c r="R78" s="1920"/>
      <c r="S78" s="1920"/>
      <c r="U78" s="1943" t="s">
        <v>4006</v>
      </c>
      <c r="V78" s="1944"/>
      <c r="W78" s="1944"/>
    </row>
    <row r="79" spans="1:23" s="1" customFormat="1">
      <c r="A79" s="446">
        <v>64</v>
      </c>
      <c r="B79" s="331" t="s">
        <v>1534</v>
      </c>
      <c r="C79" s="336" t="s">
        <v>9</v>
      </c>
      <c r="D79" s="436">
        <v>1</v>
      </c>
      <c r="E79" s="433"/>
      <c r="F79" s="789"/>
      <c r="G79" s="342"/>
      <c r="H79" s="433"/>
      <c r="I79" s="344"/>
      <c r="J79" s="342"/>
      <c r="K79" s="347"/>
      <c r="L79" s="347"/>
      <c r="M79" s="347"/>
      <c r="N79" s="347"/>
      <c r="O79" s="348"/>
      <c r="P79" s="1769"/>
    </row>
    <row r="80" spans="1:23" s="1" customFormat="1" ht="35.25" customHeight="1">
      <c r="A80" s="446">
        <v>65</v>
      </c>
      <c r="B80" s="1024" t="s">
        <v>3099</v>
      </c>
      <c r="C80" s="336" t="s">
        <v>9</v>
      </c>
      <c r="D80" s="436">
        <v>1</v>
      </c>
      <c r="E80" s="322"/>
      <c r="F80" s="887"/>
      <c r="G80" s="365"/>
      <c r="H80" s="322"/>
      <c r="I80" s="344"/>
      <c r="J80" s="342"/>
      <c r="K80" s="347"/>
      <c r="L80" s="347"/>
      <c r="M80" s="347"/>
      <c r="N80" s="347"/>
      <c r="O80" s="348"/>
      <c r="P80" s="1769"/>
    </row>
    <row r="81" spans="1:16" s="1" customFormat="1" ht="35.25" customHeight="1">
      <c r="A81" s="446">
        <v>66</v>
      </c>
      <c r="B81" s="331" t="s">
        <v>1580</v>
      </c>
      <c r="C81" s="336" t="s">
        <v>9</v>
      </c>
      <c r="D81" s="436">
        <v>1</v>
      </c>
      <c r="E81" s="433"/>
      <c r="F81" s="789"/>
      <c r="G81" s="342"/>
      <c r="H81" s="433"/>
      <c r="I81" s="344"/>
      <c r="J81" s="342"/>
      <c r="K81" s="347"/>
      <c r="L81" s="347"/>
      <c r="M81" s="347"/>
      <c r="N81" s="347"/>
      <c r="O81" s="348"/>
      <c r="P81" s="1769"/>
    </row>
    <row r="82" spans="1:16" s="1" customFormat="1" ht="39">
      <c r="A82" s="446">
        <v>67</v>
      </c>
      <c r="B82" s="331" t="s">
        <v>2819</v>
      </c>
      <c r="C82" s="336" t="s">
        <v>12</v>
      </c>
      <c r="D82" s="436">
        <v>22.4</v>
      </c>
      <c r="E82" s="322"/>
      <c r="F82" s="887"/>
      <c r="G82" s="365"/>
      <c r="H82" s="322"/>
      <c r="I82" s="344"/>
      <c r="J82" s="342"/>
      <c r="K82" s="347"/>
      <c r="L82" s="347"/>
      <c r="M82" s="347"/>
      <c r="N82" s="347"/>
      <c r="O82" s="348"/>
      <c r="P82" s="1769"/>
    </row>
    <row r="83" spans="1:16" s="1" customFormat="1" ht="28.5" customHeight="1">
      <c r="A83" s="446">
        <v>68</v>
      </c>
      <c r="B83" s="331" t="s">
        <v>2945</v>
      </c>
      <c r="C83" s="336" t="s">
        <v>5</v>
      </c>
      <c r="D83" s="436">
        <v>26</v>
      </c>
      <c r="E83" s="322"/>
      <c r="F83" s="887"/>
      <c r="G83" s="365"/>
      <c r="H83" s="322"/>
      <c r="I83" s="344"/>
      <c r="J83" s="342"/>
      <c r="K83" s="347"/>
      <c r="L83" s="347"/>
      <c r="M83" s="347"/>
      <c r="N83" s="347"/>
      <c r="O83" s="348"/>
      <c r="P83" s="1769"/>
    </row>
    <row r="84" spans="1:16" s="1" customFormat="1" ht="26.25">
      <c r="A84" s="446">
        <v>69</v>
      </c>
      <c r="B84" s="331" t="s">
        <v>2820</v>
      </c>
      <c r="C84" s="336" t="s">
        <v>5</v>
      </c>
      <c r="D84" s="436">
        <v>22</v>
      </c>
      <c r="E84" s="322"/>
      <c r="F84" s="887"/>
      <c r="G84" s="365"/>
      <c r="H84" s="322"/>
      <c r="I84" s="344"/>
      <c r="J84" s="342"/>
      <c r="K84" s="347"/>
      <c r="L84" s="347"/>
      <c r="M84" s="347"/>
      <c r="N84" s="347"/>
      <c r="O84" s="348"/>
      <c r="P84" s="1769"/>
    </row>
    <row r="85" spans="1:16" s="1" customFormat="1" ht="27.75" customHeight="1">
      <c r="A85" s="446">
        <v>70</v>
      </c>
      <c r="B85" s="331" t="s">
        <v>2821</v>
      </c>
      <c r="C85" s="336" t="s">
        <v>5</v>
      </c>
      <c r="D85" s="436">
        <v>1</v>
      </c>
      <c r="E85" s="322"/>
      <c r="F85" s="887"/>
      <c r="G85" s="365"/>
      <c r="H85" s="322"/>
      <c r="I85" s="344"/>
      <c r="J85" s="342"/>
      <c r="K85" s="347"/>
      <c r="L85" s="347"/>
      <c r="M85" s="347"/>
      <c r="N85" s="347"/>
      <c r="O85" s="348"/>
      <c r="P85" s="1769"/>
    </row>
    <row r="86" spans="1:16" s="1" customFormat="1" ht="39">
      <c r="A86" s="446">
        <v>71</v>
      </c>
      <c r="B86" s="1022" t="s">
        <v>3341</v>
      </c>
      <c r="C86" s="1036" t="s">
        <v>5</v>
      </c>
      <c r="D86" s="1037">
        <v>10</v>
      </c>
      <c r="E86" s="322"/>
      <c r="F86" s="887"/>
      <c r="G86" s="365"/>
      <c r="I86" s="344"/>
      <c r="J86" s="342"/>
      <c r="K86" s="347"/>
      <c r="L86" s="347"/>
      <c r="M86" s="347"/>
      <c r="N86" s="347"/>
      <c r="O86" s="348"/>
      <c r="P86" s="1769"/>
    </row>
    <row r="87" spans="1:16" s="1" customFormat="1" ht="26.25">
      <c r="A87" s="446">
        <v>72</v>
      </c>
      <c r="B87" s="1038" t="s">
        <v>2978</v>
      </c>
      <c r="C87" s="1036"/>
      <c r="D87" s="1037"/>
      <c r="F87" s="1755"/>
      <c r="G87" s="724"/>
      <c r="I87" s="725"/>
      <c r="J87" s="726"/>
      <c r="K87" s="727"/>
      <c r="L87" s="727"/>
      <c r="M87" s="727"/>
      <c r="N87" s="727"/>
      <c r="O87" s="728"/>
      <c r="P87" s="1769"/>
    </row>
    <row r="88" spans="1:16" s="1" customFormat="1" ht="15">
      <c r="A88" s="446">
        <v>73</v>
      </c>
      <c r="B88" s="1022" t="s">
        <v>2979</v>
      </c>
      <c r="C88" s="1036" t="s">
        <v>7</v>
      </c>
      <c r="D88" s="1039">
        <v>37.1</v>
      </c>
      <c r="E88" s="706"/>
      <c r="F88" s="1200"/>
      <c r="G88" s="711"/>
      <c r="H88" s="706"/>
      <c r="I88" s="722"/>
      <c r="J88" s="720"/>
      <c r="K88" s="721"/>
      <c r="L88" s="721"/>
      <c r="M88" s="721"/>
      <c r="N88" s="721"/>
      <c r="O88" s="723"/>
      <c r="P88" s="1769"/>
    </row>
    <row r="89" spans="1:16" s="1" customFormat="1" ht="15">
      <c r="A89" s="446">
        <v>74</v>
      </c>
      <c r="B89" s="1022" t="s">
        <v>2980</v>
      </c>
      <c r="C89" s="1036" t="s">
        <v>7</v>
      </c>
      <c r="D89" s="1039">
        <v>63.3</v>
      </c>
      <c r="E89" s="706"/>
      <c r="F89" s="1200"/>
      <c r="G89" s="711"/>
      <c r="H89" s="706"/>
      <c r="I89" s="722"/>
      <c r="J89" s="720"/>
      <c r="K89" s="721"/>
      <c r="L89" s="721"/>
      <c r="M89" s="721"/>
      <c r="N89" s="721"/>
      <c r="O89" s="723"/>
      <c r="P89" s="1769"/>
    </row>
    <row r="90" spans="1:16" s="1" customFormat="1" ht="26.25">
      <c r="A90" s="446">
        <v>75</v>
      </c>
      <c r="B90" s="1022" t="s">
        <v>2981</v>
      </c>
      <c r="C90" s="1036" t="s">
        <v>7</v>
      </c>
      <c r="D90" s="1039">
        <v>138.5</v>
      </c>
      <c r="E90" s="706"/>
      <c r="F90" s="1200"/>
      <c r="G90" s="711"/>
      <c r="H90" s="706"/>
      <c r="I90" s="722"/>
      <c r="J90" s="720"/>
      <c r="K90" s="721"/>
      <c r="L90" s="721"/>
      <c r="M90" s="721"/>
      <c r="N90" s="721"/>
      <c r="O90" s="723"/>
      <c r="P90" s="1769"/>
    </row>
    <row r="91" spans="1:16" s="1" customFormat="1" ht="15">
      <c r="A91" s="446">
        <v>76</v>
      </c>
      <c r="B91" s="1022" t="s">
        <v>2982</v>
      </c>
      <c r="C91" s="1036" t="s">
        <v>7</v>
      </c>
      <c r="D91" s="1039">
        <v>34.1</v>
      </c>
      <c r="E91" s="706"/>
      <c r="F91" s="1200"/>
      <c r="G91" s="711"/>
      <c r="H91" s="706"/>
      <c r="I91" s="722"/>
      <c r="J91" s="720"/>
      <c r="K91" s="721"/>
      <c r="L91" s="721"/>
      <c r="M91" s="721"/>
      <c r="N91" s="721"/>
      <c r="O91" s="723"/>
      <c r="P91" s="1769"/>
    </row>
    <row r="92" spans="1:16" s="1" customFormat="1" ht="15">
      <c r="A92" s="446">
        <v>77</v>
      </c>
      <c r="B92" s="1022" t="s">
        <v>2983</v>
      </c>
      <c r="C92" s="1036" t="s">
        <v>7</v>
      </c>
      <c r="D92" s="1039">
        <v>218.1</v>
      </c>
      <c r="E92" s="706"/>
      <c r="F92" s="1200"/>
      <c r="G92" s="711"/>
      <c r="H92" s="706"/>
      <c r="I92" s="722"/>
      <c r="J92" s="720"/>
      <c r="K92" s="721"/>
      <c r="L92" s="721"/>
      <c r="M92" s="721"/>
      <c r="N92" s="721"/>
      <c r="O92" s="723"/>
      <c r="P92" s="1769"/>
    </row>
    <row r="93" spans="1:16" ht="38.25">
      <c r="A93" s="446">
        <v>78</v>
      </c>
      <c r="B93" s="328" t="s">
        <v>1099</v>
      </c>
      <c r="C93" s="326" t="s">
        <v>9</v>
      </c>
      <c r="D93" s="327">
        <v>1</v>
      </c>
      <c r="E93" s="322"/>
      <c r="F93" s="887"/>
      <c r="G93" s="365"/>
      <c r="H93" s="322"/>
      <c r="I93" s="344"/>
      <c r="J93" s="342"/>
      <c r="K93" s="347"/>
      <c r="L93" s="347"/>
      <c r="M93" s="347"/>
      <c r="N93" s="347"/>
      <c r="O93" s="348"/>
    </row>
    <row r="94" spans="1:16" ht="13.5" thickBot="1">
      <c r="A94" s="1956" t="s">
        <v>1094</v>
      </c>
      <c r="B94" s="1957"/>
      <c r="C94" s="1958"/>
      <c r="D94" s="1958"/>
      <c r="E94" s="405"/>
      <c r="F94" s="981"/>
      <c r="G94" s="405"/>
      <c r="H94" s="405"/>
      <c r="I94" s="405"/>
      <c r="J94" s="405"/>
      <c r="K94" s="422"/>
      <c r="L94" s="422"/>
      <c r="M94" s="422"/>
      <c r="N94" s="422"/>
      <c r="O94" s="422"/>
    </row>
    <row r="95" spans="1:16">
      <c r="P95" s="939"/>
    </row>
    <row r="96" spans="1:16">
      <c r="A96" s="19"/>
      <c r="C96" s="1959"/>
      <c r="D96" s="1959"/>
    </row>
    <row r="97" spans="1:12" ht="53.25" customHeight="1">
      <c r="A97" s="843">
        <v>1</v>
      </c>
      <c r="B97" s="2021" t="s">
        <v>2799</v>
      </c>
      <c r="C97" s="2021"/>
      <c r="D97" s="2021"/>
      <c r="E97" s="2021"/>
      <c r="F97" s="2021"/>
      <c r="G97" s="2021"/>
      <c r="H97" s="2021"/>
      <c r="I97" s="2021"/>
      <c r="J97" s="2021"/>
      <c r="K97" s="2021"/>
      <c r="L97" s="2021"/>
    </row>
    <row r="98" spans="1:12" ht="29.25" customHeight="1">
      <c r="A98" s="846" t="s">
        <v>49</v>
      </c>
      <c r="B98" s="1032" t="s">
        <v>3220</v>
      </c>
      <c r="C98" s="1033"/>
      <c r="D98" s="1033"/>
      <c r="E98" s="1033"/>
      <c r="F98" s="1033"/>
      <c r="G98" s="1033"/>
      <c r="H98" s="1033"/>
      <c r="I98" s="1033"/>
      <c r="J98" s="1033"/>
      <c r="K98" s="1033"/>
      <c r="L98" s="1033"/>
    </row>
    <row r="99" spans="1:12" ht="62.25" customHeight="1">
      <c r="A99" s="1034" t="s">
        <v>52</v>
      </c>
      <c r="B99" s="2020" t="s">
        <v>3216</v>
      </c>
      <c r="C99" s="2020"/>
      <c r="D99" s="2020"/>
      <c r="E99" s="2020"/>
      <c r="F99" s="2020"/>
      <c r="G99" s="2020"/>
      <c r="H99" s="2020"/>
      <c r="I99" s="2020"/>
      <c r="J99" s="2020"/>
      <c r="K99" s="2020"/>
      <c r="L99" s="2020"/>
    </row>
    <row r="100" spans="1:12" ht="66.75" customHeight="1">
      <c r="A100" s="1034" t="s">
        <v>3218</v>
      </c>
      <c r="B100" s="1927" t="s">
        <v>3217</v>
      </c>
      <c r="C100" s="1927"/>
      <c r="D100" s="1927"/>
      <c r="E100" s="1927"/>
      <c r="F100" s="1927"/>
      <c r="G100" s="1927"/>
      <c r="H100" s="1927"/>
      <c r="I100" s="1927"/>
      <c r="J100" s="1927"/>
      <c r="K100" s="1927"/>
      <c r="L100" s="1927"/>
    </row>
    <row r="101" spans="1:12" ht="70.5" customHeight="1">
      <c r="A101" s="1034" t="s">
        <v>3219</v>
      </c>
      <c r="B101" s="1927" t="s">
        <v>3224</v>
      </c>
      <c r="C101" s="1927"/>
      <c r="D101" s="1927"/>
      <c r="E101" s="1927"/>
      <c r="F101" s="1927"/>
      <c r="G101" s="1927"/>
      <c r="H101" s="1927"/>
      <c r="I101" s="1927"/>
      <c r="J101" s="1927"/>
      <c r="K101" s="1927"/>
      <c r="L101" s="1927"/>
    </row>
    <row r="102" spans="1:12">
      <c r="A102" s="846"/>
      <c r="B102" s="847"/>
      <c r="C102" s="843"/>
      <c r="D102" s="848"/>
      <c r="E102" s="848"/>
      <c r="F102" s="844"/>
      <c r="G102" s="845"/>
      <c r="H102" s="845"/>
      <c r="I102" s="845"/>
      <c r="J102" s="845"/>
      <c r="K102" s="845"/>
      <c r="L102" s="845"/>
    </row>
    <row r="103" spans="1:12">
      <c r="A103" s="846"/>
      <c r="B103" s="847"/>
      <c r="C103" s="843"/>
      <c r="D103" s="848"/>
      <c r="E103" s="848"/>
      <c r="F103" s="844"/>
      <c r="G103" s="845"/>
      <c r="H103" s="845"/>
      <c r="I103" s="845"/>
      <c r="J103" s="845"/>
      <c r="K103" s="845"/>
      <c r="L103" s="845"/>
    </row>
    <row r="104" spans="1:12">
      <c r="A104" s="846"/>
      <c r="B104" s="847"/>
      <c r="C104" s="843"/>
      <c r="D104" s="848"/>
      <c r="E104" s="848"/>
      <c r="F104" s="844"/>
      <c r="G104" s="845"/>
      <c r="H104" s="845"/>
      <c r="I104" s="845"/>
      <c r="J104" s="845"/>
      <c r="K104" s="845"/>
      <c r="L104" s="845"/>
    </row>
    <row r="105" spans="1:12">
      <c r="A105" s="849"/>
      <c r="B105" s="850" t="s">
        <v>3222</v>
      </c>
      <c r="C105" s="1921" t="s">
        <v>10</v>
      </c>
      <c r="D105" s="1921"/>
      <c r="E105" s="757"/>
      <c r="F105" s="757"/>
      <c r="G105" s="757"/>
      <c r="H105" s="757"/>
      <c r="I105" s="757"/>
      <c r="J105" s="757"/>
      <c r="K105" s="757"/>
      <c r="L105" s="757"/>
    </row>
    <row r="106" spans="1:12">
      <c r="A106" s="849"/>
      <c r="B106" s="850" t="s">
        <v>3221</v>
      </c>
      <c r="C106" s="1921" t="s">
        <v>11</v>
      </c>
      <c r="D106" s="1921"/>
      <c r="E106" s="757"/>
      <c r="F106" s="757"/>
      <c r="G106" s="757"/>
      <c r="H106" s="757"/>
      <c r="I106" s="757"/>
      <c r="J106" s="757"/>
      <c r="K106" s="757"/>
      <c r="L106" s="757"/>
    </row>
    <row r="107" spans="1:12">
      <c r="A107" s="849"/>
      <c r="B107" s="833"/>
      <c r="C107" s="851"/>
      <c r="D107" s="851"/>
      <c r="E107" s="757"/>
      <c r="F107" s="757"/>
      <c r="G107" s="757"/>
      <c r="H107" s="757"/>
      <c r="I107" s="757"/>
      <c r="J107" s="757"/>
      <c r="K107" s="757"/>
      <c r="L107" s="757"/>
    </row>
    <row r="108" spans="1:12">
      <c r="A108" s="849"/>
      <c r="B108" s="833"/>
      <c r="C108" s="851"/>
      <c r="D108" s="851"/>
      <c r="E108" s="757"/>
      <c r="F108" s="757"/>
      <c r="G108" s="757"/>
      <c r="H108" s="757"/>
      <c r="I108" s="757"/>
      <c r="J108" s="757"/>
      <c r="K108" s="757"/>
      <c r="L108" s="757"/>
    </row>
    <row r="109" spans="1:12">
      <c r="A109" s="849"/>
      <c r="B109" s="833" t="s">
        <v>3223</v>
      </c>
      <c r="C109" s="1921" t="s">
        <v>10</v>
      </c>
      <c r="D109" s="1921"/>
      <c r="E109" s="757"/>
      <c r="F109" s="757"/>
      <c r="G109" s="757"/>
      <c r="H109" s="757"/>
      <c r="I109" s="757"/>
      <c r="J109" s="757"/>
      <c r="K109" s="757"/>
      <c r="L109" s="757"/>
    </row>
    <row r="110" spans="1:12">
      <c r="A110" s="849"/>
      <c r="B110" s="833"/>
      <c r="C110" s="1921" t="s">
        <v>11</v>
      </c>
      <c r="D110" s="1921"/>
      <c r="E110" s="757"/>
      <c r="F110" s="757"/>
      <c r="G110" s="757"/>
      <c r="H110" s="757"/>
      <c r="I110" s="757"/>
      <c r="J110" s="757"/>
      <c r="K110" s="757"/>
      <c r="L110" s="757"/>
    </row>
  </sheetData>
  <mergeCells count="82">
    <mergeCell ref="Q69:S69"/>
    <mergeCell ref="Q77:S77"/>
    <mergeCell ref="Q78:S78"/>
    <mergeCell ref="Q70:S70"/>
    <mergeCell ref="Q73:S73"/>
    <mergeCell ref="Q74:S74"/>
    <mergeCell ref="Q75:S75"/>
    <mergeCell ref="Q76:S76"/>
    <mergeCell ref="Q72:S72"/>
    <mergeCell ref="Q64:S64"/>
    <mergeCell ref="Q65:S65"/>
    <mergeCell ref="Q66:S66"/>
    <mergeCell ref="Q67:S67"/>
    <mergeCell ref="Q68:S68"/>
    <mergeCell ref="Q59:S59"/>
    <mergeCell ref="Q60:S60"/>
    <mergeCell ref="Q61:S61"/>
    <mergeCell ref="Q62:S62"/>
    <mergeCell ref="Q63:S63"/>
    <mergeCell ref="Q46:S46"/>
    <mergeCell ref="Q47:S47"/>
    <mergeCell ref="Q55:S55"/>
    <mergeCell ref="Q56:S56"/>
    <mergeCell ref="Q57:S57"/>
    <mergeCell ref="Q38:S38"/>
    <mergeCell ref="Q41:S41"/>
    <mergeCell ref="Q42:S42"/>
    <mergeCell ref="Q43:S43"/>
    <mergeCell ref="Q44:S44"/>
    <mergeCell ref="Q32:S32"/>
    <mergeCell ref="Q33:S33"/>
    <mergeCell ref="Q34:S34"/>
    <mergeCell ref="Q35:S35"/>
    <mergeCell ref="Q37:S37"/>
    <mergeCell ref="C106:D106"/>
    <mergeCell ref="C109:D109"/>
    <mergeCell ref="C110:D110"/>
    <mergeCell ref="B97:L97"/>
    <mergeCell ref="B99:L99"/>
    <mergeCell ref="B100:L100"/>
    <mergeCell ref="B101:L101"/>
    <mergeCell ref="C105:D105"/>
    <mergeCell ref="C96:D96"/>
    <mergeCell ref="A94:D94"/>
    <mergeCell ref="A12:A13"/>
    <mergeCell ref="B12:B13"/>
    <mergeCell ref="C12:C13"/>
    <mergeCell ref="D12:D13"/>
    <mergeCell ref="K12:O12"/>
    <mergeCell ref="Q21:S21"/>
    <mergeCell ref="Q27:S27"/>
    <mergeCell ref="Q29:S29"/>
    <mergeCell ref="Q30:S30"/>
    <mergeCell ref="A6:B6"/>
    <mergeCell ref="A7:B7"/>
    <mergeCell ref="A10:D10"/>
    <mergeCell ref="A8:B8"/>
    <mergeCell ref="E12:J12"/>
    <mergeCell ref="A1:D1"/>
    <mergeCell ref="A2:D2"/>
    <mergeCell ref="A3:D3"/>
    <mergeCell ref="A4:B4"/>
    <mergeCell ref="A5:B5"/>
    <mergeCell ref="V30:X30"/>
    <mergeCell ref="V31:X31"/>
    <mergeCell ref="V32:X32"/>
    <mergeCell ref="U47:W47"/>
    <mergeCell ref="U48:W48"/>
    <mergeCell ref="U44:W44"/>
    <mergeCell ref="U49:W49"/>
    <mergeCell ref="U59:W59"/>
    <mergeCell ref="U60:W60"/>
    <mergeCell ref="U61:W61"/>
    <mergeCell ref="U66:W66"/>
    <mergeCell ref="U74:W74"/>
    <mergeCell ref="U76:W76"/>
    <mergeCell ref="U78:W78"/>
    <mergeCell ref="U67:W67"/>
    <mergeCell ref="U68:W68"/>
    <mergeCell ref="U69:W69"/>
    <mergeCell ref="U70:W70"/>
    <mergeCell ref="U71:W71"/>
  </mergeCells>
  <pageMargins left="0.11811023622047245" right="0.11811023622047245" top="0.74803149606299213" bottom="0.74803149606299213" header="0.31496062992125984" footer="0.31496062992125984"/>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P76"/>
  <sheetViews>
    <sheetView topLeftCell="A55" zoomScaleNormal="100" workbookViewId="0">
      <selection activeCell="E16" sqref="E16:E43"/>
    </sheetView>
  </sheetViews>
  <sheetFormatPr defaultColWidth="9.42578125" defaultRowHeight="12.75"/>
  <cols>
    <col min="1" max="1" width="8.42578125" style="1" customWidth="1"/>
    <col min="2" max="2" width="46.5703125" style="4" customWidth="1"/>
    <col min="3" max="3" width="11.85546875" style="4" customWidth="1"/>
    <col min="4" max="4" width="11.140625" style="1" customWidth="1"/>
    <col min="5" max="5" width="19.42578125" style="1" customWidth="1"/>
    <col min="6" max="14" width="9.42578125" style="1"/>
    <col min="15" max="16" width="10.28515625" style="1" bestFit="1" customWidth="1"/>
    <col min="17" max="239" width="9.42578125" style="1"/>
    <col min="240" max="240" width="6.42578125" style="1" customWidth="1"/>
    <col min="241" max="241" width="35.42578125" style="1" customWidth="1"/>
    <col min="242" max="242" width="3.5703125" style="1" customWidth="1"/>
    <col min="243" max="243" width="9.28515625" style="1" customWidth="1"/>
    <col min="244" max="244" width="6.42578125" style="1" customWidth="1"/>
    <col min="245" max="245" width="4.5703125" style="1" customWidth="1"/>
    <col min="246" max="246" width="7.42578125" style="1" customWidth="1"/>
    <col min="247" max="247" width="8.42578125" style="1" customWidth="1"/>
    <col min="248" max="248" width="7.5703125" style="1" customWidth="1"/>
    <col min="249" max="249" width="9" style="1" customWidth="1"/>
    <col min="250" max="250" width="11.42578125" style="1" customWidth="1"/>
    <col min="251" max="251" width="10.42578125" style="1" customWidth="1"/>
    <col min="252" max="252" width="11.5703125" style="1" customWidth="1"/>
    <col min="253" max="253" width="9.42578125" style="1"/>
    <col min="254" max="254" width="11.42578125" style="1" customWidth="1"/>
    <col min="255" max="495" width="9.42578125" style="1"/>
    <col min="496" max="496" width="6.42578125" style="1" customWidth="1"/>
    <col min="497" max="497" width="35.42578125" style="1" customWidth="1"/>
    <col min="498" max="498" width="3.5703125" style="1" customWidth="1"/>
    <col min="499" max="499" width="9.28515625" style="1" customWidth="1"/>
    <col min="500" max="500" width="6.42578125" style="1" customWidth="1"/>
    <col min="501" max="501" width="4.5703125" style="1" customWidth="1"/>
    <col min="502" max="502" width="7.42578125" style="1" customWidth="1"/>
    <col min="503" max="503" width="8.42578125" style="1" customWidth="1"/>
    <col min="504" max="504" width="7.5703125" style="1" customWidth="1"/>
    <col min="505" max="505" width="9" style="1" customWidth="1"/>
    <col min="506" max="506" width="11.42578125" style="1" customWidth="1"/>
    <col min="507" max="507" width="10.42578125" style="1" customWidth="1"/>
    <col min="508" max="508" width="11.5703125" style="1" customWidth="1"/>
    <col min="509" max="509" width="9.42578125" style="1"/>
    <col min="510" max="510" width="11.42578125" style="1" customWidth="1"/>
    <col min="511" max="751" width="9.42578125" style="1"/>
    <col min="752" max="752" width="6.42578125" style="1" customWidth="1"/>
    <col min="753" max="753" width="35.42578125" style="1" customWidth="1"/>
    <col min="754" max="754" width="3.5703125" style="1" customWidth="1"/>
    <col min="755" max="755" width="9.28515625" style="1" customWidth="1"/>
    <col min="756" max="756" width="6.42578125" style="1" customWidth="1"/>
    <col min="757" max="757" width="4.5703125" style="1" customWidth="1"/>
    <col min="758" max="758" width="7.42578125" style="1" customWidth="1"/>
    <col min="759" max="759" width="8.42578125" style="1" customWidth="1"/>
    <col min="760" max="760" width="7.5703125" style="1" customWidth="1"/>
    <col min="761" max="761" width="9" style="1" customWidth="1"/>
    <col min="762" max="762" width="11.42578125" style="1" customWidth="1"/>
    <col min="763" max="763" width="10.42578125" style="1" customWidth="1"/>
    <col min="764" max="764" width="11.5703125" style="1" customWidth="1"/>
    <col min="765" max="765" width="9.42578125" style="1"/>
    <col min="766" max="766" width="11.42578125" style="1" customWidth="1"/>
    <col min="767" max="1007" width="9.42578125" style="1"/>
    <col min="1008" max="1008" width="6.42578125" style="1" customWidth="1"/>
    <col min="1009" max="1009" width="35.42578125" style="1" customWidth="1"/>
    <col min="1010" max="1010" width="3.5703125" style="1" customWidth="1"/>
    <col min="1011" max="1012" width="9.28515625" style="1" customWidth="1"/>
    <col min="1013" max="16384" width="9.42578125" style="1"/>
  </cols>
  <sheetData>
    <row r="1" spans="1:16">
      <c r="A1" s="2034" t="s">
        <v>2900</v>
      </c>
      <c r="B1" s="2034"/>
      <c r="C1" s="2034"/>
      <c r="D1" s="2034"/>
      <c r="E1" s="2034"/>
    </row>
    <row r="2" spans="1:16">
      <c r="A2" s="2035" t="s">
        <v>2768</v>
      </c>
      <c r="B2" s="2035"/>
      <c r="C2" s="2035"/>
      <c r="D2" s="2035"/>
      <c r="E2" s="2035"/>
    </row>
    <row r="3" spans="1:16">
      <c r="A3" s="2036"/>
      <c r="B3" s="2036"/>
      <c r="C3" s="2036"/>
      <c r="D3" s="2036"/>
      <c r="E3" s="2036"/>
    </row>
    <row r="4" spans="1:16">
      <c r="A4" s="1966" t="s">
        <v>0</v>
      </c>
      <c r="B4" s="1966"/>
      <c r="C4" s="759" t="s">
        <v>3211</v>
      </c>
      <c r="D4" s="1041"/>
      <c r="E4" s="1041"/>
    </row>
    <row r="5" spans="1:16" s="2" customFormat="1">
      <c r="A5" s="1966" t="s">
        <v>1</v>
      </c>
      <c r="B5" s="1966"/>
      <c r="C5" s="759" t="s">
        <v>3211</v>
      </c>
      <c r="D5" s="1043"/>
      <c r="E5" s="1042"/>
    </row>
    <row r="6" spans="1:16" s="3" customFormat="1">
      <c r="A6" s="1966" t="s">
        <v>2</v>
      </c>
      <c r="B6" s="1966"/>
      <c r="C6" s="759" t="s">
        <v>3212</v>
      </c>
      <c r="D6" s="1044"/>
      <c r="E6" s="1044"/>
    </row>
    <row r="7" spans="1:16" ht="15">
      <c r="A7" s="1966" t="s">
        <v>3209</v>
      </c>
      <c r="B7" s="1966"/>
      <c r="C7" s="913" t="s">
        <v>3213</v>
      </c>
      <c r="D7" s="1041"/>
      <c r="E7" s="1041"/>
    </row>
    <row r="8" spans="1:16" s="3" customFormat="1" ht="15">
      <c r="A8" s="1967" t="s">
        <v>3210</v>
      </c>
      <c r="B8" s="1967"/>
      <c r="C8" s="913"/>
      <c r="D8" s="1044"/>
      <c r="E8" s="1044"/>
    </row>
    <row r="9" spans="1:16">
      <c r="A9" s="1040"/>
      <c r="B9" s="1040"/>
      <c r="C9" s="1041"/>
      <c r="D9" s="1041"/>
      <c r="E9" s="1041"/>
      <c r="M9" s="23" t="s">
        <v>2941</v>
      </c>
      <c r="N9" s="23"/>
      <c r="O9" s="145"/>
      <c r="P9" s="23" t="s">
        <v>2942</v>
      </c>
    </row>
    <row r="10" spans="1:16">
      <c r="A10" s="1040"/>
      <c r="B10" s="1040"/>
      <c r="C10" s="1041"/>
      <c r="D10" s="1040"/>
      <c r="E10" s="1040"/>
      <c r="M10" s="23" t="s">
        <v>2943</v>
      </c>
      <c r="N10" s="23"/>
      <c r="O10" s="23"/>
      <c r="P10" s="23"/>
    </row>
    <row r="11" spans="1:16" ht="13.5" thickBot="1"/>
    <row r="12" spans="1:16">
      <c r="A12" s="2039" t="s">
        <v>8</v>
      </c>
      <c r="B12" s="2041" t="s">
        <v>1085</v>
      </c>
      <c r="C12" s="2042" t="s">
        <v>1086</v>
      </c>
      <c r="D12" s="2042" t="s">
        <v>3</v>
      </c>
      <c r="E12" s="2044" t="s">
        <v>4</v>
      </c>
      <c r="F12" s="1954" t="s">
        <v>2934</v>
      </c>
      <c r="G12" s="1954"/>
      <c r="H12" s="1954"/>
      <c r="I12" s="1954"/>
      <c r="J12" s="1954"/>
      <c r="K12" s="1954"/>
      <c r="L12" s="1955" t="s">
        <v>2935</v>
      </c>
      <c r="M12" s="1955"/>
      <c r="N12" s="1955"/>
      <c r="O12" s="1955"/>
      <c r="P12" s="1955"/>
    </row>
    <row r="13" spans="1:16" ht="64.5">
      <c r="A13" s="2040"/>
      <c r="B13" s="2041"/>
      <c r="C13" s="2043"/>
      <c r="D13" s="2043"/>
      <c r="E13" s="2045"/>
      <c r="F13" s="339" t="s">
        <v>2936</v>
      </c>
      <c r="G13" s="339" t="s">
        <v>2937</v>
      </c>
      <c r="H13" s="339" t="s">
        <v>2886</v>
      </c>
      <c r="I13" s="339" t="s">
        <v>2887</v>
      </c>
      <c r="J13" s="339" t="s">
        <v>2888</v>
      </c>
      <c r="K13" s="339" t="s">
        <v>2938</v>
      </c>
      <c r="L13" s="339" t="s">
        <v>2939</v>
      </c>
      <c r="M13" s="339" t="s">
        <v>2886</v>
      </c>
      <c r="N13" s="339" t="s">
        <v>2887</v>
      </c>
      <c r="O13" s="339" t="s">
        <v>2888</v>
      </c>
      <c r="P13" s="339" t="s">
        <v>2940</v>
      </c>
    </row>
    <row r="14" spans="1:16" ht="13.5" thickBot="1">
      <c r="A14" s="11">
        <v>1</v>
      </c>
      <c r="B14" s="12">
        <v>2</v>
      </c>
      <c r="C14" s="12">
        <v>3</v>
      </c>
      <c r="D14" s="12">
        <v>4</v>
      </c>
      <c r="E14" s="12">
        <v>5</v>
      </c>
      <c r="F14" s="340">
        <v>6</v>
      </c>
      <c r="G14" s="340">
        <v>7</v>
      </c>
      <c r="H14" s="340">
        <v>8</v>
      </c>
      <c r="I14" s="340">
        <v>9</v>
      </c>
      <c r="J14" s="340">
        <v>10</v>
      </c>
      <c r="K14" s="340">
        <v>11</v>
      </c>
      <c r="L14" s="340">
        <v>12</v>
      </c>
      <c r="M14" s="340">
        <v>13</v>
      </c>
      <c r="N14" s="340">
        <v>14</v>
      </c>
      <c r="O14" s="341">
        <v>15</v>
      </c>
      <c r="P14" s="341">
        <v>16</v>
      </c>
    </row>
    <row r="15" spans="1:16">
      <c r="A15" s="297"/>
      <c r="B15" s="187" t="s">
        <v>1363</v>
      </c>
      <c r="C15" s="187"/>
      <c r="D15" s="298"/>
      <c r="E15" s="298"/>
      <c r="F15" s="460"/>
      <c r="G15" s="460"/>
      <c r="H15" s="460"/>
      <c r="I15" s="460"/>
      <c r="J15" s="460"/>
      <c r="K15" s="460"/>
      <c r="L15" s="460"/>
      <c r="M15" s="460"/>
      <c r="N15" s="460"/>
      <c r="O15" s="460"/>
      <c r="P15" s="461"/>
    </row>
    <row r="16" spans="1:16" ht="220.5" customHeight="1">
      <c r="A16" s="307">
        <v>1</v>
      </c>
      <c r="B16" s="449" t="s">
        <v>3342</v>
      </c>
      <c r="C16" s="450" t="s">
        <v>1364</v>
      </c>
      <c r="D16" s="335" t="s">
        <v>2728</v>
      </c>
      <c r="E16" s="451">
        <v>1</v>
      </c>
      <c r="F16" s="466"/>
      <c r="G16" s="466"/>
      <c r="H16" s="466"/>
      <c r="I16" s="466"/>
      <c r="J16" s="466"/>
      <c r="K16" s="436"/>
      <c r="L16" s="436"/>
      <c r="M16" s="436"/>
      <c r="N16" s="436"/>
      <c r="O16" s="436"/>
      <c r="P16" s="467"/>
    </row>
    <row r="17" spans="1:16" ht="177.6" customHeight="1">
      <c r="A17" s="307">
        <v>2</v>
      </c>
      <c r="B17" s="449" t="s">
        <v>2769</v>
      </c>
      <c r="C17" s="450" t="s">
        <v>1365</v>
      </c>
      <c r="D17" s="335" t="s">
        <v>5</v>
      </c>
      <c r="E17" s="451">
        <v>1</v>
      </c>
      <c r="F17" s="468"/>
      <c r="G17" s="466"/>
      <c r="H17" s="466"/>
      <c r="I17" s="468"/>
      <c r="J17" s="466"/>
      <c r="K17" s="436"/>
      <c r="L17" s="436"/>
      <c r="M17" s="436"/>
      <c r="N17" s="436"/>
      <c r="O17" s="436"/>
      <c r="P17" s="467"/>
    </row>
    <row r="18" spans="1:16" ht="168.6" customHeight="1">
      <c r="A18" s="307">
        <v>3</v>
      </c>
      <c r="B18" s="449" t="s">
        <v>2770</v>
      </c>
      <c r="C18" s="450" t="s">
        <v>1366</v>
      </c>
      <c r="D18" s="335" t="s">
        <v>5</v>
      </c>
      <c r="E18" s="451">
        <v>1</v>
      </c>
      <c r="F18" s="466"/>
      <c r="G18" s="466"/>
      <c r="H18" s="466"/>
      <c r="I18" s="469"/>
      <c r="J18" s="466"/>
      <c r="K18" s="436"/>
      <c r="L18" s="436"/>
      <c r="M18" s="436"/>
      <c r="N18" s="436"/>
      <c r="O18" s="436"/>
      <c r="P18" s="467"/>
    </row>
    <row r="19" spans="1:16" ht="89.25">
      <c r="A19" s="307">
        <v>4</v>
      </c>
      <c r="B19" s="449" t="s">
        <v>2771</v>
      </c>
      <c r="C19" s="450" t="s">
        <v>1367</v>
      </c>
      <c r="D19" s="335" t="s">
        <v>5</v>
      </c>
      <c r="E19" s="451">
        <v>8</v>
      </c>
      <c r="F19" s="466"/>
      <c r="G19" s="466"/>
      <c r="H19" s="466"/>
      <c r="I19" s="469"/>
      <c r="J19" s="466"/>
      <c r="K19" s="436"/>
      <c r="L19" s="436"/>
      <c r="M19" s="436"/>
      <c r="N19" s="436"/>
      <c r="O19" s="436"/>
      <c r="P19" s="467"/>
    </row>
    <row r="20" spans="1:16" ht="76.5">
      <c r="A20" s="307">
        <v>5</v>
      </c>
      <c r="B20" s="449" t="s">
        <v>3343</v>
      </c>
      <c r="C20" s="450" t="s">
        <v>1368</v>
      </c>
      <c r="D20" s="335" t="s">
        <v>5</v>
      </c>
      <c r="E20" s="451">
        <v>2</v>
      </c>
      <c r="F20" s="466"/>
      <c r="G20" s="466"/>
      <c r="H20" s="466"/>
      <c r="I20" s="466"/>
      <c r="J20" s="466"/>
      <c r="K20" s="436"/>
      <c r="L20" s="436"/>
      <c r="M20" s="436"/>
      <c r="N20" s="436"/>
      <c r="O20" s="436"/>
      <c r="P20" s="467"/>
    </row>
    <row r="21" spans="1:16" ht="102">
      <c r="A21" s="307">
        <v>6</v>
      </c>
      <c r="B21" s="452" t="s">
        <v>3344</v>
      </c>
      <c r="C21" s="450" t="s">
        <v>1369</v>
      </c>
      <c r="D21" s="335" t="s">
        <v>5</v>
      </c>
      <c r="E21" s="451">
        <v>1</v>
      </c>
      <c r="F21" s="466"/>
      <c r="G21" s="466"/>
      <c r="H21" s="466"/>
      <c r="I21" s="466"/>
      <c r="J21" s="466"/>
      <c r="K21" s="436"/>
      <c r="L21" s="436"/>
      <c r="M21" s="436"/>
      <c r="N21" s="436"/>
      <c r="O21" s="436"/>
      <c r="P21" s="467"/>
    </row>
    <row r="22" spans="1:16" ht="38.25">
      <c r="A22" s="307">
        <v>7</v>
      </c>
      <c r="B22" s="449" t="s">
        <v>2772</v>
      </c>
      <c r="C22" s="450" t="s">
        <v>1370</v>
      </c>
      <c r="D22" s="335" t="s">
        <v>2729</v>
      </c>
      <c r="E22" s="451">
        <v>1</v>
      </c>
      <c r="F22" s="466"/>
      <c r="G22" s="466"/>
      <c r="H22" s="466"/>
      <c r="I22" s="466"/>
      <c r="J22" s="466"/>
      <c r="K22" s="436"/>
      <c r="L22" s="436"/>
      <c r="M22" s="436"/>
      <c r="N22" s="436"/>
      <c r="O22" s="436"/>
      <c r="P22" s="467"/>
    </row>
    <row r="23" spans="1:16" ht="191.25">
      <c r="A23" s="307">
        <v>8</v>
      </c>
      <c r="B23" s="452" t="s">
        <v>3345</v>
      </c>
      <c r="C23" s="450" t="s">
        <v>1371</v>
      </c>
      <c r="D23" s="335" t="s">
        <v>5</v>
      </c>
      <c r="E23" s="451">
        <v>1</v>
      </c>
      <c r="F23" s="468"/>
      <c r="G23" s="466"/>
      <c r="H23" s="466"/>
      <c r="I23" s="468"/>
      <c r="J23" s="466"/>
      <c r="K23" s="436"/>
      <c r="L23" s="436"/>
      <c r="M23" s="436"/>
      <c r="N23" s="436"/>
      <c r="O23" s="436"/>
      <c r="P23" s="467"/>
    </row>
    <row r="24" spans="1:16" ht="96.95" customHeight="1">
      <c r="A24" s="307">
        <v>9</v>
      </c>
      <c r="B24" s="449" t="s">
        <v>3346</v>
      </c>
      <c r="C24" s="450" t="s">
        <v>1372</v>
      </c>
      <c r="D24" s="335" t="s">
        <v>5</v>
      </c>
      <c r="E24" s="451">
        <v>1</v>
      </c>
      <c r="F24" s="468"/>
      <c r="G24" s="466"/>
      <c r="H24" s="466"/>
      <c r="I24" s="466"/>
      <c r="J24" s="466"/>
      <c r="K24" s="436"/>
      <c r="L24" s="436"/>
      <c r="M24" s="436"/>
      <c r="N24" s="436"/>
      <c r="O24" s="436"/>
      <c r="P24" s="467"/>
    </row>
    <row r="25" spans="1:16" ht="98.1" customHeight="1">
      <c r="A25" s="307">
        <v>10</v>
      </c>
      <c r="B25" s="449" t="s">
        <v>3347</v>
      </c>
      <c r="C25" s="450" t="s">
        <v>1373</v>
      </c>
      <c r="D25" s="335" t="s">
        <v>5</v>
      </c>
      <c r="E25" s="451">
        <v>1</v>
      </c>
      <c r="F25" s="468"/>
      <c r="G25" s="466"/>
      <c r="H25" s="466"/>
      <c r="I25" s="468"/>
      <c r="J25" s="466"/>
      <c r="K25" s="436"/>
      <c r="L25" s="436"/>
      <c r="M25" s="436"/>
      <c r="N25" s="436"/>
      <c r="O25" s="436"/>
      <c r="P25" s="467"/>
    </row>
    <row r="26" spans="1:16" ht="158.1" customHeight="1">
      <c r="A26" s="307">
        <v>11</v>
      </c>
      <c r="B26" s="449" t="s">
        <v>3348</v>
      </c>
      <c r="C26" s="450" t="s">
        <v>1374</v>
      </c>
      <c r="D26" s="335" t="s">
        <v>5</v>
      </c>
      <c r="E26" s="451">
        <v>1</v>
      </c>
      <c r="F26" s="468"/>
      <c r="G26" s="466"/>
      <c r="H26" s="466"/>
      <c r="I26" s="436"/>
      <c r="J26" s="466"/>
      <c r="K26" s="436"/>
      <c r="L26" s="436"/>
      <c r="M26" s="436"/>
      <c r="N26" s="436"/>
      <c r="O26" s="436"/>
      <c r="P26" s="467"/>
    </row>
    <row r="27" spans="1:16" ht="160.5" customHeight="1">
      <c r="A27" s="307">
        <v>12</v>
      </c>
      <c r="B27" s="449" t="s">
        <v>3349</v>
      </c>
      <c r="C27" s="450" t="s">
        <v>1375</v>
      </c>
      <c r="D27" s="335" t="s">
        <v>5</v>
      </c>
      <c r="E27" s="451">
        <v>1</v>
      </c>
      <c r="F27" s="468"/>
      <c r="G27" s="466"/>
      <c r="H27" s="466"/>
      <c r="I27" s="466"/>
      <c r="J27" s="466"/>
      <c r="K27" s="436"/>
      <c r="L27" s="436"/>
      <c r="M27" s="436"/>
      <c r="N27" s="436"/>
      <c r="O27" s="436"/>
      <c r="P27" s="467"/>
    </row>
    <row r="28" spans="1:16" ht="198.6" customHeight="1">
      <c r="A28" s="307">
        <v>13</v>
      </c>
      <c r="B28" s="449" t="s">
        <v>2773</v>
      </c>
      <c r="C28" s="450" t="s">
        <v>1376</v>
      </c>
      <c r="D28" s="335" t="s">
        <v>5</v>
      </c>
      <c r="E28" s="451">
        <v>1</v>
      </c>
      <c r="F28" s="468"/>
      <c r="G28" s="466"/>
      <c r="H28" s="466"/>
      <c r="I28" s="469"/>
      <c r="J28" s="466"/>
      <c r="K28" s="436"/>
      <c r="L28" s="436"/>
      <c r="M28" s="436"/>
      <c r="N28" s="436"/>
      <c r="O28" s="436"/>
      <c r="P28" s="467"/>
    </row>
    <row r="29" spans="1:16" ht="127.5">
      <c r="A29" s="307">
        <v>14</v>
      </c>
      <c r="B29" s="449" t="s">
        <v>3350</v>
      </c>
      <c r="C29" s="450" t="s">
        <v>1377</v>
      </c>
      <c r="D29" s="335" t="s">
        <v>5</v>
      </c>
      <c r="E29" s="451">
        <v>1</v>
      </c>
      <c r="F29" s="466"/>
      <c r="G29" s="466"/>
      <c r="H29" s="466"/>
      <c r="I29" s="466"/>
      <c r="J29" s="466"/>
      <c r="K29" s="436"/>
      <c r="L29" s="436"/>
      <c r="M29" s="436"/>
      <c r="N29" s="436"/>
      <c r="O29" s="436"/>
      <c r="P29" s="467"/>
    </row>
    <row r="30" spans="1:16">
      <c r="A30" s="462"/>
      <c r="B30" s="453" t="s">
        <v>2725</v>
      </c>
      <c r="C30" s="454"/>
      <c r="D30" s="448"/>
      <c r="E30" s="455"/>
      <c r="F30" s="468"/>
      <c r="G30" s="466"/>
      <c r="H30" s="466"/>
      <c r="I30" s="468"/>
      <c r="J30" s="466"/>
      <c r="K30" s="436"/>
      <c r="L30" s="436"/>
      <c r="M30" s="436"/>
      <c r="N30" s="436"/>
      <c r="O30" s="436"/>
      <c r="P30" s="467"/>
    </row>
    <row r="31" spans="1:16" ht="89.25">
      <c r="A31" s="307">
        <v>15</v>
      </c>
      <c r="B31" s="456" t="s">
        <v>3351</v>
      </c>
      <c r="C31" s="450" t="s">
        <v>1378</v>
      </c>
      <c r="D31" s="335" t="s">
        <v>5</v>
      </c>
      <c r="E31" s="451">
        <v>1</v>
      </c>
      <c r="F31" s="466"/>
      <c r="G31" s="466"/>
      <c r="H31" s="466"/>
      <c r="I31" s="469"/>
      <c r="J31" s="466"/>
      <c r="K31" s="436"/>
      <c r="L31" s="436"/>
      <c r="M31" s="436"/>
      <c r="N31" s="436"/>
      <c r="O31" s="436"/>
      <c r="P31" s="467"/>
    </row>
    <row r="32" spans="1:16" ht="89.25">
      <c r="A32" s="307">
        <v>16</v>
      </c>
      <c r="B32" s="456" t="s">
        <v>3352</v>
      </c>
      <c r="C32" s="450" t="s">
        <v>1379</v>
      </c>
      <c r="D32" s="335" t="s">
        <v>5</v>
      </c>
      <c r="E32" s="451">
        <v>1</v>
      </c>
      <c r="F32" s="466"/>
      <c r="G32" s="466"/>
      <c r="H32" s="466"/>
      <c r="I32" s="469"/>
      <c r="J32" s="466"/>
      <c r="K32" s="436"/>
      <c r="L32" s="436"/>
      <c r="M32" s="436"/>
      <c r="N32" s="436"/>
      <c r="O32" s="436"/>
      <c r="P32" s="467"/>
    </row>
    <row r="33" spans="1:16" ht="76.5">
      <c r="A33" s="307">
        <v>17</v>
      </c>
      <c r="B33" s="456" t="s">
        <v>3353</v>
      </c>
      <c r="C33" s="450" t="s">
        <v>1380</v>
      </c>
      <c r="D33" s="335" t="s">
        <v>5</v>
      </c>
      <c r="E33" s="451">
        <v>1</v>
      </c>
      <c r="F33" s="466"/>
      <c r="G33" s="466"/>
      <c r="H33" s="466"/>
      <c r="I33" s="466"/>
      <c r="J33" s="466"/>
      <c r="K33" s="436"/>
      <c r="L33" s="436"/>
      <c r="M33" s="436"/>
      <c r="N33" s="436"/>
      <c r="O33" s="436"/>
      <c r="P33" s="467"/>
    </row>
    <row r="34" spans="1:16" ht="102">
      <c r="A34" s="307">
        <v>18</v>
      </c>
      <c r="B34" s="457" t="s">
        <v>3354</v>
      </c>
      <c r="C34" s="450" t="s">
        <v>1381</v>
      </c>
      <c r="D34" s="335" t="s">
        <v>5</v>
      </c>
      <c r="E34" s="451">
        <v>1</v>
      </c>
      <c r="F34" s="466"/>
      <c r="G34" s="466"/>
      <c r="H34" s="466"/>
      <c r="I34" s="466"/>
      <c r="J34" s="466"/>
      <c r="K34" s="436"/>
      <c r="L34" s="436"/>
      <c r="M34" s="436"/>
      <c r="N34" s="436"/>
      <c r="O34" s="436"/>
      <c r="P34" s="467"/>
    </row>
    <row r="35" spans="1:16">
      <c r="A35" s="462"/>
      <c r="B35" s="453" t="s">
        <v>2726</v>
      </c>
      <c r="C35" s="454"/>
      <c r="D35" s="448"/>
      <c r="E35" s="455"/>
      <c r="F35" s="466"/>
      <c r="G35" s="466"/>
      <c r="H35" s="466"/>
      <c r="I35" s="466"/>
      <c r="J35" s="466"/>
      <c r="K35" s="436"/>
      <c r="L35" s="436"/>
      <c r="M35" s="436"/>
      <c r="N35" s="436"/>
      <c r="O35" s="436"/>
      <c r="P35" s="467"/>
    </row>
    <row r="36" spans="1:16" ht="189" customHeight="1">
      <c r="A36" s="307">
        <v>19</v>
      </c>
      <c r="B36" s="456" t="s">
        <v>2774</v>
      </c>
      <c r="C36" s="450" t="s">
        <v>1382</v>
      </c>
      <c r="D36" s="335" t="s">
        <v>5</v>
      </c>
      <c r="E36" s="451">
        <v>1</v>
      </c>
      <c r="F36" s="466"/>
      <c r="G36" s="466"/>
      <c r="H36" s="466"/>
      <c r="I36" s="466"/>
      <c r="J36" s="466"/>
      <c r="K36" s="436"/>
      <c r="L36" s="436"/>
      <c r="M36" s="436"/>
      <c r="N36" s="436"/>
      <c r="O36" s="436"/>
      <c r="P36" s="467"/>
    </row>
    <row r="37" spans="1:16" ht="200.1" customHeight="1">
      <c r="A37" s="307">
        <v>20</v>
      </c>
      <c r="B37" s="456" t="s">
        <v>2775</v>
      </c>
      <c r="C37" s="450" t="s">
        <v>1383</v>
      </c>
      <c r="D37" s="335" t="s">
        <v>5</v>
      </c>
      <c r="E37" s="451">
        <v>1</v>
      </c>
      <c r="F37" s="468"/>
      <c r="G37" s="466"/>
      <c r="H37" s="466"/>
      <c r="I37" s="468"/>
      <c r="J37" s="466"/>
      <c r="K37" s="436"/>
      <c r="L37" s="436"/>
      <c r="M37" s="436"/>
      <c r="N37" s="436"/>
      <c r="O37" s="436"/>
      <c r="P37" s="467"/>
    </row>
    <row r="38" spans="1:16" ht="180" customHeight="1">
      <c r="A38" s="307">
        <v>21</v>
      </c>
      <c r="B38" s="456" t="s">
        <v>2776</v>
      </c>
      <c r="C38" s="450" t="s">
        <v>1384</v>
      </c>
      <c r="D38" s="335" t="s">
        <v>5</v>
      </c>
      <c r="E38" s="451">
        <v>1</v>
      </c>
      <c r="F38" s="468"/>
      <c r="G38" s="466"/>
      <c r="H38" s="466"/>
      <c r="I38" s="466"/>
      <c r="J38" s="466"/>
      <c r="K38" s="436"/>
      <c r="L38" s="436"/>
      <c r="M38" s="436"/>
      <c r="N38" s="436"/>
      <c r="O38" s="436"/>
      <c r="P38" s="467"/>
    </row>
    <row r="39" spans="1:16" ht="180" customHeight="1">
      <c r="A39" s="307">
        <v>22</v>
      </c>
      <c r="B39" s="456" t="s">
        <v>2777</v>
      </c>
      <c r="C39" s="450" t="s">
        <v>1385</v>
      </c>
      <c r="D39" s="335" t="s">
        <v>5</v>
      </c>
      <c r="E39" s="451">
        <v>1</v>
      </c>
      <c r="F39" s="468"/>
      <c r="G39" s="466"/>
      <c r="H39" s="466"/>
      <c r="I39" s="468"/>
      <c r="J39" s="466"/>
      <c r="K39" s="436"/>
      <c r="L39" s="436"/>
      <c r="M39" s="436"/>
      <c r="N39" s="436"/>
      <c r="O39" s="436"/>
      <c r="P39" s="467"/>
    </row>
    <row r="40" spans="1:16" ht="159.94999999999999" customHeight="1">
      <c r="A40" s="307">
        <v>23</v>
      </c>
      <c r="B40" s="456" t="s">
        <v>2778</v>
      </c>
      <c r="C40" s="450" t="s">
        <v>1386</v>
      </c>
      <c r="D40" s="335" t="s">
        <v>5</v>
      </c>
      <c r="E40" s="451">
        <v>4</v>
      </c>
      <c r="F40" s="468"/>
      <c r="G40" s="466"/>
      <c r="H40" s="466"/>
      <c r="I40" s="436"/>
      <c r="J40" s="466"/>
      <c r="K40" s="436"/>
      <c r="L40" s="436"/>
      <c r="M40" s="436"/>
      <c r="N40" s="436"/>
      <c r="O40" s="436"/>
      <c r="P40" s="467"/>
    </row>
    <row r="41" spans="1:16" ht="159.94999999999999" customHeight="1">
      <c r="A41" s="307">
        <v>24</v>
      </c>
      <c r="B41" s="456" t="s">
        <v>3355</v>
      </c>
      <c r="C41" s="450" t="s">
        <v>1387</v>
      </c>
      <c r="D41" s="335" t="s">
        <v>5</v>
      </c>
      <c r="E41" s="451">
        <v>1</v>
      </c>
      <c r="F41" s="468"/>
      <c r="G41" s="466"/>
      <c r="H41" s="466"/>
      <c r="I41" s="468"/>
      <c r="J41" s="466"/>
      <c r="K41" s="436"/>
      <c r="L41" s="436"/>
      <c r="M41" s="436"/>
      <c r="N41" s="436"/>
      <c r="O41" s="436"/>
      <c r="P41" s="467"/>
    </row>
    <row r="42" spans="1:16" ht="159.94999999999999" customHeight="1">
      <c r="A42" s="307">
        <v>25</v>
      </c>
      <c r="B42" s="456" t="s">
        <v>3356</v>
      </c>
      <c r="C42" s="450" t="s">
        <v>1388</v>
      </c>
      <c r="D42" s="335" t="s">
        <v>5</v>
      </c>
      <c r="E42" s="451">
        <v>1</v>
      </c>
      <c r="F42" s="468"/>
      <c r="G42" s="466"/>
      <c r="H42" s="466"/>
      <c r="I42" s="468"/>
      <c r="J42" s="466"/>
      <c r="K42" s="436"/>
      <c r="L42" s="436"/>
      <c r="M42" s="436"/>
      <c r="N42" s="436"/>
      <c r="O42" s="436"/>
      <c r="P42" s="467"/>
    </row>
    <row r="43" spans="1:16" ht="140.1" customHeight="1">
      <c r="A43" s="307">
        <v>26</v>
      </c>
      <c r="B43" s="458" t="s">
        <v>3357</v>
      </c>
      <c r="C43" s="450" t="s">
        <v>1389</v>
      </c>
      <c r="D43" s="335" t="s">
        <v>5</v>
      </c>
      <c r="E43" s="451">
        <v>1</v>
      </c>
      <c r="F43" s="468"/>
      <c r="G43" s="466"/>
      <c r="H43" s="466"/>
      <c r="I43" s="468"/>
      <c r="J43" s="466"/>
      <c r="K43" s="436"/>
      <c r="L43" s="436"/>
      <c r="M43" s="436"/>
      <c r="N43" s="436"/>
      <c r="O43" s="436"/>
      <c r="P43" s="467"/>
    </row>
    <row r="44" spans="1:16">
      <c r="A44" s="463"/>
      <c r="B44" s="403"/>
      <c r="C44" s="403"/>
      <c r="D44" s="336"/>
      <c r="E44" s="459"/>
      <c r="F44" s="433"/>
      <c r="G44" s="433"/>
      <c r="H44" s="433"/>
      <c r="I44" s="433"/>
      <c r="J44" s="433"/>
      <c r="K44" s="433"/>
      <c r="L44" s="433"/>
      <c r="M44" s="433"/>
      <c r="N44" s="433"/>
      <c r="O44" s="433"/>
      <c r="P44" s="447"/>
    </row>
    <row r="45" spans="1:16" ht="13.5" thickBot="1">
      <c r="A45" s="464"/>
      <c r="B45" s="2037" t="s">
        <v>6</v>
      </c>
      <c r="C45" s="2037"/>
      <c r="D45" s="2037"/>
      <c r="E45" s="2037"/>
      <c r="F45" s="465"/>
      <c r="G45" s="465"/>
      <c r="H45" s="465"/>
      <c r="I45" s="465"/>
      <c r="J45" s="465"/>
      <c r="K45" s="465"/>
      <c r="L45" s="422"/>
      <c r="M45" s="422"/>
      <c r="N45" s="422"/>
      <c r="O45" s="422"/>
      <c r="P45" s="422"/>
    </row>
    <row r="46" spans="1:16">
      <c r="A46" s="2038"/>
      <c r="B46" s="2038"/>
      <c r="C46" s="2038"/>
      <c r="D46" s="2038"/>
      <c r="E46" s="2038"/>
    </row>
    <row r="48" spans="1:16" s="15" customFormat="1" ht="69" customHeight="1">
      <c r="A48" s="843">
        <v>1</v>
      </c>
      <c r="B48" s="2021" t="s">
        <v>2799</v>
      </c>
      <c r="C48" s="2021"/>
      <c r="D48" s="2021"/>
      <c r="E48" s="2021"/>
      <c r="F48" s="2021"/>
      <c r="G48" s="2021"/>
      <c r="H48" s="2021"/>
      <c r="I48" s="2021"/>
      <c r="J48" s="2021"/>
      <c r="K48" s="2021"/>
      <c r="L48" s="2021"/>
    </row>
    <row r="49" spans="1:12" s="15" customFormat="1" ht="69" customHeight="1">
      <c r="A49" s="846" t="s">
        <v>49</v>
      </c>
      <c r="B49" s="1032" t="s">
        <v>3220</v>
      </c>
      <c r="C49" s="1033"/>
      <c r="D49" s="1033"/>
      <c r="E49" s="1033"/>
      <c r="F49" s="1033"/>
      <c r="G49" s="1033"/>
      <c r="H49" s="1033"/>
      <c r="I49" s="1033"/>
      <c r="J49" s="1033"/>
      <c r="K49" s="1033"/>
      <c r="L49" s="1033"/>
    </row>
    <row r="50" spans="1:12" s="15" customFormat="1" ht="69" customHeight="1">
      <c r="A50" s="1034" t="s">
        <v>52</v>
      </c>
      <c r="B50" s="2020" t="s">
        <v>3216</v>
      </c>
      <c r="C50" s="2020"/>
      <c r="D50" s="2020"/>
      <c r="E50" s="2020"/>
      <c r="F50" s="2020"/>
      <c r="G50" s="2020"/>
      <c r="H50" s="2020"/>
      <c r="I50" s="2020"/>
      <c r="J50" s="2020"/>
      <c r="K50" s="2020"/>
      <c r="L50" s="2020"/>
    </row>
    <row r="51" spans="1:12" s="15" customFormat="1" ht="69" customHeight="1">
      <c r="A51" s="1034" t="s">
        <v>3218</v>
      </c>
      <c r="B51" s="1927" t="s">
        <v>3217</v>
      </c>
      <c r="C51" s="1927"/>
      <c r="D51" s="1927"/>
      <c r="E51" s="1927"/>
      <c r="F51" s="1927"/>
      <c r="G51" s="1927"/>
      <c r="H51" s="1927"/>
      <c r="I51" s="1927"/>
      <c r="J51" s="1927"/>
      <c r="K51" s="1927"/>
      <c r="L51" s="1927"/>
    </row>
    <row r="52" spans="1:12" s="15" customFormat="1" ht="69" customHeight="1">
      <c r="A52" s="1034" t="s">
        <v>3219</v>
      </c>
      <c r="B52" s="1927" t="s">
        <v>3224</v>
      </c>
      <c r="C52" s="1927"/>
      <c r="D52" s="1927"/>
      <c r="E52" s="1927"/>
      <c r="F52" s="1927"/>
      <c r="G52" s="1927"/>
      <c r="H52" s="1927"/>
      <c r="I52" s="1927"/>
      <c r="J52" s="1927"/>
      <c r="K52" s="1927"/>
      <c r="L52" s="1927"/>
    </row>
    <row r="53" spans="1:12" s="15" customFormat="1">
      <c r="A53" s="846"/>
      <c r="B53" s="847"/>
      <c r="C53" s="843"/>
      <c r="D53" s="848"/>
      <c r="E53" s="848"/>
      <c r="F53" s="844"/>
      <c r="G53" s="845"/>
      <c r="H53" s="845"/>
      <c r="I53" s="845"/>
      <c r="J53" s="845"/>
      <c r="K53" s="845"/>
      <c r="L53" s="845"/>
    </row>
    <row r="54" spans="1:12" s="15" customFormat="1">
      <c r="A54" s="846"/>
      <c r="B54" s="847"/>
      <c r="C54" s="843"/>
      <c r="D54" s="848"/>
      <c r="E54" s="848"/>
      <c r="F54" s="844"/>
      <c r="G54" s="845"/>
      <c r="H54" s="845"/>
      <c r="I54" s="845"/>
      <c r="J54" s="845"/>
      <c r="K54" s="845"/>
      <c r="L54" s="845"/>
    </row>
    <row r="55" spans="1:12" s="15" customFormat="1">
      <c r="A55" s="846"/>
      <c r="B55" s="847"/>
      <c r="C55" s="843"/>
      <c r="D55" s="848"/>
      <c r="E55" s="848"/>
      <c r="F55" s="844"/>
      <c r="G55" s="845"/>
      <c r="H55" s="845"/>
      <c r="I55" s="845"/>
      <c r="J55" s="845"/>
      <c r="K55" s="845"/>
      <c r="L55" s="845"/>
    </row>
    <row r="56" spans="1:12" s="15" customFormat="1">
      <c r="A56" s="849"/>
      <c r="B56" s="850" t="s">
        <v>3222</v>
      </c>
      <c r="C56" s="1921" t="s">
        <v>10</v>
      </c>
      <c r="D56" s="1921"/>
      <c r="E56" s="757"/>
      <c r="F56" s="757"/>
      <c r="G56" s="757"/>
      <c r="H56" s="757"/>
      <c r="I56" s="757"/>
      <c r="J56" s="757"/>
      <c r="K56" s="757"/>
      <c r="L56" s="757"/>
    </row>
    <row r="57" spans="1:12" s="15" customFormat="1">
      <c r="A57" s="849"/>
      <c r="B57" s="850" t="s">
        <v>3221</v>
      </c>
      <c r="C57" s="1921" t="s">
        <v>11</v>
      </c>
      <c r="D57" s="1921"/>
      <c r="E57" s="757"/>
      <c r="F57" s="757"/>
      <c r="G57" s="757"/>
      <c r="H57" s="757"/>
      <c r="I57" s="757"/>
      <c r="J57" s="757"/>
      <c r="K57" s="757"/>
      <c r="L57" s="757"/>
    </row>
    <row r="58" spans="1:12" s="15" customFormat="1">
      <c r="A58" s="849"/>
      <c r="B58" s="833"/>
      <c r="C58" s="851"/>
      <c r="D58" s="851"/>
      <c r="E58" s="757"/>
      <c r="F58" s="757"/>
      <c r="G58" s="757"/>
      <c r="H58" s="757"/>
      <c r="I58" s="757"/>
      <c r="J58" s="757"/>
      <c r="K58" s="757"/>
      <c r="L58" s="757"/>
    </row>
    <row r="59" spans="1:12" s="15" customFormat="1">
      <c r="A59" s="849"/>
      <c r="B59" s="833"/>
      <c r="C59" s="851"/>
      <c r="D59" s="851"/>
      <c r="E59" s="757"/>
      <c r="F59" s="757"/>
      <c r="G59" s="757"/>
      <c r="H59" s="757"/>
      <c r="I59" s="757"/>
      <c r="J59" s="757"/>
      <c r="K59" s="757"/>
      <c r="L59" s="757"/>
    </row>
    <row r="60" spans="1:12" s="15" customFormat="1">
      <c r="A60" s="849"/>
      <c r="B60" s="833" t="s">
        <v>3223</v>
      </c>
      <c r="C60" s="1921" t="s">
        <v>10</v>
      </c>
      <c r="D60" s="1921"/>
      <c r="E60" s="757"/>
      <c r="F60" s="757"/>
      <c r="G60" s="757"/>
      <c r="H60" s="757"/>
      <c r="I60" s="757"/>
      <c r="J60" s="757"/>
      <c r="K60" s="757"/>
      <c r="L60" s="757"/>
    </row>
    <row r="61" spans="1:12" s="15" customFormat="1">
      <c r="A61" s="849"/>
      <c r="B61" s="833"/>
      <c r="C61" s="1921" t="s">
        <v>11</v>
      </c>
      <c r="D61" s="1921"/>
      <c r="E61" s="757"/>
      <c r="F61" s="757"/>
      <c r="G61" s="757"/>
      <c r="H61" s="757"/>
      <c r="I61" s="757"/>
      <c r="J61" s="757"/>
      <c r="K61" s="757"/>
      <c r="L61" s="757"/>
    </row>
    <row r="62" spans="1:12">
      <c r="B62" s="1"/>
      <c r="C62" s="1"/>
    </row>
    <row r="63" spans="1:12">
      <c r="B63" s="1"/>
      <c r="C63" s="1"/>
    </row>
    <row r="64" spans="1:12">
      <c r="B64" s="1"/>
      <c r="C64" s="1"/>
    </row>
    <row r="65" spans="2:3">
      <c r="B65" s="1"/>
      <c r="C65" s="1"/>
    </row>
    <row r="66" spans="2:3">
      <c r="B66" s="1"/>
      <c r="C66" s="1"/>
    </row>
    <row r="67" spans="2:3">
      <c r="B67" s="1"/>
      <c r="C67" s="1"/>
    </row>
    <row r="68" spans="2:3">
      <c r="B68" s="1"/>
      <c r="C68" s="1"/>
    </row>
    <row r="69" spans="2:3">
      <c r="B69" s="1"/>
      <c r="C69" s="1"/>
    </row>
    <row r="70" spans="2:3">
      <c r="B70" s="1"/>
      <c r="C70" s="1"/>
    </row>
    <row r="71" spans="2:3">
      <c r="B71" s="1"/>
      <c r="C71" s="1"/>
    </row>
    <row r="72" spans="2:3">
      <c r="B72" s="1"/>
      <c r="C72" s="1"/>
    </row>
    <row r="73" spans="2:3">
      <c r="B73" s="1"/>
      <c r="C73" s="1"/>
    </row>
    <row r="74" spans="2:3">
      <c r="B74" s="1"/>
      <c r="C74" s="1"/>
    </row>
    <row r="75" spans="2:3">
      <c r="B75" s="1"/>
      <c r="C75" s="1"/>
    </row>
    <row r="76" spans="2:3">
      <c r="B76" s="1"/>
      <c r="C76" s="1"/>
    </row>
  </sheetData>
  <mergeCells count="25">
    <mergeCell ref="C57:D57"/>
    <mergeCell ref="C60:D60"/>
    <mergeCell ref="C61:D61"/>
    <mergeCell ref="B48:L48"/>
    <mergeCell ref="B50:L50"/>
    <mergeCell ref="B51:L51"/>
    <mergeCell ref="B52:L52"/>
    <mergeCell ref="C56:D56"/>
    <mergeCell ref="F12:K12"/>
    <mergeCell ref="L12:P12"/>
    <mergeCell ref="A12:A13"/>
    <mergeCell ref="B12:B13"/>
    <mergeCell ref="C12:C13"/>
    <mergeCell ref="D12:D13"/>
    <mergeCell ref="E12:E13"/>
    <mergeCell ref="B45:E45"/>
    <mergeCell ref="A46:E46"/>
    <mergeCell ref="A6:B6"/>
    <mergeCell ref="A7:B7"/>
    <mergeCell ref="A8:B8"/>
    <mergeCell ref="A1:E1"/>
    <mergeCell ref="A2:E2"/>
    <mergeCell ref="A3:E3"/>
    <mergeCell ref="A4:B4"/>
    <mergeCell ref="A5:B5"/>
  </mergeCells>
  <conditionalFormatting sqref="A16:A43">
    <cfRule type="cellIs" dxfId="143" priority="23" operator="equal">
      <formula>0</formula>
    </cfRule>
  </conditionalFormatting>
  <conditionalFormatting sqref="D16:E43">
    <cfRule type="cellIs" dxfId="142" priority="1" operator="equal">
      <formula>0</formula>
    </cfRule>
  </conditionalFormatting>
  <pageMargins left="0.11811023622047245" right="0.11811023622047245" top="0.74803149606299213" bottom="0.74803149606299213" header="0.31496062992125984" footer="0.31496062992125984"/>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00FF99"/>
  </sheetPr>
  <dimension ref="A1:S65"/>
  <sheetViews>
    <sheetView topLeftCell="A49" zoomScale="85" zoomScaleNormal="85" workbookViewId="0">
      <pane xSplit="4" topLeftCell="E1" activePane="topRight" state="frozen"/>
      <selection pane="topRight" activeCell="W41" sqref="W41"/>
    </sheetView>
  </sheetViews>
  <sheetFormatPr defaultColWidth="8.7109375" defaultRowHeight="12.75"/>
  <cols>
    <col min="1" max="1" width="9.28515625" style="833" bestFit="1" customWidth="1"/>
    <col min="2" max="2" width="44.28515625" style="833" customWidth="1"/>
    <col min="3" max="3" width="19.7109375" style="833" customWidth="1"/>
    <col min="4" max="4" width="21.5703125" style="833" customWidth="1"/>
    <col min="5" max="5" width="12.85546875" style="1045" customWidth="1"/>
    <col min="6" max="6" width="7" style="1045" customWidth="1"/>
    <col min="7" max="7" width="10.42578125" style="833" customWidth="1"/>
    <col min="8" max="8" width="11.42578125" style="833" customWidth="1"/>
    <col min="9" max="9" width="8.7109375" style="833"/>
    <col min="10" max="10" width="13.28515625" style="833" customWidth="1"/>
    <col min="11" max="11" width="10" style="833" customWidth="1"/>
    <col min="12" max="12" width="11" style="833" customWidth="1"/>
    <col min="13" max="14" width="11.140625" style="833" customWidth="1"/>
    <col min="15" max="15" width="12.42578125" style="833" customWidth="1"/>
    <col min="16" max="18" width="8.7109375" style="833"/>
    <col min="19" max="19" width="24.42578125" style="833" customWidth="1"/>
    <col min="20" max="16384" width="8.7109375" style="833"/>
  </cols>
  <sheetData>
    <row r="1" spans="1:15" ht="14.65" customHeight="1">
      <c r="A1" s="1979" t="s">
        <v>2901</v>
      </c>
      <c r="B1" s="1979"/>
      <c r="C1" s="1979"/>
      <c r="D1" s="1979"/>
      <c r="E1" s="944"/>
      <c r="F1" s="944"/>
    </row>
    <row r="2" spans="1:15" ht="14.65" customHeight="1">
      <c r="A2" s="1990" t="s">
        <v>1512</v>
      </c>
      <c r="B2" s="1990"/>
      <c r="C2" s="1990"/>
      <c r="D2" s="1990"/>
      <c r="E2" s="1547"/>
      <c r="F2" s="1547"/>
    </row>
    <row r="3" spans="1:15" ht="14.65" customHeight="1">
      <c r="A3" s="1981"/>
      <c r="B3" s="1981"/>
      <c r="C3" s="1981"/>
      <c r="D3" s="1981"/>
      <c r="E3" s="1548"/>
      <c r="F3" s="1548"/>
    </row>
    <row r="4" spans="1:15" ht="14.65" customHeight="1">
      <c r="A4" s="1932" t="s">
        <v>0</v>
      </c>
      <c r="B4" s="1932"/>
      <c r="C4" s="759" t="s">
        <v>3211</v>
      </c>
      <c r="D4" s="989"/>
      <c r="E4" s="1047"/>
      <c r="F4" s="1047"/>
    </row>
    <row r="5" spans="1:15">
      <c r="A5" s="1932" t="s">
        <v>1</v>
      </c>
      <c r="B5" s="1932"/>
      <c r="C5" s="759" t="s">
        <v>3211</v>
      </c>
      <c r="D5" s="990"/>
    </row>
    <row r="6" spans="1:15" ht="14.65" customHeight="1">
      <c r="A6" s="1932" t="s">
        <v>2</v>
      </c>
      <c r="B6" s="1932"/>
      <c r="C6" s="759" t="s">
        <v>3212</v>
      </c>
      <c r="D6" s="989"/>
      <c r="E6" s="1047"/>
      <c r="F6" s="1047"/>
    </row>
    <row r="7" spans="1:15" ht="12.75" customHeight="1">
      <c r="A7" s="1932" t="s">
        <v>3209</v>
      </c>
      <c r="B7" s="1932"/>
      <c r="C7" s="761" t="s">
        <v>3213</v>
      </c>
      <c r="D7" s="989"/>
      <c r="E7" s="1047"/>
      <c r="F7" s="1047"/>
    </row>
    <row r="8" spans="1:15" ht="14.65" customHeight="1">
      <c r="A8" s="1939" t="s">
        <v>3210</v>
      </c>
      <c r="B8" s="1939"/>
      <c r="C8" s="761"/>
      <c r="D8" s="989"/>
      <c r="E8" s="1047"/>
      <c r="F8" s="1047"/>
    </row>
    <row r="9" spans="1:15">
      <c r="A9" s="914"/>
      <c r="B9" s="914"/>
      <c r="C9" s="914"/>
      <c r="D9" s="914"/>
      <c r="E9" s="1047"/>
      <c r="F9" s="1047"/>
      <c r="L9" s="757" t="s">
        <v>2941</v>
      </c>
      <c r="M9" s="757"/>
      <c r="N9" s="762"/>
      <c r="O9" s="757" t="s">
        <v>2942</v>
      </c>
    </row>
    <row r="10" spans="1:15" ht="13.15" customHeight="1">
      <c r="A10" s="1940"/>
      <c r="B10" s="1940"/>
      <c r="C10" s="1948"/>
      <c r="D10" s="1948"/>
      <c r="E10" s="1549"/>
      <c r="F10" s="1549"/>
      <c r="L10" s="757" t="s">
        <v>2943</v>
      </c>
      <c r="M10" s="757"/>
      <c r="N10" s="757"/>
      <c r="O10" s="757"/>
    </row>
    <row r="11" spans="1:15" ht="13.5" customHeight="1">
      <c r="A11" s="766"/>
      <c r="B11" s="767"/>
      <c r="C11" s="768"/>
      <c r="D11" s="768"/>
      <c r="E11" s="1141"/>
      <c r="F11" s="1141"/>
    </row>
    <row r="12" spans="1:15" ht="12.75" customHeight="1">
      <c r="A12" s="1994" t="s">
        <v>8</v>
      </c>
      <c r="B12" s="1995" t="s">
        <v>1085</v>
      </c>
      <c r="C12" s="1996" t="s">
        <v>3</v>
      </c>
      <c r="D12" s="1998" t="s">
        <v>4</v>
      </c>
      <c r="E12" s="1942" t="s">
        <v>2934</v>
      </c>
      <c r="F12" s="1942"/>
      <c r="G12" s="1942"/>
      <c r="H12" s="1942"/>
      <c r="I12" s="1942"/>
      <c r="J12" s="1942"/>
      <c r="K12" s="1928" t="s">
        <v>2935</v>
      </c>
      <c r="L12" s="1928"/>
      <c r="M12" s="1928"/>
      <c r="N12" s="1928"/>
      <c r="O12" s="1928"/>
    </row>
    <row r="13" spans="1:15" ht="50.25" customHeight="1">
      <c r="A13" s="1994"/>
      <c r="B13" s="1995"/>
      <c r="C13" s="1936"/>
      <c r="D13" s="1938"/>
      <c r="E13" s="769" t="s">
        <v>2936</v>
      </c>
      <c r="F13" s="769" t="s">
        <v>2937</v>
      </c>
      <c r="G13" s="769" t="s">
        <v>2886</v>
      </c>
      <c r="H13" s="769" t="s">
        <v>2887</v>
      </c>
      <c r="I13" s="769" t="s">
        <v>2888</v>
      </c>
      <c r="J13" s="769" t="s">
        <v>2938</v>
      </c>
      <c r="K13" s="769" t="s">
        <v>2939</v>
      </c>
      <c r="L13" s="769" t="s">
        <v>2886</v>
      </c>
      <c r="M13" s="769" t="s">
        <v>2887</v>
      </c>
      <c r="N13" s="769" t="s">
        <v>2888</v>
      </c>
      <c r="O13" s="769" t="s">
        <v>2940</v>
      </c>
    </row>
    <row r="14" spans="1:15" ht="13.5" thickBot="1">
      <c r="A14" s="1002">
        <v>1</v>
      </c>
      <c r="B14" s="1002">
        <v>2</v>
      </c>
      <c r="C14" s="1002">
        <v>3</v>
      </c>
      <c r="D14" s="1002">
        <v>4</v>
      </c>
      <c r="E14" s="772">
        <v>5</v>
      </c>
      <c r="F14" s="772">
        <v>6</v>
      </c>
      <c r="G14" s="772">
        <v>7</v>
      </c>
      <c r="H14" s="772">
        <v>8</v>
      </c>
      <c r="I14" s="772">
        <v>9</v>
      </c>
      <c r="J14" s="772">
        <v>10</v>
      </c>
      <c r="K14" s="772">
        <v>11</v>
      </c>
      <c r="L14" s="772">
        <v>12</v>
      </c>
      <c r="M14" s="772">
        <v>13</v>
      </c>
      <c r="N14" s="772">
        <v>14</v>
      </c>
      <c r="O14" s="773">
        <v>15</v>
      </c>
    </row>
    <row r="15" spans="1:15" ht="25.5">
      <c r="A15" s="1550">
        <v>1</v>
      </c>
      <c r="B15" s="1551" t="s">
        <v>1314</v>
      </c>
      <c r="C15" s="1552"/>
      <c r="D15" s="1552"/>
      <c r="E15" s="1095"/>
      <c r="F15" s="1095"/>
      <c r="G15" s="951"/>
      <c r="H15" s="951"/>
      <c r="I15" s="951"/>
      <c r="J15" s="951"/>
      <c r="K15" s="951"/>
      <c r="L15" s="951"/>
      <c r="M15" s="951"/>
      <c r="N15" s="951"/>
      <c r="O15" s="952"/>
    </row>
    <row r="16" spans="1:15" ht="64.5" customHeight="1">
      <c r="A16" s="1553">
        <v>2</v>
      </c>
      <c r="B16" s="857" t="s">
        <v>3684</v>
      </c>
      <c r="C16" s="955" t="s">
        <v>5</v>
      </c>
      <c r="D16" s="868">
        <v>2</v>
      </c>
      <c r="E16" s="796"/>
      <c r="F16" s="789"/>
      <c r="G16" s="789"/>
      <c r="H16" s="796"/>
      <c r="I16" s="791"/>
      <c r="J16" s="789"/>
      <c r="K16" s="797"/>
      <c r="L16" s="797"/>
      <c r="M16" s="797"/>
      <c r="N16" s="797"/>
      <c r="O16" s="798"/>
    </row>
    <row r="17" spans="1:19" ht="64.5">
      <c r="A17" s="1554">
        <v>3</v>
      </c>
      <c r="B17" s="857" t="s">
        <v>2984</v>
      </c>
      <c r="C17" s="955" t="s">
        <v>5</v>
      </c>
      <c r="D17" s="868">
        <v>1</v>
      </c>
      <c r="E17" s="796"/>
      <c r="F17" s="789"/>
      <c r="G17" s="789"/>
      <c r="H17" s="796"/>
      <c r="I17" s="791"/>
      <c r="J17" s="789"/>
      <c r="K17" s="797"/>
      <c r="L17" s="797"/>
      <c r="M17" s="797"/>
      <c r="N17" s="797"/>
      <c r="O17" s="798"/>
    </row>
    <row r="18" spans="1:19" ht="26.25">
      <c r="A18" s="1553">
        <v>4</v>
      </c>
      <c r="B18" s="860" t="s">
        <v>3685</v>
      </c>
      <c r="C18" s="955" t="s">
        <v>5</v>
      </c>
      <c r="D18" s="868">
        <v>1</v>
      </c>
      <c r="E18" s="796"/>
      <c r="F18" s="789"/>
      <c r="G18" s="789"/>
      <c r="H18" s="796"/>
      <c r="I18" s="791"/>
      <c r="J18" s="789"/>
      <c r="K18" s="797"/>
      <c r="L18" s="797"/>
      <c r="M18" s="797"/>
      <c r="N18" s="797"/>
      <c r="O18" s="798"/>
    </row>
    <row r="19" spans="1:19" ht="26.25">
      <c r="A19" s="1554">
        <v>5</v>
      </c>
      <c r="B19" s="860" t="s">
        <v>3686</v>
      </c>
      <c r="C19" s="955" t="s">
        <v>5</v>
      </c>
      <c r="D19" s="868">
        <v>1</v>
      </c>
      <c r="E19" s="797"/>
      <c r="F19" s="789"/>
      <c r="G19" s="789"/>
      <c r="H19" s="797"/>
      <c r="I19" s="791"/>
      <c r="J19" s="789"/>
      <c r="K19" s="797"/>
      <c r="L19" s="797"/>
      <c r="M19" s="797"/>
      <c r="N19" s="797"/>
      <c r="O19" s="798"/>
    </row>
    <row r="20" spans="1:19" ht="26.25">
      <c r="A20" s="1553">
        <v>6</v>
      </c>
      <c r="B20" s="954" t="s">
        <v>1315</v>
      </c>
      <c r="C20" s="955"/>
      <c r="D20" s="868"/>
      <c r="E20" s="1555"/>
      <c r="F20" s="1555"/>
      <c r="G20" s="956"/>
      <c r="H20" s="956"/>
      <c r="I20" s="956"/>
      <c r="J20" s="956"/>
      <c r="K20" s="956"/>
      <c r="L20" s="956"/>
      <c r="M20" s="956"/>
      <c r="N20" s="956"/>
      <c r="O20" s="957"/>
    </row>
    <row r="21" spans="1:19" ht="77.25" customHeight="1">
      <c r="A21" s="1554">
        <v>7</v>
      </c>
      <c r="B21" s="958" t="s">
        <v>1447</v>
      </c>
      <c r="C21" s="955" t="s">
        <v>5</v>
      </c>
      <c r="D21" s="868">
        <v>14</v>
      </c>
      <c r="E21" s="797"/>
      <c r="F21" s="789"/>
      <c r="G21" s="789"/>
      <c r="H21" s="797"/>
      <c r="I21" s="791"/>
      <c r="J21" s="789"/>
      <c r="K21" s="797"/>
      <c r="L21" s="797"/>
      <c r="M21" s="797"/>
      <c r="N21" s="797"/>
      <c r="O21" s="798"/>
    </row>
    <row r="22" spans="1:19" ht="128.25">
      <c r="A22" s="1553">
        <v>8</v>
      </c>
      <c r="B22" s="857" t="s">
        <v>3943</v>
      </c>
      <c r="C22" s="955" t="s">
        <v>5</v>
      </c>
      <c r="D22" s="868">
        <v>1</v>
      </c>
      <c r="E22" s="796"/>
      <c r="F22" s="789"/>
      <c r="G22" s="789"/>
      <c r="H22" s="796"/>
      <c r="I22" s="791"/>
      <c r="J22" s="789"/>
      <c r="K22" s="797"/>
      <c r="L22" s="797"/>
      <c r="M22" s="797"/>
      <c r="N22" s="797"/>
      <c r="O22" s="798"/>
      <c r="Q22" s="1943" t="s">
        <v>4006</v>
      </c>
      <c r="R22" s="1944"/>
      <c r="S22" s="1944"/>
    </row>
    <row r="23" spans="1:19" ht="75">
      <c r="A23" s="1554">
        <v>9</v>
      </c>
      <c r="B23" s="1556" t="s">
        <v>1448</v>
      </c>
      <c r="C23" s="955" t="s">
        <v>5</v>
      </c>
      <c r="D23" s="868">
        <v>1</v>
      </c>
      <c r="E23" s="797"/>
      <c r="F23" s="789"/>
      <c r="G23" s="789"/>
      <c r="H23" s="797"/>
      <c r="I23" s="791"/>
      <c r="J23" s="789"/>
      <c r="K23" s="797"/>
      <c r="L23" s="797"/>
      <c r="M23" s="797"/>
      <c r="N23" s="797"/>
      <c r="O23" s="798"/>
    </row>
    <row r="24" spans="1:19" ht="90">
      <c r="A24" s="1553">
        <v>10</v>
      </c>
      <c r="B24" s="958" t="s">
        <v>3687</v>
      </c>
      <c r="C24" s="955" t="s">
        <v>5</v>
      </c>
      <c r="D24" s="868">
        <v>5</v>
      </c>
      <c r="E24" s="796"/>
      <c r="F24" s="789"/>
      <c r="G24" s="789"/>
      <c r="H24" s="796"/>
      <c r="I24" s="791"/>
      <c r="J24" s="789"/>
      <c r="K24" s="797"/>
      <c r="L24" s="797"/>
      <c r="M24" s="797"/>
      <c r="N24" s="797"/>
      <c r="O24" s="798"/>
    </row>
    <row r="25" spans="1:19" ht="77.25">
      <c r="A25" s="1554">
        <v>11</v>
      </c>
      <c r="B25" s="976" t="s">
        <v>1449</v>
      </c>
      <c r="C25" s="955" t="s">
        <v>5</v>
      </c>
      <c r="D25" s="868">
        <v>2</v>
      </c>
      <c r="E25" s="797"/>
      <c r="F25" s="789"/>
      <c r="G25" s="789"/>
      <c r="H25" s="797"/>
      <c r="I25" s="791"/>
      <c r="J25" s="789"/>
      <c r="K25" s="797"/>
      <c r="L25" s="797"/>
      <c r="M25" s="797"/>
      <c r="N25" s="797"/>
      <c r="O25" s="798"/>
    </row>
    <row r="26" spans="1:19" ht="64.5">
      <c r="A26" s="1553">
        <v>12</v>
      </c>
      <c r="B26" s="976" t="s">
        <v>1450</v>
      </c>
      <c r="C26" s="955" t="s">
        <v>5</v>
      </c>
      <c r="D26" s="868">
        <v>1</v>
      </c>
      <c r="E26" s="796"/>
      <c r="F26" s="789"/>
      <c r="G26" s="789"/>
      <c r="H26" s="796"/>
      <c r="I26" s="791"/>
      <c r="J26" s="789"/>
      <c r="K26" s="797"/>
      <c r="L26" s="797"/>
      <c r="M26" s="797"/>
      <c r="N26" s="797"/>
      <c r="O26" s="798"/>
    </row>
    <row r="27" spans="1:19" ht="83.25" customHeight="1">
      <c r="A27" s="1554">
        <v>13</v>
      </c>
      <c r="B27" s="974" t="s">
        <v>3944</v>
      </c>
      <c r="C27" s="955" t="s">
        <v>5</v>
      </c>
      <c r="D27" s="868">
        <v>4</v>
      </c>
      <c r="E27" s="796"/>
      <c r="F27" s="789"/>
      <c r="G27" s="789"/>
      <c r="H27" s="796"/>
      <c r="I27" s="791"/>
      <c r="J27" s="789"/>
      <c r="K27" s="797"/>
      <c r="L27" s="797"/>
      <c r="M27" s="797"/>
      <c r="N27" s="797"/>
      <c r="O27" s="798"/>
      <c r="Q27" s="1943" t="s">
        <v>4006</v>
      </c>
      <c r="R27" s="1944"/>
      <c r="S27" s="1944"/>
    </row>
    <row r="28" spans="1:19" ht="51.75">
      <c r="A28" s="1553">
        <v>14</v>
      </c>
      <c r="B28" s="968" t="s">
        <v>3688</v>
      </c>
      <c r="C28" s="963" t="s">
        <v>5</v>
      </c>
      <c r="D28" s="1018">
        <v>11</v>
      </c>
      <c r="E28" s="1557"/>
      <c r="F28" s="789"/>
      <c r="G28" s="789"/>
      <c r="H28" s="956"/>
      <c r="I28" s="791"/>
      <c r="J28" s="789"/>
      <c r="K28" s="797"/>
      <c r="L28" s="797"/>
      <c r="M28" s="797"/>
      <c r="N28" s="797"/>
      <c r="O28" s="798"/>
    </row>
    <row r="29" spans="1:19" ht="102.75">
      <c r="A29" s="1554">
        <v>15</v>
      </c>
      <c r="B29" s="974" t="s">
        <v>3945</v>
      </c>
      <c r="C29" s="955" t="s">
        <v>5</v>
      </c>
      <c r="D29" s="868">
        <v>3</v>
      </c>
      <c r="E29" s="1555"/>
      <c r="F29" s="789"/>
      <c r="G29" s="789"/>
      <c r="H29" s="868"/>
      <c r="I29" s="791"/>
      <c r="J29" s="789"/>
      <c r="K29" s="797"/>
      <c r="L29" s="797"/>
      <c r="M29" s="797"/>
      <c r="N29" s="797"/>
      <c r="O29" s="798"/>
      <c r="Q29" s="1943" t="s">
        <v>4006</v>
      </c>
      <c r="R29" s="1944"/>
      <c r="S29" s="1944"/>
    </row>
    <row r="30" spans="1:19" ht="77.25">
      <c r="A30" s="1553">
        <v>16</v>
      </c>
      <c r="B30" s="968" t="s">
        <v>1451</v>
      </c>
      <c r="C30" s="955" t="s">
        <v>5</v>
      </c>
      <c r="D30" s="868">
        <v>1</v>
      </c>
      <c r="E30" s="1558"/>
      <c r="F30" s="789"/>
      <c r="G30" s="789"/>
      <c r="H30" s="868"/>
      <c r="I30" s="791"/>
      <c r="J30" s="789"/>
      <c r="K30" s="797"/>
      <c r="L30" s="797"/>
      <c r="M30" s="797"/>
      <c r="N30" s="797"/>
      <c r="O30" s="798"/>
    </row>
    <row r="31" spans="1:19" ht="26.25">
      <c r="A31" s="1554">
        <v>17</v>
      </c>
      <c r="B31" s="968" t="s">
        <v>1441</v>
      </c>
      <c r="C31" s="955" t="s">
        <v>7</v>
      </c>
      <c r="D31" s="868">
        <v>208.5</v>
      </c>
      <c r="E31" s="926"/>
      <c r="F31" s="927"/>
      <c r="G31" s="927"/>
      <c r="H31" s="1029"/>
      <c r="I31" s="791"/>
      <c r="J31" s="789"/>
      <c r="K31" s="797"/>
      <c r="L31" s="797"/>
      <c r="M31" s="797"/>
      <c r="N31" s="797"/>
      <c r="O31" s="798"/>
    </row>
    <row r="32" spans="1:19" ht="39">
      <c r="A32" s="1553">
        <v>18</v>
      </c>
      <c r="B32" s="968" t="s">
        <v>1442</v>
      </c>
      <c r="C32" s="955" t="s">
        <v>7</v>
      </c>
      <c r="D32" s="868">
        <v>208.5</v>
      </c>
      <c r="E32" s="796"/>
      <c r="F32" s="789"/>
      <c r="G32" s="789"/>
      <c r="H32" s="796"/>
      <c r="I32" s="791"/>
      <c r="J32" s="789"/>
      <c r="K32" s="797"/>
      <c r="L32" s="797"/>
      <c r="M32" s="797"/>
      <c r="N32" s="797"/>
      <c r="O32" s="798"/>
    </row>
    <row r="33" spans="1:19" s="1045" customFormat="1" ht="25.5">
      <c r="A33" s="1554">
        <v>19</v>
      </c>
      <c r="B33" s="1559" t="s">
        <v>1316</v>
      </c>
      <c r="C33" s="963"/>
      <c r="D33" s="1025"/>
      <c r="E33" s="1025"/>
      <c r="F33" s="789"/>
      <c r="G33" s="789"/>
      <c r="H33" s="1014"/>
      <c r="I33" s="791"/>
      <c r="J33" s="789"/>
      <c r="K33" s="797"/>
      <c r="L33" s="797"/>
      <c r="M33" s="797"/>
      <c r="N33" s="797"/>
      <c r="O33" s="798"/>
    </row>
    <row r="34" spans="1:19" s="1045" customFormat="1">
      <c r="A34" s="1553">
        <v>20</v>
      </c>
      <c r="B34" s="1531" t="s">
        <v>3694</v>
      </c>
      <c r="C34" s="963" t="s">
        <v>5</v>
      </c>
      <c r="D34" s="815">
        <v>1</v>
      </c>
      <c r="E34" s="815"/>
      <c r="F34" s="789"/>
      <c r="G34" s="816"/>
      <c r="H34" s="815"/>
      <c r="I34" s="791"/>
      <c r="J34" s="789"/>
      <c r="K34" s="797"/>
      <c r="L34" s="797"/>
      <c r="M34" s="797"/>
      <c r="N34" s="797"/>
      <c r="O34" s="798"/>
    </row>
    <row r="35" spans="1:19" s="1045" customFormat="1">
      <c r="A35" s="1554">
        <v>21</v>
      </c>
      <c r="B35" s="1532" t="s">
        <v>3695</v>
      </c>
      <c r="C35" s="963" t="s">
        <v>5</v>
      </c>
      <c r="D35" s="1025">
        <v>1</v>
      </c>
      <c r="E35" s="930"/>
      <c r="F35" s="789"/>
      <c r="G35" s="789"/>
      <c r="H35" s="1027"/>
      <c r="I35" s="791"/>
      <c r="J35" s="789"/>
      <c r="K35" s="797"/>
      <c r="L35" s="797"/>
      <c r="M35" s="797"/>
      <c r="N35" s="797"/>
      <c r="O35" s="798"/>
    </row>
    <row r="36" spans="1:19" s="1005" customFormat="1" ht="15">
      <c r="A36" s="1553">
        <v>22</v>
      </c>
      <c r="B36" s="1010" t="s">
        <v>3696</v>
      </c>
      <c r="C36" s="963" t="s">
        <v>5</v>
      </c>
      <c r="D36" s="1025">
        <v>1</v>
      </c>
      <c r="E36" s="1028"/>
      <c r="F36" s="789"/>
      <c r="G36" s="789"/>
      <c r="H36" s="868"/>
      <c r="I36" s="791"/>
      <c r="J36" s="789"/>
      <c r="K36" s="797"/>
      <c r="L36" s="797"/>
      <c r="M36" s="797"/>
      <c r="N36" s="797"/>
      <c r="O36" s="798"/>
    </row>
    <row r="37" spans="1:19" s="1005" customFormat="1" ht="66" customHeight="1">
      <c r="A37" s="1554">
        <v>23</v>
      </c>
      <c r="B37" s="857" t="s">
        <v>3693</v>
      </c>
      <c r="C37" s="955" t="s">
        <v>5</v>
      </c>
      <c r="D37" s="868">
        <f>2-1</f>
        <v>1</v>
      </c>
      <c r="E37" s="796"/>
      <c r="F37" s="789"/>
      <c r="G37" s="789"/>
      <c r="H37" s="796"/>
      <c r="I37" s="791"/>
      <c r="J37" s="789"/>
      <c r="K37" s="797"/>
      <c r="L37" s="797"/>
      <c r="M37" s="797"/>
      <c r="N37" s="797"/>
      <c r="O37" s="798"/>
    </row>
    <row r="38" spans="1:19" ht="90">
      <c r="A38" s="1553">
        <v>24</v>
      </c>
      <c r="B38" s="958" t="s">
        <v>3692</v>
      </c>
      <c r="C38" s="955" t="s">
        <v>5</v>
      </c>
      <c r="D38" s="868">
        <v>1</v>
      </c>
      <c r="E38" s="796"/>
      <c r="F38" s="789"/>
      <c r="G38" s="789"/>
      <c r="H38" s="796"/>
      <c r="I38" s="791"/>
      <c r="J38" s="789"/>
      <c r="K38" s="797"/>
      <c r="L38" s="797"/>
      <c r="M38" s="797"/>
      <c r="N38" s="797"/>
      <c r="O38" s="798"/>
    </row>
    <row r="39" spans="1:19" s="1005" customFormat="1" ht="15">
      <c r="A39" s="1554">
        <v>25</v>
      </c>
      <c r="B39" s="1010" t="s">
        <v>3689</v>
      </c>
      <c r="C39" s="963" t="s">
        <v>5</v>
      </c>
      <c r="D39" s="1025">
        <v>1</v>
      </c>
      <c r="E39" s="868"/>
      <c r="F39" s="789"/>
      <c r="G39" s="789"/>
      <c r="H39" s="868"/>
      <c r="I39" s="791"/>
      <c r="J39" s="789"/>
      <c r="K39" s="797"/>
      <c r="L39" s="797"/>
      <c r="M39" s="797"/>
      <c r="N39" s="797"/>
      <c r="O39" s="798"/>
    </row>
    <row r="40" spans="1:19" s="1045" customFormat="1">
      <c r="A40" s="1553">
        <v>26</v>
      </c>
      <c r="B40" s="968" t="s">
        <v>3690</v>
      </c>
      <c r="C40" s="963" t="s">
        <v>5</v>
      </c>
      <c r="D40" s="1025">
        <v>1</v>
      </c>
      <c r="E40" s="930"/>
      <c r="F40" s="789"/>
      <c r="G40" s="789"/>
      <c r="H40" s="930"/>
      <c r="I40" s="791"/>
      <c r="J40" s="789"/>
      <c r="K40" s="797"/>
      <c r="L40" s="797"/>
      <c r="M40" s="797"/>
      <c r="N40" s="797"/>
      <c r="O40" s="798"/>
    </row>
    <row r="41" spans="1:19" s="1045" customFormat="1" ht="81.75" customHeight="1">
      <c r="A41" s="1554">
        <v>27</v>
      </c>
      <c r="B41" s="1022" t="s">
        <v>3946</v>
      </c>
      <c r="C41" s="963" t="s">
        <v>5</v>
      </c>
      <c r="D41" s="1025">
        <v>1</v>
      </c>
      <c r="E41" s="930"/>
      <c r="F41" s="789"/>
      <c r="G41" s="789"/>
      <c r="H41" s="930"/>
      <c r="I41" s="791"/>
      <c r="J41" s="789"/>
      <c r="K41" s="797"/>
      <c r="L41" s="797"/>
      <c r="M41" s="797"/>
      <c r="N41" s="797"/>
      <c r="O41" s="798"/>
      <c r="Q41" s="1943" t="s">
        <v>4006</v>
      </c>
      <c r="R41" s="1944"/>
      <c r="S41" s="1944"/>
    </row>
    <row r="42" spans="1:19" s="1045" customFormat="1" ht="36.75" customHeight="1">
      <c r="A42" s="1553">
        <v>28</v>
      </c>
      <c r="B42" s="857" t="s">
        <v>2985</v>
      </c>
      <c r="C42" s="955" t="s">
        <v>5</v>
      </c>
      <c r="D42" s="868">
        <v>1</v>
      </c>
      <c r="E42" s="1555"/>
      <c r="F42" s="789"/>
      <c r="G42" s="789"/>
      <c r="H42" s="868"/>
      <c r="I42" s="791"/>
      <c r="J42" s="789"/>
      <c r="K42" s="797"/>
      <c r="L42" s="797"/>
      <c r="M42" s="797"/>
      <c r="N42" s="797"/>
      <c r="O42" s="798"/>
    </row>
    <row r="43" spans="1:19" s="1045" customFormat="1" ht="74.25" customHeight="1">
      <c r="A43" s="1554">
        <v>29</v>
      </c>
      <c r="B43" s="974" t="s">
        <v>3947</v>
      </c>
      <c r="C43" s="963" t="s">
        <v>5</v>
      </c>
      <c r="D43" s="1025">
        <v>1</v>
      </c>
      <c r="E43" s="930"/>
      <c r="F43" s="789"/>
      <c r="G43" s="789"/>
      <c r="H43" s="930"/>
      <c r="I43" s="791"/>
      <c r="J43" s="789"/>
      <c r="K43" s="797"/>
      <c r="L43" s="797"/>
      <c r="M43" s="797"/>
      <c r="N43" s="797"/>
      <c r="O43" s="798"/>
      <c r="Q43" s="1943" t="s">
        <v>4006</v>
      </c>
      <c r="R43" s="1944"/>
      <c r="S43" s="1944"/>
    </row>
    <row r="44" spans="1:19" s="1045" customFormat="1">
      <c r="A44" s="1553">
        <v>30</v>
      </c>
      <c r="B44" s="1024" t="s">
        <v>3691</v>
      </c>
      <c r="C44" s="963" t="s">
        <v>5</v>
      </c>
      <c r="D44" s="1025">
        <v>1</v>
      </c>
      <c r="E44" s="930"/>
      <c r="F44" s="789"/>
      <c r="G44" s="789"/>
      <c r="H44" s="930"/>
      <c r="I44" s="791"/>
      <c r="J44" s="789"/>
      <c r="K44" s="797"/>
      <c r="L44" s="797"/>
      <c r="M44" s="797"/>
      <c r="N44" s="797"/>
      <c r="O44" s="798"/>
    </row>
    <row r="45" spans="1:19" ht="26.25">
      <c r="A45" s="1554">
        <v>31</v>
      </c>
      <c r="B45" s="968" t="s">
        <v>1441</v>
      </c>
      <c r="C45" s="955" t="s">
        <v>7</v>
      </c>
      <c r="D45" s="868">
        <v>158.1</v>
      </c>
      <c r="E45" s="926"/>
      <c r="F45" s="927"/>
      <c r="G45" s="927"/>
      <c r="H45" s="1029"/>
      <c r="I45" s="791"/>
      <c r="J45" s="789"/>
      <c r="K45" s="797"/>
      <c r="L45" s="797"/>
      <c r="M45" s="797"/>
      <c r="N45" s="797"/>
      <c r="O45" s="798"/>
    </row>
    <row r="46" spans="1:19" ht="39">
      <c r="A46" s="1553">
        <v>32</v>
      </c>
      <c r="B46" s="968" t="s">
        <v>1442</v>
      </c>
      <c r="C46" s="955" t="s">
        <v>7</v>
      </c>
      <c r="D46" s="868">
        <v>158.1</v>
      </c>
      <c r="E46" s="796"/>
      <c r="F46" s="789"/>
      <c r="G46" s="789"/>
      <c r="H46" s="796"/>
      <c r="I46" s="791"/>
      <c r="J46" s="789"/>
      <c r="K46" s="797"/>
      <c r="L46" s="797"/>
      <c r="M46" s="797"/>
      <c r="N46" s="797"/>
      <c r="O46" s="798"/>
    </row>
    <row r="47" spans="1:19" ht="97.5" customHeight="1">
      <c r="A47" s="1554">
        <v>33</v>
      </c>
      <c r="B47" s="974" t="s">
        <v>3826</v>
      </c>
      <c r="C47" s="973" t="s">
        <v>7</v>
      </c>
      <c r="D47" s="736">
        <v>158.1</v>
      </c>
      <c r="E47" s="1012"/>
      <c r="F47" s="1541"/>
      <c r="G47" s="1541"/>
      <c r="H47" s="1012"/>
      <c r="I47" s="1542"/>
      <c r="J47" s="1541"/>
      <c r="K47" s="1540"/>
      <c r="L47" s="1540"/>
      <c r="M47" s="1540"/>
      <c r="N47" s="1540"/>
      <c r="O47" s="1543"/>
      <c r="Q47" s="1919" t="s">
        <v>3840</v>
      </c>
      <c r="R47" s="1920"/>
      <c r="S47" s="1920"/>
    </row>
    <row r="48" spans="1:19" ht="38.25">
      <c r="A48" s="1553">
        <v>34</v>
      </c>
      <c r="B48" s="1536" t="s">
        <v>1099</v>
      </c>
      <c r="C48" s="1534" t="s">
        <v>1097</v>
      </c>
      <c r="D48" s="1535">
        <v>1</v>
      </c>
      <c r="E48" s="1560"/>
      <c r="F48" s="789"/>
      <c r="G48" s="789"/>
      <c r="H48" s="956"/>
      <c r="I48" s="791"/>
      <c r="J48" s="789"/>
      <c r="K48" s="797"/>
      <c r="L48" s="797"/>
      <c r="M48" s="797"/>
      <c r="N48" s="797"/>
      <c r="O48" s="798"/>
    </row>
    <row r="49" spans="1:15" ht="25.5" customHeight="1" thickBot="1">
      <c r="A49" s="1922" t="s">
        <v>1094</v>
      </c>
      <c r="B49" s="1923"/>
      <c r="C49" s="1924"/>
      <c r="D49" s="1924"/>
      <c r="E49" s="1561"/>
      <c r="F49" s="1561"/>
      <c r="G49" s="981"/>
      <c r="H49" s="981"/>
      <c r="I49" s="981"/>
      <c r="J49" s="981"/>
      <c r="K49" s="1537"/>
      <c r="L49" s="1537"/>
      <c r="M49" s="1537"/>
      <c r="N49" s="1537"/>
      <c r="O49" s="1537"/>
    </row>
    <row r="50" spans="1:15" ht="19.5" customHeight="1">
      <c r="O50" s="939"/>
    </row>
    <row r="51" spans="1:15">
      <c r="A51" s="849"/>
      <c r="C51" s="1921"/>
      <c r="D51" s="1921"/>
      <c r="E51" s="1141"/>
      <c r="F51" s="1141"/>
    </row>
    <row r="52" spans="1:15" ht="54" customHeight="1">
      <c r="A52" s="843">
        <v>1</v>
      </c>
      <c r="B52" s="2021" t="s">
        <v>2874</v>
      </c>
      <c r="C52" s="2021"/>
      <c r="D52" s="2021"/>
      <c r="E52" s="2021"/>
      <c r="F52" s="2021"/>
      <c r="G52" s="2021"/>
      <c r="H52" s="2021"/>
      <c r="I52" s="2021"/>
      <c r="J52" s="2021"/>
      <c r="K52" s="2021"/>
      <c r="L52" s="2021"/>
    </row>
    <row r="53" spans="1:15" ht="42.75" customHeight="1">
      <c r="A53" s="846" t="s">
        <v>49</v>
      </c>
      <c r="B53" s="1032" t="s">
        <v>3220</v>
      </c>
      <c r="C53" s="1033"/>
      <c r="D53" s="1033"/>
      <c r="E53" s="1033"/>
      <c r="F53" s="1033"/>
      <c r="G53" s="1033"/>
      <c r="H53" s="1033"/>
      <c r="I53" s="1033"/>
      <c r="J53" s="1033"/>
      <c r="K53" s="1033"/>
      <c r="L53" s="1033"/>
    </row>
    <row r="54" spans="1:15" ht="37.5" customHeight="1">
      <c r="A54" s="1034" t="s">
        <v>52</v>
      </c>
      <c r="B54" s="2020" t="s">
        <v>3474</v>
      </c>
      <c r="C54" s="2020"/>
      <c r="D54" s="2020"/>
      <c r="E54" s="2020"/>
      <c r="F54" s="2020"/>
      <c r="G54" s="2020"/>
      <c r="H54" s="2020"/>
      <c r="I54" s="2020"/>
      <c r="J54" s="2020"/>
      <c r="K54" s="2020"/>
      <c r="L54" s="2020"/>
    </row>
    <row r="55" spans="1:15" ht="45.75" customHeight="1">
      <c r="A55" s="1034" t="s">
        <v>3218</v>
      </c>
      <c r="B55" s="1927" t="s">
        <v>3217</v>
      </c>
      <c r="C55" s="1927"/>
      <c r="D55" s="1927"/>
      <c r="E55" s="1927"/>
      <c r="F55" s="1927"/>
      <c r="G55" s="1927"/>
      <c r="H55" s="1927"/>
      <c r="I55" s="1927"/>
      <c r="J55" s="1927"/>
      <c r="K55" s="1927"/>
      <c r="L55" s="1927"/>
    </row>
    <row r="56" spans="1:15" ht="52.5" customHeight="1">
      <c r="A56" s="1034" t="s">
        <v>3219</v>
      </c>
      <c r="B56" s="1927" t="s">
        <v>3224</v>
      </c>
      <c r="C56" s="1927"/>
      <c r="D56" s="1927"/>
      <c r="E56" s="1927"/>
      <c r="F56" s="1927"/>
      <c r="G56" s="1927"/>
      <c r="H56" s="1927"/>
      <c r="I56" s="1927"/>
      <c r="J56" s="1927"/>
      <c r="K56" s="1927"/>
      <c r="L56" s="1927"/>
    </row>
    <row r="57" spans="1:15">
      <c r="A57" s="846"/>
      <c r="B57" s="847"/>
      <c r="C57" s="843"/>
      <c r="D57" s="848"/>
      <c r="E57" s="848"/>
      <c r="F57" s="844"/>
      <c r="G57" s="845"/>
      <c r="H57" s="845"/>
      <c r="I57" s="845"/>
      <c r="J57" s="845"/>
      <c r="K57" s="845"/>
      <c r="L57" s="845"/>
    </row>
    <row r="58" spans="1:15">
      <c r="A58" s="846"/>
      <c r="B58" s="847"/>
      <c r="C58" s="843"/>
      <c r="D58" s="848"/>
      <c r="E58" s="848"/>
      <c r="F58" s="844"/>
      <c r="G58" s="845"/>
      <c r="H58" s="845"/>
      <c r="I58" s="845"/>
      <c r="J58" s="845"/>
      <c r="K58" s="845"/>
      <c r="L58" s="845"/>
    </row>
    <row r="59" spans="1:15">
      <c r="A59" s="846"/>
      <c r="B59" s="847"/>
      <c r="C59" s="843"/>
      <c r="D59" s="848"/>
      <c r="E59" s="848"/>
      <c r="F59" s="844"/>
      <c r="G59" s="845"/>
      <c r="H59" s="845"/>
      <c r="I59" s="845"/>
      <c r="J59" s="845"/>
      <c r="K59" s="845"/>
      <c r="L59" s="845"/>
    </row>
    <row r="60" spans="1:15">
      <c r="A60" s="849"/>
      <c r="B60" s="1045" t="s">
        <v>3222</v>
      </c>
      <c r="C60" s="1921" t="s">
        <v>10</v>
      </c>
      <c r="D60" s="1921"/>
      <c r="E60" s="757"/>
      <c r="F60" s="757"/>
      <c r="G60" s="757"/>
      <c r="H60" s="757"/>
      <c r="I60" s="757"/>
      <c r="J60" s="757"/>
      <c r="K60" s="757"/>
      <c r="L60" s="757"/>
    </row>
    <row r="61" spans="1:15">
      <c r="A61" s="849"/>
      <c r="B61" s="1045" t="s">
        <v>3221</v>
      </c>
      <c r="C61" s="1921" t="s">
        <v>11</v>
      </c>
      <c r="D61" s="1921"/>
      <c r="E61" s="757"/>
      <c r="F61" s="757"/>
      <c r="G61" s="757"/>
      <c r="H61" s="757"/>
      <c r="I61" s="757"/>
      <c r="J61" s="757"/>
      <c r="K61" s="757"/>
      <c r="L61" s="757"/>
    </row>
    <row r="62" spans="1:15">
      <c r="A62" s="849"/>
      <c r="C62" s="851"/>
      <c r="D62" s="851"/>
      <c r="E62" s="757"/>
      <c r="F62" s="757"/>
      <c r="G62" s="757"/>
      <c r="H62" s="757"/>
      <c r="I62" s="757"/>
      <c r="J62" s="757"/>
      <c r="K62" s="757"/>
      <c r="L62" s="757"/>
    </row>
    <row r="63" spans="1:15">
      <c r="A63" s="849"/>
      <c r="C63" s="851"/>
      <c r="D63" s="851"/>
      <c r="E63" s="757"/>
      <c r="F63" s="757"/>
      <c r="G63" s="757"/>
      <c r="H63" s="757"/>
      <c r="I63" s="757"/>
      <c r="J63" s="757"/>
      <c r="K63" s="757"/>
      <c r="L63" s="757"/>
    </row>
    <row r="64" spans="1:15">
      <c r="A64" s="849"/>
      <c r="B64" s="833" t="s">
        <v>3223</v>
      </c>
      <c r="C64" s="1921" t="s">
        <v>10</v>
      </c>
      <c r="D64" s="1921"/>
      <c r="E64" s="757"/>
      <c r="F64" s="757"/>
      <c r="G64" s="757"/>
      <c r="H64" s="757"/>
      <c r="I64" s="757"/>
      <c r="J64" s="757"/>
      <c r="K64" s="757"/>
      <c r="L64" s="757"/>
    </row>
    <row r="65" spans="1:12">
      <c r="A65" s="849"/>
      <c r="C65" s="1921" t="s">
        <v>11</v>
      </c>
      <c r="D65" s="1921"/>
      <c r="E65" s="757"/>
      <c r="F65" s="757"/>
      <c r="G65" s="757"/>
      <c r="H65" s="757"/>
      <c r="I65" s="757"/>
      <c r="J65" s="757"/>
      <c r="K65" s="757"/>
      <c r="L65" s="757"/>
    </row>
  </sheetData>
  <mergeCells count="31">
    <mergeCell ref="Q47:S47"/>
    <mergeCell ref="A1:D1"/>
    <mergeCell ref="A2:D2"/>
    <mergeCell ref="A3:D3"/>
    <mergeCell ref="A6:B6"/>
    <mergeCell ref="A7:B7"/>
    <mergeCell ref="A4:B4"/>
    <mergeCell ref="A5:B5"/>
    <mergeCell ref="Q22:S22"/>
    <mergeCell ref="Q27:S27"/>
    <mergeCell ref="Q29:S29"/>
    <mergeCell ref="Q41:S41"/>
    <mergeCell ref="Q43:S43"/>
    <mergeCell ref="B52:L52"/>
    <mergeCell ref="B54:L54"/>
    <mergeCell ref="B55:L55"/>
    <mergeCell ref="A8:B8"/>
    <mergeCell ref="A10:D10"/>
    <mergeCell ref="A12:A13"/>
    <mergeCell ref="B12:B13"/>
    <mergeCell ref="C12:C13"/>
    <mergeCell ref="D12:D13"/>
    <mergeCell ref="E12:J12"/>
    <mergeCell ref="K12:O12"/>
    <mergeCell ref="C51:D51"/>
    <mergeCell ref="A49:D49"/>
    <mergeCell ref="B56:L56"/>
    <mergeCell ref="C60:D60"/>
    <mergeCell ref="C61:D61"/>
    <mergeCell ref="C64:D64"/>
    <mergeCell ref="C65:D65"/>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00FF99"/>
  </sheetPr>
  <dimension ref="A1:S76"/>
  <sheetViews>
    <sheetView topLeftCell="A49" workbookViewId="0">
      <selection activeCell="S56" sqref="S56"/>
    </sheetView>
  </sheetViews>
  <sheetFormatPr defaultColWidth="8.7109375" defaultRowHeight="12.75"/>
  <cols>
    <col min="1" max="1" width="9.28515625" style="15" bestFit="1" customWidth="1"/>
    <col min="2" max="2" width="44.28515625" style="15" customWidth="1"/>
    <col min="3" max="3" width="19.7109375" style="15" customWidth="1"/>
    <col min="4" max="4" width="21.7109375" style="15" customWidth="1"/>
    <col min="5" max="6" width="8.7109375" style="15"/>
    <col min="7" max="8" width="9.5703125" style="15" customWidth="1"/>
    <col min="9" max="9" width="8.7109375" style="15"/>
    <col min="10" max="10" width="10.7109375" style="15" customWidth="1"/>
    <col min="11" max="13" width="8.7109375" style="15"/>
    <col min="14" max="14" width="10.28515625" style="15" bestFit="1" customWidth="1"/>
    <col min="15" max="15" width="11" style="15" customWidth="1"/>
    <col min="16" max="18" width="8.7109375" style="15"/>
    <col min="19" max="19" width="34.42578125" style="15" customWidth="1"/>
    <col min="20" max="16384" width="8.7109375" style="15"/>
  </cols>
  <sheetData>
    <row r="1" spans="1:15">
      <c r="A1" s="2001" t="s">
        <v>2902</v>
      </c>
      <c r="B1" s="2001"/>
      <c r="C1" s="2001"/>
      <c r="D1" s="2001"/>
    </row>
    <row r="2" spans="1:15">
      <c r="A2" s="2002" t="s">
        <v>864</v>
      </c>
      <c r="B2" s="2002"/>
      <c r="C2" s="2002"/>
      <c r="D2" s="2002"/>
    </row>
    <row r="3" spans="1:15">
      <c r="A3" s="2003"/>
      <c r="B3" s="2003"/>
      <c r="C3" s="2003"/>
      <c r="D3" s="2003"/>
    </row>
    <row r="4" spans="1:15" ht="12.75" customHeight="1">
      <c r="A4" s="1932" t="s">
        <v>0</v>
      </c>
      <c r="B4" s="1932"/>
      <c r="C4" s="759" t="s">
        <v>3211</v>
      </c>
      <c r="D4" s="989"/>
    </row>
    <row r="5" spans="1:15">
      <c r="A5" s="1932" t="s">
        <v>1</v>
      </c>
      <c r="B5" s="1932"/>
      <c r="C5" s="759" t="s">
        <v>3211</v>
      </c>
      <c r="D5" s="990"/>
    </row>
    <row r="6" spans="1:15">
      <c r="A6" s="1932" t="s">
        <v>2</v>
      </c>
      <c r="B6" s="1932"/>
      <c r="C6" s="759" t="s">
        <v>3212</v>
      </c>
      <c r="D6" s="989"/>
    </row>
    <row r="7" spans="1:15" ht="12.75" customHeight="1">
      <c r="A7" s="1932" t="s">
        <v>3209</v>
      </c>
      <c r="B7" s="1932"/>
      <c r="C7" s="761" t="s">
        <v>3213</v>
      </c>
      <c r="D7" s="989"/>
    </row>
    <row r="8" spans="1:15" ht="15">
      <c r="A8" s="1939" t="s">
        <v>3210</v>
      </c>
      <c r="B8" s="1939"/>
      <c r="C8" s="761"/>
      <c r="D8" s="989"/>
    </row>
    <row r="9" spans="1:15">
      <c r="A9" s="989"/>
      <c r="B9" s="989"/>
      <c r="C9" s="989"/>
      <c r="D9" s="989"/>
      <c r="L9" s="23" t="s">
        <v>2941</v>
      </c>
      <c r="M9" s="23"/>
      <c r="N9" s="145"/>
      <c r="O9" s="23" t="s">
        <v>2942</v>
      </c>
    </row>
    <row r="10" spans="1:15">
      <c r="A10" s="2025"/>
      <c r="B10" s="2025"/>
      <c r="C10" s="2026"/>
      <c r="D10" s="2026"/>
      <c r="L10" s="23" t="s">
        <v>2943</v>
      </c>
      <c r="M10" s="23"/>
      <c r="N10" s="23"/>
      <c r="O10" s="23"/>
    </row>
    <row r="11" spans="1:15">
      <c r="A11" s="16"/>
      <c r="B11" s="17"/>
      <c r="C11" s="18"/>
      <c r="D11" s="18"/>
    </row>
    <row r="12" spans="1:15">
      <c r="A12" s="2007" t="s">
        <v>8</v>
      </c>
      <c r="B12" s="2009" t="s">
        <v>1085</v>
      </c>
      <c r="C12" s="2011" t="s">
        <v>3</v>
      </c>
      <c r="D12" s="2013" t="s">
        <v>4</v>
      </c>
      <c r="E12" s="1954" t="s">
        <v>2934</v>
      </c>
      <c r="F12" s="1954"/>
      <c r="G12" s="1954"/>
      <c r="H12" s="1954"/>
      <c r="I12" s="1954"/>
      <c r="J12" s="1954"/>
      <c r="K12" s="1955" t="s">
        <v>2935</v>
      </c>
      <c r="L12" s="1955"/>
      <c r="M12" s="1955"/>
      <c r="N12" s="1955"/>
      <c r="O12" s="1955"/>
    </row>
    <row r="13" spans="1:15" ht="65.25" thickBot="1">
      <c r="A13" s="2008"/>
      <c r="B13" s="2010"/>
      <c r="C13" s="2012"/>
      <c r="D13" s="2014"/>
      <c r="E13" s="413" t="s">
        <v>2936</v>
      </c>
      <c r="F13" s="413" t="s">
        <v>2937</v>
      </c>
      <c r="G13" s="413" t="s">
        <v>2886</v>
      </c>
      <c r="H13" s="413" t="s">
        <v>2887</v>
      </c>
      <c r="I13" s="413" t="s">
        <v>2888</v>
      </c>
      <c r="J13" s="413" t="s">
        <v>2938</v>
      </c>
      <c r="K13" s="413" t="s">
        <v>2939</v>
      </c>
      <c r="L13" s="413" t="s">
        <v>2886</v>
      </c>
      <c r="M13" s="413" t="s">
        <v>2887</v>
      </c>
      <c r="N13" s="413" t="s">
        <v>2888</v>
      </c>
      <c r="O13" s="413" t="s">
        <v>2940</v>
      </c>
    </row>
    <row r="14" spans="1:15">
      <c r="A14" s="444">
        <v>1</v>
      </c>
      <c r="B14" s="445">
        <v>2</v>
      </c>
      <c r="C14" s="445">
        <v>3</v>
      </c>
      <c r="D14" s="445">
        <v>4</v>
      </c>
      <c r="E14" s="445">
        <v>5</v>
      </c>
      <c r="F14" s="445">
        <v>6</v>
      </c>
      <c r="G14" s="445">
        <v>7</v>
      </c>
      <c r="H14" s="445">
        <v>8</v>
      </c>
      <c r="I14" s="445">
        <v>9</v>
      </c>
      <c r="J14" s="445">
        <v>10</v>
      </c>
      <c r="K14" s="445">
        <v>11</v>
      </c>
      <c r="L14" s="445">
        <v>12</v>
      </c>
      <c r="M14" s="445">
        <v>13</v>
      </c>
      <c r="N14" s="445">
        <v>14</v>
      </c>
      <c r="O14" s="480">
        <v>15</v>
      </c>
    </row>
    <row r="15" spans="1:15" s="1" customFormat="1" ht="25.5" customHeight="1">
      <c r="A15" s="412">
        <v>1</v>
      </c>
      <c r="B15" s="473" t="s">
        <v>1317</v>
      </c>
      <c r="C15" s="336"/>
      <c r="D15" s="474"/>
      <c r="E15" s="433"/>
      <c r="F15" s="433"/>
      <c r="G15" s="433"/>
      <c r="H15" s="433"/>
      <c r="I15" s="433"/>
      <c r="J15" s="433"/>
      <c r="K15" s="433"/>
      <c r="L15" s="433"/>
      <c r="M15" s="433"/>
      <c r="N15" s="433"/>
      <c r="O15" s="447"/>
    </row>
    <row r="16" spans="1:15" s="20" customFormat="1" ht="165.75">
      <c r="A16" s="412">
        <v>2</v>
      </c>
      <c r="B16" s="432" t="s">
        <v>1318</v>
      </c>
      <c r="C16" s="336"/>
      <c r="D16" s="394"/>
      <c r="E16" s="431"/>
      <c r="F16" s="431"/>
      <c r="G16" s="431"/>
      <c r="H16" s="431"/>
      <c r="I16" s="431"/>
      <c r="J16" s="431"/>
      <c r="K16" s="431"/>
      <c r="L16" s="431"/>
      <c r="M16" s="431"/>
      <c r="N16" s="431"/>
      <c r="O16" s="481"/>
    </row>
    <row r="17" spans="1:19" s="20" customFormat="1">
      <c r="A17" s="412">
        <v>3</v>
      </c>
      <c r="B17" s="442" t="s">
        <v>1453</v>
      </c>
      <c r="C17" s="336" t="s">
        <v>5</v>
      </c>
      <c r="D17" s="394">
        <v>1</v>
      </c>
      <c r="E17" s="332"/>
      <c r="F17" s="342"/>
      <c r="G17" s="342"/>
      <c r="H17" s="430"/>
      <c r="I17" s="344"/>
      <c r="J17" s="342"/>
      <c r="K17" s="347"/>
      <c r="L17" s="347"/>
      <c r="M17" s="347"/>
      <c r="N17" s="347"/>
      <c r="O17" s="348"/>
    </row>
    <row r="18" spans="1:19" s="1" customFormat="1">
      <c r="A18" s="412">
        <v>4</v>
      </c>
      <c r="B18" s="323" t="s">
        <v>1454</v>
      </c>
      <c r="C18" s="336" t="s">
        <v>5</v>
      </c>
      <c r="D18" s="394">
        <v>1</v>
      </c>
      <c r="E18" s="397"/>
      <c r="F18" s="342"/>
      <c r="G18" s="342"/>
      <c r="H18" s="397"/>
      <c r="I18" s="344"/>
      <c r="J18" s="342"/>
      <c r="K18" s="347"/>
      <c r="L18" s="347"/>
      <c r="M18" s="347"/>
      <c r="N18" s="347"/>
      <c r="O18" s="348"/>
    </row>
    <row r="19" spans="1:19" s="1" customFormat="1">
      <c r="A19" s="412">
        <v>5</v>
      </c>
      <c r="B19" s="435" t="s">
        <v>1455</v>
      </c>
      <c r="C19" s="336" t="s">
        <v>5</v>
      </c>
      <c r="D19" s="394">
        <v>1</v>
      </c>
      <c r="E19" s="397"/>
      <c r="F19" s="342"/>
      <c r="G19" s="342"/>
      <c r="H19" s="397"/>
      <c r="I19" s="344"/>
      <c r="J19" s="342"/>
      <c r="K19" s="347"/>
      <c r="L19" s="347"/>
      <c r="M19" s="347"/>
      <c r="N19" s="347"/>
      <c r="O19" s="348"/>
    </row>
    <row r="20" spans="1:19" s="1" customFormat="1" ht="81" customHeight="1">
      <c r="A20" s="412">
        <v>6</v>
      </c>
      <c r="B20" s="1743" t="s">
        <v>3948</v>
      </c>
      <c r="C20" s="336" t="s">
        <v>5</v>
      </c>
      <c r="D20" s="394">
        <v>1</v>
      </c>
      <c r="E20" s="397"/>
      <c r="F20" s="342"/>
      <c r="G20" s="342"/>
      <c r="H20" s="397"/>
      <c r="I20" s="344"/>
      <c r="J20" s="342"/>
      <c r="K20" s="347"/>
      <c r="L20" s="347"/>
      <c r="M20" s="347"/>
      <c r="N20" s="347"/>
      <c r="O20" s="348"/>
      <c r="Q20" s="1943" t="s">
        <v>4006</v>
      </c>
      <c r="R20" s="1944"/>
      <c r="S20" s="1944"/>
    </row>
    <row r="21" spans="1:19" s="1" customFormat="1" ht="87" customHeight="1">
      <c r="A21" s="412">
        <v>7</v>
      </c>
      <c r="B21" s="1808" t="s">
        <v>3949</v>
      </c>
      <c r="C21" s="336" t="s">
        <v>5</v>
      </c>
      <c r="D21" s="394">
        <v>1</v>
      </c>
      <c r="E21" s="346"/>
      <c r="F21" s="342"/>
      <c r="G21" s="342"/>
      <c r="H21" s="361"/>
      <c r="I21" s="344"/>
      <c r="J21" s="342"/>
      <c r="K21" s="347"/>
      <c r="L21" s="347"/>
      <c r="M21" s="347"/>
      <c r="N21" s="347"/>
      <c r="O21" s="348"/>
      <c r="Q21" s="1943" t="s">
        <v>4006</v>
      </c>
      <c r="R21" s="1944"/>
      <c r="S21" s="1944"/>
    </row>
    <row r="22" spans="1:19" s="1" customFormat="1" ht="68.25" customHeight="1">
      <c r="A22" s="412">
        <v>8</v>
      </c>
      <c r="B22" s="1753" t="s">
        <v>3950</v>
      </c>
      <c r="C22" s="336" t="s">
        <v>5</v>
      </c>
      <c r="D22" s="394">
        <v>1</v>
      </c>
      <c r="E22" s="397"/>
      <c r="F22" s="342"/>
      <c r="G22" s="342"/>
      <c r="H22" s="397"/>
      <c r="I22" s="344"/>
      <c r="J22" s="342"/>
      <c r="K22" s="347"/>
      <c r="L22" s="347"/>
      <c r="M22" s="347"/>
      <c r="N22" s="347"/>
      <c r="O22" s="348"/>
      <c r="Q22" s="1943" t="s">
        <v>4006</v>
      </c>
      <c r="R22" s="1944"/>
      <c r="S22" s="1944"/>
    </row>
    <row r="23" spans="1:19" s="1" customFormat="1" ht="90" customHeight="1">
      <c r="A23" s="412">
        <v>9</v>
      </c>
      <c r="B23" s="1808" t="s">
        <v>3949</v>
      </c>
      <c r="C23" s="336" t="s">
        <v>5</v>
      </c>
      <c r="D23" s="394">
        <v>1</v>
      </c>
      <c r="E23" s="346"/>
      <c r="F23" s="342"/>
      <c r="G23" s="342"/>
      <c r="H23" s="361"/>
      <c r="I23" s="344"/>
      <c r="J23" s="342"/>
      <c r="K23" s="347"/>
      <c r="L23" s="347"/>
      <c r="M23" s="347"/>
      <c r="N23" s="347"/>
      <c r="O23" s="348"/>
      <c r="Q23" s="1943" t="s">
        <v>4006</v>
      </c>
      <c r="R23" s="1944"/>
      <c r="S23" s="1944"/>
    </row>
    <row r="24" spans="1:19" s="1" customFormat="1" ht="66" customHeight="1">
      <c r="A24" s="412">
        <v>10</v>
      </c>
      <c r="B24" s="1809" t="s">
        <v>3951</v>
      </c>
      <c r="C24" s="336" t="s">
        <v>5</v>
      </c>
      <c r="D24" s="394">
        <v>1</v>
      </c>
      <c r="E24" s="353"/>
      <c r="F24" s="342"/>
      <c r="G24" s="354"/>
      <c r="H24" s="353"/>
      <c r="I24" s="344"/>
      <c r="J24" s="342"/>
      <c r="K24" s="347"/>
      <c r="L24" s="347"/>
      <c r="M24" s="347"/>
      <c r="N24" s="347"/>
      <c r="O24" s="348"/>
      <c r="Q24" s="1943" t="s">
        <v>4006</v>
      </c>
      <c r="R24" s="1944"/>
      <c r="S24" s="1944"/>
    </row>
    <row r="25" spans="1:19" s="1" customFormat="1" ht="93.75" customHeight="1">
      <c r="A25" s="412">
        <v>11</v>
      </c>
      <c r="B25" s="1808" t="s">
        <v>3952</v>
      </c>
      <c r="C25" s="336" t="s">
        <v>5</v>
      </c>
      <c r="D25" s="394">
        <v>1</v>
      </c>
      <c r="E25" s="346"/>
      <c r="F25" s="342"/>
      <c r="G25" s="342"/>
      <c r="H25" s="361"/>
      <c r="I25" s="344"/>
      <c r="J25" s="342"/>
      <c r="K25" s="347"/>
      <c r="L25" s="347"/>
      <c r="M25" s="347"/>
      <c r="N25" s="347"/>
      <c r="O25" s="348"/>
      <c r="Q25" s="1943" t="s">
        <v>4006</v>
      </c>
      <c r="R25" s="1944"/>
      <c r="S25" s="1944"/>
    </row>
    <row r="26" spans="1:19" s="1" customFormat="1">
      <c r="A26" s="412">
        <v>12</v>
      </c>
      <c r="B26" s="472" t="s">
        <v>1158</v>
      </c>
      <c r="C26" s="336" t="s">
        <v>5</v>
      </c>
      <c r="D26" s="394">
        <v>1</v>
      </c>
      <c r="E26" s="397"/>
      <c r="F26" s="342"/>
      <c r="G26" s="342"/>
      <c r="H26" s="428"/>
      <c r="I26" s="344"/>
      <c r="J26" s="342"/>
      <c r="K26" s="347"/>
      <c r="L26" s="347"/>
      <c r="M26" s="347"/>
      <c r="N26" s="347"/>
      <c r="O26" s="348"/>
    </row>
    <row r="27" spans="1:19" s="1" customFormat="1" ht="78.75" customHeight="1">
      <c r="A27" s="412">
        <v>13</v>
      </c>
      <c r="B27" s="1808" t="s">
        <v>3953</v>
      </c>
      <c r="C27" s="336" t="s">
        <v>5</v>
      </c>
      <c r="D27" s="394">
        <v>1</v>
      </c>
      <c r="E27" s="346"/>
      <c r="F27" s="342"/>
      <c r="G27" s="342"/>
      <c r="H27" s="361"/>
      <c r="I27" s="344"/>
      <c r="J27" s="342"/>
      <c r="K27" s="347"/>
      <c r="L27" s="347"/>
      <c r="M27" s="347"/>
      <c r="N27" s="347"/>
      <c r="O27" s="348"/>
      <c r="Q27" s="1943" t="s">
        <v>4006</v>
      </c>
      <c r="R27" s="1944"/>
      <c r="S27" s="1944"/>
    </row>
    <row r="28" spans="1:19" s="20" customFormat="1" ht="15">
      <c r="A28" s="412">
        <v>14</v>
      </c>
      <c r="B28" s="432" t="s">
        <v>1159</v>
      </c>
      <c r="C28" s="336" t="s">
        <v>5</v>
      </c>
      <c r="D28" s="394">
        <v>1</v>
      </c>
      <c r="E28" s="429"/>
      <c r="F28" s="342"/>
      <c r="G28" s="342"/>
      <c r="H28" s="322"/>
      <c r="I28" s="344"/>
      <c r="J28" s="342"/>
      <c r="K28" s="347"/>
      <c r="L28" s="347"/>
      <c r="M28" s="347"/>
      <c r="N28" s="347"/>
      <c r="O28" s="348"/>
    </row>
    <row r="29" spans="1:19" s="1" customFormat="1" ht="90.75" customHeight="1">
      <c r="A29" s="412">
        <v>15</v>
      </c>
      <c r="B29" s="1808" t="s">
        <v>3953</v>
      </c>
      <c r="C29" s="336" t="s">
        <v>5</v>
      </c>
      <c r="D29" s="394">
        <v>1</v>
      </c>
      <c r="E29" s="346"/>
      <c r="F29" s="342"/>
      <c r="G29" s="342"/>
      <c r="H29" s="361"/>
      <c r="I29" s="344"/>
      <c r="J29" s="342"/>
      <c r="K29" s="347"/>
      <c r="L29" s="347"/>
      <c r="M29" s="347"/>
      <c r="N29" s="347"/>
      <c r="O29" s="348"/>
      <c r="Q29" s="1943" t="s">
        <v>4006</v>
      </c>
      <c r="R29" s="1944"/>
      <c r="S29" s="1944"/>
    </row>
    <row r="30" spans="1:19" s="20" customFormat="1" ht="15">
      <c r="A30" s="412">
        <v>16</v>
      </c>
      <c r="B30" s="432" t="s">
        <v>865</v>
      </c>
      <c r="C30" s="336" t="s">
        <v>5</v>
      </c>
      <c r="D30" s="394">
        <v>1</v>
      </c>
      <c r="E30" s="332"/>
      <c r="F30" s="342"/>
      <c r="G30" s="342"/>
      <c r="H30" s="322"/>
      <c r="I30" s="344"/>
      <c r="J30" s="342"/>
      <c r="K30" s="347"/>
      <c r="L30" s="347"/>
      <c r="M30" s="347"/>
      <c r="N30" s="347"/>
      <c r="O30" s="348"/>
    </row>
    <row r="31" spans="1:19" s="1" customFormat="1" ht="15">
      <c r="A31" s="412">
        <v>17</v>
      </c>
      <c r="B31" s="432" t="s">
        <v>866</v>
      </c>
      <c r="C31" s="336" t="s">
        <v>5</v>
      </c>
      <c r="D31" s="394">
        <v>1</v>
      </c>
      <c r="E31" s="332"/>
      <c r="F31" s="342"/>
      <c r="G31" s="342"/>
      <c r="H31" s="322"/>
      <c r="I31" s="344"/>
      <c r="J31" s="342"/>
      <c r="K31" s="347"/>
      <c r="L31" s="347"/>
      <c r="M31" s="347"/>
      <c r="N31" s="347"/>
      <c r="O31" s="348"/>
    </row>
    <row r="32" spans="1:19" s="1" customFormat="1" ht="15">
      <c r="A32" s="412">
        <v>18</v>
      </c>
      <c r="B32" s="432" t="s">
        <v>867</v>
      </c>
      <c r="C32" s="336" t="s">
        <v>5</v>
      </c>
      <c r="D32" s="394">
        <v>1</v>
      </c>
      <c r="E32" s="332"/>
      <c r="F32" s="342"/>
      <c r="G32" s="342"/>
      <c r="H32" s="322"/>
      <c r="I32" s="344"/>
      <c r="J32" s="342"/>
      <c r="K32" s="347"/>
      <c r="L32" s="347"/>
      <c r="M32" s="347"/>
      <c r="N32" s="347"/>
      <c r="O32" s="348"/>
    </row>
    <row r="33" spans="1:19" s="1" customFormat="1" ht="15">
      <c r="A33" s="412">
        <v>19</v>
      </c>
      <c r="B33" s="432" t="s">
        <v>868</v>
      </c>
      <c r="C33" s="336" t="s">
        <v>5</v>
      </c>
      <c r="D33" s="394">
        <v>1</v>
      </c>
      <c r="E33" s="332"/>
      <c r="F33" s="342"/>
      <c r="G33" s="342"/>
      <c r="H33" s="322"/>
      <c r="I33" s="344"/>
      <c r="J33" s="342"/>
      <c r="K33" s="347"/>
      <c r="L33" s="347"/>
      <c r="M33" s="347"/>
      <c r="N33" s="347"/>
      <c r="O33" s="348"/>
    </row>
    <row r="34" spans="1:19" s="1" customFormat="1">
      <c r="A34" s="412">
        <v>20</v>
      </c>
      <c r="B34" s="432" t="s">
        <v>869</v>
      </c>
      <c r="C34" s="336" t="s">
        <v>5</v>
      </c>
      <c r="D34" s="394">
        <v>1</v>
      </c>
      <c r="E34" s="397"/>
      <c r="F34" s="342"/>
      <c r="G34" s="342"/>
      <c r="H34" s="397"/>
      <c r="I34" s="344"/>
      <c r="J34" s="342"/>
      <c r="K34" s="347"/>
      <c r="L34" s="347"/>
      <c r="M34" s="347"/>
      <c r="N34" s="347"/>
      <c r="O34" s="348"/>
    </row>
    <row r="35" spans="1:19" s="1" customFormat="1" ht="15.75" customHeight="1">
      <c r="A35" s="412">
        <v>21</v>
      </c>
      <c r="B35" s="432" t="s">
        <v>1157</v>
      </c>
      <c r="C35" s="336" t="s">
        <v>5</v>
      </c>
      <c r="D35" s="394">
        <v>1</v>
      </c>
      <c r="E35" s="353"/>
      <c r="F35" s="342"/>
      <c r="G35" s="354"/>
      <c r="H35" s="353"/>
      <c r="I35" s="344"/>
      <c r="J35" s="342"/>
      <c r="K35" s="347"/>
      <c r="L35" s="347"/>
      <c r="M35" s="347"/>
      <c r="N35" s="347"/>
      <c r="O35" s="348"/>
    </row>
    <row r="36" spans="1:19" s="1" customFormat="1" ht="84" customHeight="1">
      <c r="A36" s="412">
        <v>22</v>
      </c>
      <c r="B36" s="1808" t="s">
        <v>3954</v>
      </c>
      <c r="C36" s="336" t="s">
        <v>5</v>
      </c>
      <c r="D36" s="394">
        <v>1</v>
      </c>
      <c r="E36" s="346"/>
      <c r="F36" s="342"/>
      <c r="G36" s="342"/>
      <c r="H36" s="361"/>
      <c r="I36" s="344"/>
      <c r="J36" s="342"/>
      <c r="K36" s="347"/>
      <c r="L36" s="347"/>
      <c r="M36" s="347"/>
      <c r="N36" s="347"/>
      <c r="O36" s="348"/>
      <c r="Q36" s="1943" t="s">
        <v>4006</v>
      </c>
      <c r="R36" s="1944"/>
      <c r="S36" s="1944"/>
    </row>
    <row r="37" spans="1:19" s="1" customFormat="1">
      <c r="A37" s="412">
        <v>23</v>
      </c>
      <c r="B37" s="432" t="s">
        <v>870</v>
      </c>
      <c r="C37" s="336" t="s">
        <v>5</v>
      </c>
      <c r="D37" s="394">
        <v>1</v>
      </c>
      <c r="E37" s="397"/>
      <c r="F37" s="342"/>
      <c r="G37" s="342"/>
      <c r="H37" s="428"/>
      <c r="I37" s="344"/>
      <c r="J37" s="342"/>
      <c r="K37" s="347"/>
      <c r="L37" s="347"/>
      <c r="M37" s="347"/>
      <c r="N37" s="347"/>
      <c r="O37" s="348"/>
    </row>
    <row r="38" spans="1:19" s="20" customFormat="1">
      <c r="A38" s="412">
        <v>24</v>
      </c>
      <c r="B38" s="432" t="s">
        <v>1456</v>
      </c>
      <c r="C38" s="336" t="s">
        <v>5</v>
      </c>
      <c r="D38" s="394">
        <v>1</v>
      </c>
      <c r="E38" s="429"/>
      <c r="F38" s="342"/>
      <c r="G38" s="342"/>
      <c r="H38" s="430"/>
      <c r="I38" s="344"/>
      <c r="J38" s="342"/>
      <c r="K38" s="347"/>
      <c r="L38" s="347"/>
      <c r="M38" s="347"/>
      <c r="N38" s="347"/>
      <c r="O38" s="348"/>
    </row>
    <row r="39" spans="1:19" s="20" customFormat="1" ht="91.5" customHeight="1">
      <c r="A39" s="412">
        <v>25</v>
      </c>
      <c r="B39" s="1808" t="s">
        <v>3955</v>
      </c>
      <c r="C39" s="336" t="s">
        <v>5</v>
      </c>
      <c r="D39" s="394">
        <v>1</v>
      </c>
      <c r="E39" s="346"/>
      <c r="F39" s="342"/>
      <c r="G39" s="342"/>
      <c r="H39" s="361"/>
      <c r="I39" s="344"/>
      <c r="J39" s="342"/>
      <c r="K39" s="347"/>
      <c r="L39" s="347"/>
      <c r="M39" s="347"/>
      <c r="N39" s="347"/>
      <c r="O39" s="348"/>
      <c r="Q39" s="1943" t="s">
        <v>4006</v>
      </c>
      <c r="R39" s="1944"/>
      <c r="S39" s="1944"/>
    </row>
    <row r="40" spans="1:19" s="20" customFormat="1">
      <c r="A40" s="412">
        <v>26</v>
      </c>
      <c r="B40" s="432" t="s">
        <v>1160</v>
      </c>
      <c r="C40" s="336" t="s">
        <v>5</v>
      </c>
      <c r="D40" s="394">
        <v>1</v>
      </c>
      <c r="E40" s="332"/>
      <c r="F40" s="342"/>
      <c r="G40" s="342"/>
      <c r="H40" s="430"/>
      <c r="I40" s="344"/>
      <c r="J40" s="342"/>
      <c r="K40" s="347"/>
      <c r="L40" s="347"/>
      <c r="M40" s="347"/>
      <c r="N40" s="347"/>
      <c r="O40" s="348"/>
    </row>
    <row r="41" spans="1:19" s="1" customFormat="1" ht="93" customHeight="1">
      <c r="A41" s="412">
        <v>27</v>
      </c>
      <c r="B41" s="1808" t="s">
        <v>3956</v>
      </c>
      <c r="C41" s="336" t="s">
        <v>5</v>
      </c>
      <c r="D41" s="394">
        <v>1</v>
      </c>
      <c r="E41" s="346"/>
      <c r="F41" s="342"/>
      <c r="G41" s="342"/>
      <c r="H41" s="361"/>
      <c r="I41" s="344"/>
      <c r="J41" s="342"/>
      <c r="K41" s="347"/>
      <c r="L41" s="347"/>
      <c r="M41" s="347"/>
      <c r="N41" s="347"/>
      <c r="O41" s="348"/>
      <c r="Q41" s="1943" t="s">
        <v>4006</v>
      </c>
      <c r="R41" s="1944"/>
      <c r="S41" s="1944"/>
    </row>
    <row r="42" spans="1:19" s="1" customFormat="1">
      <c r="A42" s="412">
        <v>28</v>
      </c>
      <c r="B42" s="323" t="s">
        <v>1163</v>
      </c>
      <c r="C42" s="336" t="s">
        <v>5</v>
      </c>
      <c r="D42" s="394">
        <v>1</v>
      </c>
      <c r="E42" s="397"/>
      <c r="F42" s="342"/>
      <c r="G42" s="342"/>
      <c r="H42" s="397"/>
      <c r="I42" s="344"/>
      <c r="J42" s="342"/>
      <c r="K42" s="347"/>
      <c r="L42" s="347"/>
      <c r="M42" s="347"/>
      <c r="N42" s="347"/>
      <c r="O42" s="348"/>
    </row>
    <row r="43" spans="1:19" s="1" customFormat="1" ht="105.75" customHeight="1">
      <c r="A43" s="412">
        <v>29</v>
      </c>
      <c r="B43" s="1808" t="s">
        <v>3957</v>
      </c>
      <c r="C43" s="336" t="s">
        <v>5</v>
      </c>
      <c r="D43" s="394">
        <v>1</v>
      </c>
      <c r="E43" s="346"/>
      <c r="F43" s="342"/>
      <c r="G43" s="342"/>
      <c r="H43" s="361"/>
      <c r="I43" s="344"/>
      <c r="J43" s="342"/>
      <c r="K43" s="347"/>
      <c r="L43" s="347"/>
      <c r="M43" s="347"/>
      <c r="N43" s="347"/>
      <c r="O43" s="348"/>
      <c r="Q43" s="1943" t="s">
        <v>4006</v>
      </c>
      <c r="R43" s="1944"/>
      <c r="S43" s="1944"/>
    </row>
    <row r="44" spans="1:19" s="20" customFormat="1">
      <c r="A44" s="412">
        <v>30</v>
      </c>
      <c r="B44" s="432" t="s">
        <v>1161</v>
      </c>
      <c r="C44" s="336" t="s">
        <v>5</v>
      </c>
      <c r="D44" s="394">
        <v>1</v>
      </c>
      <c r="E44" s="429"/>
      <c r="F44" s="342"/>
      <c r="G44" s="342"/>
      <c r="H44" s="430"/>
      <c r="I44" s="344"/>
      <c r="J44" s="342"/>
      <c r="K44" s="347"/>
      <c r="L44" s="347"/>
      <c r="M44" s="347"/>
      <c r="N44" s="347"/>
      <c r="O44" s="348"/>
    </row>
    <row r="45" spans="1:19" s="1" customFormat="1" ht="94.5" customHeight="1">
      <c r="A45" s="412">
        <v>31</v>
      </c>
      <c r="B45" s="1808" t="s">
        <v>3958</v>
      </c>
      <c r="C45" s="336" t="s">
        <v>5</v>
      </c>
      <c r="D45" s="394">
        <v>1</v>
      </c>
      <c r="E45" s="346"/>
      <c r="F45" s="342"/>
      <c r="G45" s="342"/>
      <c r="H45" s="361"/>
      <c r="I45" s="344"/>
      <c r="J45" s="342"/>
      <c r="K45" s="347"/>
      <c r="L45" s="347"/>
      <c r="M45" s="347"/>
      <c r="N45" s="347"/>
      <c r="O45" s="348"/>
      <c r="Q45" s="1943" t="s">
        <v>4006</v>
      </c>
      <c r="R45" s="1944"/>
      <c r="S45" s="1944"/>
    </row>
    <row r="46" spans="1:19" s="20" customFormat="1">
      <c r="A46" s="412">
        <v>32</v>
      </c>
      <c r="B46" s="432" t="s">
        <v>1162</v>
      </c>
      <c r="C46" s="336" t="s">
        <v>5</v>
      </c>
      <c r="D46" s="394">
        <v>1</v>
      </c>
      <c r="E46" s="332"/>
      <c r="F46" s="342"/>
      <c r="G46" s="342"/>
      <c r="H46" s="430"/>
      <c r="I46" s="344"/>
      <c r="J46" s="342"/>
      <c r="K46" s="347"/>
      <c r="L46" s="347"/>
      <c r="M46" s="347"/>
      <c r="N46" s="347"/>
      <c r="O46" s="348"/>
    </row>
    <row r="47" spans="1:19" s="1" customFormat="1" ht="90.75" customHeight="1">
      <c r="A47" s="412">
        <v>33</v>
      </c>
      <c r="B47" s="1808" t="s">
        <v>3958</v>
      </c>
      <c r="C47" s="336" t="s">
        <v>5</v>
      </c>
      <c r="D47" s="394">
        <v>1</v>
      </c>
      <c r="E47" s="346"/>
      <c r="F47" s="342"/>
      <c r="G47" s="342"/>
      <c r="H47" s="361"/>
      <c r="I47" s="344"/>
      <c r="J47" s="342"/>
      <c r="K47" s="347"/>
      <c r="L47" s="347"/>
      <c r="M47" s="347"/>
      <c r="N47" s="347"/>
      <c r="O47" s="348"/>
      <c r="Q47" s="1943" t="s">
        <v>4006</v>
      </c>
      <c r="R47" s="1944"/>
      <c r="S47" s="1944"/>
    </row>
    <row r="48" spans="1:19" s="1" customFormat="1">
      <c r="A48" s="412">
        <v>34</v>
      </c>
      <c r="B48" s="323" t="s">
        <v>1457</v>
      </c>
      <c r="C48" s="336" t="s">
        <v>5</v>
      </c>
      <c r="D48" s="394">
        <v>1</v>
      </c>
      <c r="E48" s="397"/>
      <c r="F48" s="342"/>
      <c r="G48" s="342"/>
      <c r="H48" s="397"/>
      <c r="I48" s="344"/>
      <c r="J48" s="342"/>
      <c r="K48" s="347"/>
      <c r="L48" s="347"/>
      <c r="M48" s="347"/>
      <c r="N48" s="347"/>
      <c r="O48" s="348"/>
    </row>
    <row r="49" spans="1:19" s="1" customFormat="1" ht="39">
      <c r="A49" s="412">
        <v>35</v>
      </c>
      <c r="B49" s="324" t="s">
        <v>3679</v>
      </c>
      <c r="C49" s="321" t="s">
        <v>5</v>
      </c>
      <c r="D49" s="322">
        <v>8</v>
      </c>
      <c r="E49" s="347"/>
      <c r="F49" s="342"/>
      <c r="G49" s="342"/>
      <c r="H49" s="347"/>
      <c r="I49" s="344"/>
      <c r="J49" s="342"/>
      <c r="K49" s="347"/>
      <c r="L49" s="347"/>
      <c r="M49" s="347"/>
      <c r="N49" s="347"/>
      <c r="O49" s="348"/>
    </row>
    <row r="50" spans="1:19" s="1" customFormat="1" ht="51.75">
      <c r="A50" s="412">
        <v>36</v>
      </c>
      <c r="B50" s="403" t="s">
        <v>3680</v>
      </c>
      <c r="C50" s="321" t="s">
        <v>5</v>
      </c>
      <c r="D50" s="322">
        <v>1</v>
      </c>
      <c r="E50" s="347"/>
      <c r="F50" s="342"/>
      <c r="G50" s="342"/>
      <c r="H50" s="347"/>
      <c r="I50" s="344"/>
      <c r="J50" s="342"/>
      <c r="K50" s="347"/>
      <c r="L50" s="347"/>
      <c r="M50" s="347"/>
      <c r="N50" s="347"/>
      <c r="O50" s="348"/>
    </row>
    <row r="51" spans="1:19" s="1" customFormat="1" ht="107.25" customHeight="1">
      <c r="A51" s="412">
        <v>37</v>
      </c>
      <c r="B51" s="323" t="s">
        <v>3911</v>
      </c>
      <c r="C51" s="321" t="s">
        <v>5</v>
      </c>
      <c r="D51" s="322">
        <v>10</v>
      </c>
      <c r="E51" s="346"/>
      <c r="F51" s="342"/>
      <c r="G51" s="342"/>
      <c r="H51" s="346"/>
      <c r="I51" s="344"/>
      <c r="J51" s="342"/>
      <c r="K51" s="347"/>
      <c r="L51" s="347"/>
      <c r="M51" s="347"/>
      <c r="N51" s="347"/>
      <c r="O51" s="348"/>
      <c r="Q51" s="1945" t="s">
        <v>3921</v>
      </c>
      <c r="R51" s="1946"/>
      <c r="S51" s="1946"/>
    </row>
    <row r="52" spans="1:19" s="1" customFormat="1" ht="92.25" customHeight="1">
      <c r="A52" s="412">
        <v>38</v>
      </c>
      <c r="B52" s="1810" t="s">
        <v>3959</v>
      </c>
      <c r="C52" s="321" t="s">
        <v>5</v>
      </c>
      <c r="D52" s="322">
        <v>2</v>
      </c>
      <c r="E52" s="398"/>
      <c r="F52" s="342"/>
      <c r="G52" s="342"/>
      <c r="H52" s="361"/>
      <c r="I52" s="344"/>
      <c r="J52" s="342"/>
      <c r="K52" s="347"/>
      <c r="L52" s="347"/>
      <c r="M52" s="347"/>
      <c r="N52" s="347"/>
      <c r="O52" s="348"/>
      <c r="Q52" s="1943" t="s">
        <v>4006</v>
      </c>
      <c r="R52" s="1944"/>
      <c r="S52" s="1944"/>
    </row>
    <row r="53" spans="1:19" s="1" customFormat="1" ht="51.75">
      <c r="A53" s="412">
        <v>39</v>
      </c>
      <c r="B53" s="403" t="s">
        <v>1452</v>
      </c>
      <c r="C53" s="321" t="s">
        <v>5</v>
      </c>
      <c r="D53" s="322">
        <v>2</v>
      </c>
      <c r="E53" s="346"/>
      <c r="F53" s="342"/>
      <c r="G53" s="342"/>
      <c r="H53" s="346"/>
      <c r="I53" s="344"/>
      <c r="J53" s="342"/>
      <c r="K53" s="347"/>
      <c r="L53" s="347"/>
      <c r="M53" s="347"/>
      <c r="N53" s="347"/>
      <c r="O53" s="348"/>
    </row>
    <row r="54" spans="1:19" s="1" customFormat="1" ht="15">
      <c r="A54" s="412">
        <v>40</v>
      </c>
      <c r="B54" s="475" t="s">
        <v>2727</v>
      </c>
      <c r="C54" s="475"/>
      <c r="D54" s="322"/>
      <c r="E54" s="433"/>
      <c r="F54" s="433"/>
      <c r="G54" s="433"/>
      <c r="H54" s="433"/>
      <c r="I54" s="433"/>
      <c r="J54" s="433"/>
      <c r="K54" s="433"/>
      <c r="L54" s="433"/>
      <c r="M54" s="433"/>
      <c r="N54" s="433"/>
      <c r="O54" s="447"/>
    </row>
    <row r="55" spans="1:19" s="1" customFormat="1" ht="120">
      <c r="A55" s="412">
        <v>41</v>
      </c>
      <c r="B55" s="476" t="s">
        <v>3681</v>
      </c>
      <c r="C55" s="335" t="s">
        <v>5</v>
      </c>
      <c r="D55" s="477">
        <v>1</v>
      </c>
      <c r="E55" s="433"/>
      <c r="F55" s="342"/>
      <c r="G55" s="342"/>
      <c r="H55" s="433"/>
      <c r="I55" s="344"/>
      <c r="J55" s="342"/>
      <c r="K55" s="347"/>
      <c r="L55" s="347"/>
      <c r="M55" s="347"/>
      <c r="N55" s="347"/>
      <c r="O55" s="348"/>
    </row>
    <row r="56" spans="1:19" s="1" customFormat="1" ht="120">
      <c r="A56" s="412">
        <v>42</v>
      </c>
      <c r="B56" s="476" t="s">
        <v>3682</v>
      </c>
      <c r="C56" s="335" t="s">
        <v>5</v>
      </c>
      <c r="D56" s="477">
        <v>1</v>
      </c>
      <c r="E56" s="433"/>
      <c r="F56" s="342"/>
      <c r="G56" s="342"/>
      <c r="H56" s="433"/>
      <c r="I56" s="344"/>
      <c r="J56" s="342"/>
      <c r="K56" s="347"/>
      <c r="L56" s="347"/>
      <c r="M56" s="347"/>
      <c r="N56" s="347"/>
      <c r="O56" s="348"/>
    </row>
    <row r="57" spans="1:19" s="1" customFormat="1" ht="150">
      <c r="A57" s="412">
        <v>43</v>
      </c>
      <c r="B57" s="478" t="s">
        <v>3683</v>
      </c>
      <c r="C57" s="335" t="s">
        <v>5</v>
      </c>
      <c r="D57" s="477">
        <v>1</v>
      </c>
      <c r="E57" s="433"/>
      <c r="F57" s="342"/>
      <c r="G57" s="342"/>
      <c r="H57" s="433"/>
      <c r="I57" s="344"/>
      <c r="J57" s="342"/>
      <c r="K57" s="347"/>
      <c r="L57" s="347"/>
      <c r="M57" s="347"/>
      <c r="N57" s="347"/>
      <c r="O57" s="348"/>
    </row>
    <row r="58" spans="1:19" ht="38.25">
      <c r="A58" s="412">
        <v>44</v>
      </c>
      <c r="B58" s="328" t="s">
        <v>1099</v>
      </c>
      <c r="C58" s="326" t="s">
        <v>1097</v>
      </c>
      <c r="D58" s="479">
        <v>1</v>
      </c>
      <c r="E58" s="334"/>
      <c r="F58" s="342"/>
      <c r="G58" s="342"/>
      <c r="H58" s="334"/>
      <c r="I58" s="344"/>
      <c r="J58" s="342"/>
      <c r="K58" s="347"/>
      <c r="L58" s="347"/>
      <c r="M58" s="347"/>
      <c r="N58" s="347"/>
      <c r="O58" s="348"/>
    </row>
    <row r="59" spans="1:19" ht="13.5" thickBot="1">
      <c r="A59" s="1956" t="s">
        <v>1094</v>
      </c>
      <c r="B59" s="1957"/>
      <c r="C59" s="1958"/>
      <c r="D59" s="1958"/>
      <c r="E59" s="405"/>
      <c r="F59" s="405"/>
      <c r="G59" s="405"/>
      <c r="H59" s="405"/>
      <c r="I59" s="405"/>
      <c r="J59" s="405"/>
      <c r="K59" s="406"/>
      <c r="L59" s="406"/>
      <c r="M59" s="406"/>
      <c r="N59" s="406"/>
      <c r="O59" s="406"/>
    </row>
    <row r="61" spans="1:19">
      <c r="A61" s="19"/>
      <c r="C61" s="1959"/>
      <c r="D61" s="1959"/>
    </row>
    <row r="62" spans="1:19" ht="54" customHeight="1">
      <c r="A62" s="843">
        <v>1</v>
      </c>
      <c r="B62" s="2021" t="s">
        <v>2874</v>
      </c>
      <c r="C62" s="2021"/>
      <c r="D62" s="2021"/>
      <c r="E62" s="2021"/>
      <c r="F62" s="2021"/>
      <c r="G62" s="2021"/>
      <c r="H62" s="2021"/>
      <c r="I62" s="2021"/>
      <c r="J62" s="2021"/>
      <c r="K62" s="2021"/>
      <c r="L62" s="2021"/>
    </row>
    <row r="63" spans="1:19" ht="42.75" customHeight="1">
      <c r="A63" s="846" t="s">
        <v>49</v>
      </c>
      <c r="B63" s="1032" t="s">
        <v>3220</v>
      </c>
      <c r="C63" s="1033"/>
      <c r="D63" s="1033"/>
      <c r="E63" s="1033"/>
      <c r="F63" s="1033"/>
      <c r="G63" s="1033"/>
      <c r="H63" s="1033"/>
      <c r="I63" s="1033"/>
      <c r="J63" s="1033"/>
      <c r="K63" s="1033"/>
      <c r="L63" s="1033"/>
    </row>
    <row r="64" spans="1:19" ht="37.5" customHeight="1">
      <c r="A64" s="1034" t="s">
        <v>52</v>
      </c>
      <c r="B64" s="2020" t="s">
        <v>3474</v>
      </c>
      <c r="C64" s="2020"/>
      <c r="D64" s="2020"/>
      <c r="E64" s="2020"/>
      <c r="F64" s="2020"/>
      <c r="G64" s="2020"/>
      <c r="H64" s="2020"/>
      <c r="I64" s="2020"/>
      <c r="J64" s="2020"/>
      <c r="K64" s="2020"/>
      <c r="L64" s="2020"/>
    </row>
    <row r="65" spans="1:12" ht="45.75" customHeight="1">
      <c r="A65" s="1034" t="s">
        <v>3218</v>
      </c>
      <c r="B65" s="1927" t="s">
        <v>3217</v>
      </c>
      <c r="C65" s="1927"/>
      <c r="D65" s="1927"/>
      <c r="E65" s="1927"/>
      <c r="F65" s="1927"/>
      <c r="G65" s="1927"/>
      <c r="H65" s="1927"/>
      <c r="I65" s="1927"/>
      <c r="J65" s="1927"/>
      <c r="K65" s="1927"/>
      <c r="L65" s="1927"/>
    </row>
    <row r="66" spans="1:12" ht="52.5" customHeight="1">
      <c r="A66" s="1034" t="s">
        <v>3219</v>
      </c>
      <c r="B66" s="1927" t="s">
        <v>3224</v>
      </c>
      <c r="C66" s="1927"/>
      <c r="D66" s="1927"/>
      <c r="E66" s="1927"/>
      <c r="F66" s="1927"/>
      <c r="G66" s="1927"/>
      <c r="H66" s="1927"/>
      <c r="I66" s="1927"/>
      <c r="J66" s="1927"/>
      <c r="K66" s="1927"/>
      <c r="L66" s="1927"/>
    </row>
    <row r="67" spans="1:12">
      <c r="A67" s="846"/>
      <c r="B67" s="847"/>
      <c r="C67" s="843"/>
      <c r="D67" s="848"/>
      <c r="E67" s="848"/>
      <c r="F67" s="844"/>
      <c r="G67" s="845"/>
      <c r="H67" s="845"/>
      <c r="I67" s="845"/>
      <c r="J67" s="845"/>
      <c r="K67" s="845"/>
      <c r="L67" s="845"/>
    </row>
    <row r="68" spans="1:12">
      <c r="A68" s="846"/>
      <c r="B68" s="847"/>
      <c r="C68" s="843"/>
      <c r="D68" s="848"/>
      <c r="E68" s="848"/>
      <c r="F68" s="844"/>
      <c r="G68" s="845"/>
      <c r="H68" s="845"/>
      <c r="I68" s="845"/>
      <c r="J68" s="845"/>
      <c r="K68" s="845"/>
      <c r="L68" s="845"/>
    </row>
    <row r="69" spans="1:12">
      <c r="A69" s="846"/>
      <c r="B69" s="847"/>
      <c r="C69" s="843"/>
      <c r="D69" s="848"/>
      <c r="E69" s="848"/>
      <c r="F69" s="844"/>
      <c r="G69" s="845"/>
      <c r="H69" s="845"/>
      <c r="I69" s="845"/>
      <c r="J69" s="845"/>
      <c r="K69" s="845"/>
      <c r="L69" s="845"/>
    </row>
    <row r="70" spans="1:12">
      <c r="A70" s="849"/>
      <c r="B70" s="1045" t="s">
        <v>3222</v>
      </c>
      <c r="C70" s="1921" t="s">
        <v>10</v>
      </c>
      <c r="D70" s="1921"/>
      <c r="E70" s="757"/>
      <c r="F70" s="757"/>
      <c r="G70" s="757"/>
      <c r="H70" s="757"/>
      <c r="I70" s="757"/>
      <c r="J70" s="757"/>
      <c r="K70" s="757"/>
      <c r="L70" s="757"/>
    </row>
    <row r="71" spans="1:12">
      <c r="A71" s="849"/>
      <c r="B71" s="1045" t="s">
        <v>3221</v>
      </c>
      <c r="C71" s="1921" t="s">
        <v>11</v>
      </c>
      <c r="D71" s="1921"/>
      <c r="E71" s="757"/>
      <c r="F71" s="757"/>
      <c r="G71" s="757"/>
      <c r="H71" s="757"/>
      <c r="I71" s="757"/>
      <c r="J71" s="757"/>
      <c r="K71" s="757"/>
      <c r="L71" s="757"/>
    </row>
    <row r="72" spans="1:12">
      <c r="A72" s="849"/>
      <c r="B72" s="833"/>
      <c r="C72" s="851"/>
      <c r="D72" s="851"/>
      <c r="E72" s="757"/>
      <c r="F72" s="757"/>
      <c r="G72" s="757"/>
      <c r="H72" s="757"/>
      <c r="I72" s="757"/>
      <c r="J72" s="757"/>
      <c r="K72" s="757"/>
      <c r="L72" s="757"/>
    </row>
    <row r="73" spans="1:12">
      <c r="A73" s="849"/>
      <c r="B73" s="833"/>
      <c r="C73" s="851"/>
      <c r="D73" s="851"/>
      <c r="E73" s="757"/>
      <c r="F73" s="757"/>
      <c r="G73" s="757"/>
      <c r="H73" s="757"/>
      <c r="I73" s="757"/>
      <c r="J73" s="757"/>
      <c r="K73" s="757"/>
      <c r="L73" s="757"/>
    </row>
    <row r="74" spans="1:12">
      <c r="A74" s="849"/>
      <c r="B74" s="833" t="s">
        <v>3223</v>
      </c>
      <c r="C74" s="1921" t="s">
        <v>10</v>
      </c>
      <c r="D74" s="1921"/>
      <c r="E74" s="757"/>
      <c r="F74" s="757"/>
      <c r="G74" s="757"/>
      <c r="H74" s="757"/>
      <c r="I74" s="757"/>
      <c r="J74" s="757"/>
      <c r="K74" s="757"/>
      <c r="L74" s="757"/>
    </row>
    <row r="75" spans="1:12">
      <c r="A75" s="849"/>
      <c r="B75" s="833"/>
      <c r="C75" s="1921" t="s">
        <v>11</v>
      </c>
      <c r="D75" s="1921"/>
      <c r="E75" s="757"/>
      <c r="F75" s="757"/>
      <c r="G75" s="757"/>
      <c r="H75" s="757"/>
      <c r="I75" s="757"/>
      <c r="J75" s="757"/>
      <c r="K75" s="757"/>
      <c r="L75" s="757"/>
    </row>
    <row r="76" spans="1:12">
      <c r="A76" s="833"/>
      <c r="B76" s="833"/>
      <c r="C76" s="833"/>
      <c r="D76" s="833"/>
      <c r="E76" s="833"/>
      <c r="F76" s="833"/>
      <c r="G76" s="833"/>
      <c r="H76" s="833"/>
      <c r="I76" s="833"/>
      <c r="J76" s="833"/>
      <c r="K76" s="833"/>
      <c r="L76" s="833"/>
    </row>
  </sheetData>
  <mergeCells count="41">
    <mergeCell ref="Q20:S20"/>
    <mergeCell ref="A1:D1"/>
    <mergeCell ref="A2:D2"/>
    <mergeCell ref="A3:D3"/>
    <mergeCell ref="A4:B4"/>
    <mergeCell ref="A12:A13"/>
    <mergeCell ref="B12:B13"/>
    <mergeCell ref="C12:C13"/>
    <mergeCell ref="D12:D13"/>
    <mergeCell ref="A6:B6"/>
    <mergeCell ref="A7:B7"/>
    <mergeCell ref="A8:B8"/>
    <mergeCell ref="C74:D74"/>
    <mergeCell ref="C75:D75"/>
    <mergeCell ref="A5:B5"/>
    <mergeCell ref="B64:L64"/>
    <mergeCell ref="B65:L65"/>
    <mergeCell ref="B66:L66"/>
    <mergeCell ref="C70:D70"/>
    <mergeCell ref="C71:D71"/>
    <mergeCell ref="A10:D10"/>
    <mergeCell ref="A59:D59"/>
    <mergeCell ref="C61:D61"/>
    <mergeCell ref="E12:J12"/>
    <mergeCell ref="B62:L62"/>
    <mergeCell ref="K12:O12"/>
    <mergeCell ref="Q27:S27"/>
    <mergeCell ref="Q29:S29"/>
    <mergeCell ref="Q36:S36"/>
    <mergeCell ref="Q21:S21"/>
    <mergeCell ref="Q22:S22"/>
    <mergeCell ref="Q23:S23"/>
    <mergeCell ref="Q24:S24"/>
    <mergeCell ref="Q25:S25"/>
    <mergeCell ref="Q52:S52"/>
    <mergeCell ref="Q39:S39"/>
    <mergeCell ref="Q41:S41"/>
    <mergeCell ref="Q43:S43"/>
    <mergeCell ref="Q45:S45"/>
    <mergeCell ref="Q47:S47"/>
    <mergeCell ref="Q51:S51"/>
  </mergeCells>
  <conditionalFormatting sqref="C55:D57">
    <cfRule type="cellIs" dxfId="141" priority="1" operator="equal">
      <formula>0</formula>
    </cfRule>
  </conditionalFormatting>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00FF99"/>
  </sheetPr>
  <dimension ref="A1:W56"/>
  <sheetViews>
    <sheetView topLeftCell="D41" zoomScale="85" zoomScaleNormal="85" workbookViewId="0">
      <selection activeCell="T18" sqref="T18"/>
    </sheetView>
  </sheetViews>
  <sheetFormatPr defaultColWidth="8.7109375" defaultRowHeight="12.75"/>
  <cols>
    <col min="1" max="1" width="9.28515625" style="15" bestFit="1" customWidth="1"/>
    <col min="2" max="2" width="44.28515625" style="15" customWidth="1"/>
    <col min="3" max="3" width="19.7109375" style="15" customWidth="1"/>
    <col min="4" max="4" width="21.5703125" style="15" customWidth="1"/>
    <col min="5" max="5" width="13" style="142" customWidth="1"/>
    <col min="6" max="6" width="12.5703125" style="197" customWidth="1"/>
    <col min="7" max="7" width="8.7109375" style="15"/>
    <col min="8" max="8" width="12.28515625" style="15" customWidth="1"/>
    <col min="9" max="9" width="10.28515625" style="15" bestFit="1" customWidth="1"/>
    <col min="10" max="10" width="9.28515625" style="15" customWidth="1"/>
    <col min="11" max="11" width="10.5703125" style="15" customWidth="1"/>
    <col min="12" max="12" width="10.28515625" style="15" customWidth="1"/>
    <col min="13" max="13" width="13.140625" style="15" customWidth="1"/>
    <col min="14" max="14" width="10.28515625" style="15" bestFit="1" customWidth="1"/>
    <col min="15" max="15" width="11" style="15" customWidth="1"/>
    <col min="16" max="18" width="8.7109375" style="15"/>
    <col min="19" max="19" width="24.42578125" style="15" customWidth="1"/>
    <col min="20" max="20" width="8.7109375" style="15"/>
    <col min="21" max="21" width="17.140625" style="15" customWidth="1"/>
    <col min="22" max="22" width="8.7109375" style="15"/>
    <col min="23" max="23" width="20.140625" style="15" customWidth="1"/>
    <col min="24" max="16384" width="8.7109375" style="15"/>
  </cols>
  <sheetData>
    <row r="1" spans="1:23" ht="14.65" customHeight="1">
      <c r="A1" s="2001" t="s">
        <v>2903</v>
      </c>
      <c r="B1" s="2001"/>
      <c r="C1" s="2001"/>
      <c r="D1" s="2001"/>
      <c r="E1" s="188"/>
      <c r="F1" s="193"/>
    </row>
    <row r="2" spans="1:23" ht="14.65" customHeight="1">
      <c r="A2" s="2002" t="s">
        <v>1154</v>
      </c>
      <c r="B2" s="2002"/>
      <c r="C2" s="2002"/>
      <c r="D2" s="2002"/>
      <c r="E2" s="189"/>
      <c r="F2" s="194"/>
    </row>
    <row r="3" spans="1:23" ht="14.65" customHeight="1">
      <c r="A3" s="2003"/>
      <c r="B3" s="2003"/>
      <c r="C3" s="2003"/>
      <c r="D3" s="2003"/>
      <c r="E3" s="190"/>
      <c r="F3" s="195"/>
    </row>
    <row r="4" spans="1:23" ht="14.65" customHeight="1">
      <c r="A4" s="1932" t="s">
        <v>0</v>
      </c>
      <c r="B4" s="1932"/>
      <c r="C4" s="759" t="s">
        <v>3211</v>
      </c>
      <c r="D4" s="989"/>
      <c r="E4" s="141"/>
      <c r="F4" s="196"/>
    </row>
    <row r="5" spans="1:23">
      <c r="A5" s="1932" t="s">
        <v>1</v>
      </c>
      <c r="B5" s="1932"/>
      <c r="C5" s="759" t="s">
        <v>3211</v>
      </c>
      <c r="D5" s="990"/>
    </row>
    <row r="6" spans="1:23" ht="14.65" customHeight="1">
      <c r="A6" s="1932" t="s">
        <v>2</v>
      </c>
      <c r="B6" s="1932"/>
      <c r="C6" s="759" t="s">
        <v>3212</v>
      </c>
      <c r="D6" s="989"/>
      <c r="E6" s="141"/>
      <c r="F6" s="196"/>
    </row>
    <row r="7" spans="1:23" ht="12.75" customHeight="1">
      <c r="A7" s="1932" t="s">
        <v>3209</v>
      </c>
      <c r="B7" s="1932"/>
      <c r="C7" s="761" t="s">
        <v>3213</v>
      </c>
      <c r="D7" s="989"/>
      <c r="E7" s="141"/>
      <c r="F7" s="196"/>
    </row>
    <row r="8" spans="1:23" ht="14.65" customHeight="1">
      <c r="A8" s="1939" t="s">
        <v>3210</v>
      </c>
      <c r="B8" s="1939"/>
      <c r="C8" s="761"/>
      <c r="D8" s="989"/>
      <c r="E8" s="141"/>
      <c r="F8" s="196"/>
    </row>
    <row r="9" spans="1:23">
      <c r="A9" s="133"/>
      <c r="B9" s="133"/>
      <c r="C9" s="133"/>
      <c r="D9" s="133"/>
      <c r="E9" s="141"/>
      <c r="F9" s="196"/>
      <c r="L9" s="23" t="s">
        <v>2941</v>
      </c>
      <c r="M9" s="23"/>
      <c r="N9" s="145"/>
      <c r="O9" s="23" t="s">
        <v>2942</v>
      </c>
    </row>
    <row r="10" spans="1:23" ht="13.15" customHeight="1">
      <c r="A10" s="1949"/>
      <c r="B10" s="1949"/>
      <c r="C10" s="1950"/>
      <c r="D10" s="1950"/>
      <c r="E10" s="191"/>
      <c r="F10" s="198"/>
      <c r="L10" s="23" t="s">
        <v>2943</v>
      </c>
      <c r="M10" s="23"/>
      <c r="N10" s="23"/>
      <c r="O10" s="23"/>
    </row>
    <row r="11" spans="1:23" ht="13.5" customHeight="1">
      <c r="A11" s="16"/>
      <c r="B11" s="17"/>
      <c r="C11" s="18"/>
      <c r="D11" s="18"/>
      <c r="E11" s="192"/>
      <c r="F11" s="198"/>
    </row>
    <row r="12" spans="1:23" ht="12.75" customHeight="1">
      <c r="A12" s="2007" t="s">
        <v>8</v>
      </c>
      <c r="B12" s="2009" t="s">
        <v>1085</v>
      </c>
      <c r="C12" s="2011" t="s">
        <v>3</v>
      </c>
      <c r="D12" s="2013" t="s">
        <v>4</v>
      </c>
      <c r="E12" s="1954" t="s">
        <v>2934</v>
      </c>
      <c r="F12" s="1954"/>
      <c r="G12" s="1954"/>
      <c r="H12" s="1954"/>
      <c r="I12" s="1954"/>
      <c r="J12" s="1954"/>
      <c r="K12" s="1955" t="s">
        <v>2935</v>
      </c>
      <c r="L12" s="1955"/>
      <c r="M12" s="1955"/>
      <c r="N12" s="1955"/>
      <c r="O12" s="1955"/>
    </row>
    <row r="13" spans="1:23" ht="57" customHeight="1" thickBot="1">
      <c r="A13" s="2007"/>
      <c r="B13" s="2009"/>
      <c r="C13" s="1963"/>
      <c r="D13" s="1965"/>
      <c r="E13" s="413" t="s">
        <v>2936</v>
      </c>
      <c r="F13" s="413" t="s">
        <v>2937</v>
      </c>
      <c r="G13" s="413" t="s">
        <v>2886</v>
      </c>
      <c r="H13" s="413" t="s">
        <v>2887</v>
      </c>
      <c r="I13" s="413" t="s">
        <v>2888</v>
      </c>
      <c r="J13" s="413" t="s">
        <v>2938</v>
      </c>
      <c r="K13" s="413" t="s">
        <v>2939</v>
      </c>
      <c r="L13" s="413" t="s">
        <v>2886</v>
      </c>
      <c r="M13" s="413" t="s">
        <v>2887</v>
      </c>
      <c r="N13" s="413" t="s">
        <v>2888</v>
      </c>
      <c r="O13" s="413" t="s">
        <v>2940</v>
      </c>
    </row>
    <row r="14" spans="1:23" ht="13.5" thickBot="1">
      <c r="A14" s="407">
        <v>1</v>
      </c>
      <c r="B14" s="407">
        <v>2</v>
      </c>
      <c r="C14" s="407">
        <v>3</v>
      </c>
      <c r="D14" s="407">
        <v>4</v>
      </c>
      <c r="E14" s="483">
        <v>5</v>
      </c>
      <c r="F14" s="483">
        <v>6</v>
      </c>
      <c r="G14" s="483">
        <v>7</v>
      </c>
      <c r="H14" s="483">
        <v>8</v>
      </c>
      <c r="I14" s="483">
        <v>9</v>
      </c>
      <c r="J14" s="483">
        <v>10</v>
      </c>
      <c r="K14" s="483">
        <v>11</v>
      </c>
      <c r="L14" s="483">
        <v>12</v>
      </c>
      <c r="M14" s="483">
        <v>13</v>
      </c>
      <c r="N14" s="483">
        <v>14</v>
      </c>
      <c r="O14" s="484">
        <v>15</v>
      </c>
    </row>
    <row r="15" spans="1:23" ht="26.25">
      <c r="A15" s="719">
        <v>1</v>
      </c>
      <c r="B15" s="410" t="s">
        <v>1445</v>
      </c>
      <c r="C15" s="411"/>
      <c r="D15" s="426"/>
      <c r="E15" s="485"/>
      <c r="F15" s="486"/>
      <c r="G15" s="392"/>
      <c r="H15" s="392"/>
      <c r="I15" s="392"/>
      <c r="J15" s="392"/>
      <c r="K15" s="392"/>
      <c r="L15" s="392"/>
      <c r="M15" s="392"/>
      <c r="N15" s="392"/>
      <c r="O15" s="393"/>
    </row>
    <row r="16" spans="1:23" ht="77.25" customHeight="1">
      <c r="A16" s="719">
        <v>2</v>
      </c>
      <c r="B16" s="857" t="s">
        <v>3960</v>
      </c>
      <c r="C16" s="321" t="s">
        <v>5</v>
      </c>
      <c r="D16" s="322">
        <v>3</v>
      </c>
      <c r="E16" s="346"/>
      <c r="F16" s="342"/>
      <c r="G16" s="342"/>
      <c r="H16" s="346"/>
      <c r="I16" s="344"/>
      <c r="J16" s="342"/>
      <c r="K16" s="347"/>
      <c r="L16" s="347"/>
      <c r="M16" s="347"/>
      <c r="N16" s="347"/>
      <c r="O16" s="348"/>
      <c r="U16" s="1943" t="s">
        <v>4006</v>
      </c>
      <c r="V16" s="1944"/>
      <c r="W16" s="1944"/>
    </row>
    <row r="17" spans="1:23" ht="97.5" customHeight="1">
      <c r="A17" s="719">
        <v>3</v>
      </c>
      <c r="B17" s="974" t="s">
        <v>3961</v>
      </c>
      <c r="C17" s="321" t="s">
        <v>5</v>
      </c>
      <c r="D17" s="322">
        <v>1</v>
      </c>
      <c r="E17" s="346"/>
      <c r="F17" s="342"/>
      <c r="G17" s="342"/>
      <c r="H17" s="346"/>
      <c r="I17" s="344"/>
      <c r="J17" s="342"/>
      <c r="K17" s="347"/>
      <c r="L17" s="347"/>
      <c r="M17" s="347"/>
      <c r="N17" s="347"/>
      <c r="O17" s="348"/>
      <c r="U17" s="1943" t="s">
        <v>4006</v>
      </c>
      <c r="V17" s="1944"/>
      <c r="W17" s="1944"/>
    </row>
    <row r="18" spans="1:23" ht="72.75" customHeight="1">
      <c r="A18" s="719">
        <v>4</v>
      </c>
      <c r="B18" s="860" t="s">
        <v>3962</v>
      </c>
      <c r="C18" s="321" t="s">
        <v>5</v>
      </c>
      <c r="D18" s="322">
        <v>1</v>
      </c>
      <c r="E18" s="346"/>
      <c r="F18" s="342"/>
      <c r="G18" s="342"/>
      <c r="H18" s="361"/>
      <c r="I18" s="344"/>
      <c r="J18" s="342"/>
      <c r="K18" s="347"/>
      <c r="L18" s="347"/>
      <c r="M18" s="347"/>
      <c r="N18" s="347"/>
      <c r="O18" s="348"/>
      <c r="U18" s="1943" t="s">
        <v>4006</v>
      </c>
      <c r="V18" s="1944"/>
      <c r="W18" s="1944"/>
    </row>
    <row r="19" spans="1:23" ht="82.5" customHeight="1">
      <c r="A19" s="719">
        <v>5</v>
      </c>
      <c r="B19" s="857" t="s">
        <v>3963</v>
      </c>
      <c r="C19" s="321" t="s">
        <v>5</v>
      </c>
      <c r="D19" s="322">
        <v>1</v>
      </c>
      <c r="E19" s="346"/>
      <c r="F19" s="342"/>
      <c r="G19" s="342"/>
      <c r="H19" s="346"/>
      <c r="I19" s="344"/>
      <c r="J19" s="342"/>
      <c r="K19" s="347"/>
      <c r="L19" s="347"/>
      <c r="M19" s="347"/>
      <c r="N19" s="347"/>
      <c r="O19" s="348"/>
      <c r="U19" s="1943" t="s">
        <v>4006</v>
      </c>
      <c r="V19" s="1944"/>
      <c r="W19" s="1944"/>
    </row>
    <row r="20" spans="1:23" ht="85.5" customHeight="1">
      <c r="A20" s="719">
        <v>6</v>
      </c>
      <c r="B20" s="857" t="s">
        <v>3964</v>
      </c>
      <c r="C20" s="321" t="s">
        <v>5</v>
      </c>
      <c r="D20" s="322">
        <v>1</v>
      </c>
      <c r="E20" s="346"/>
      <c r="F20" s="342"/>
      <c r="G20" s="342"/>
      <c r="H20" s="346"/>
      <c r="I20" s="344"/>
      <c r="J20" s="342"/>
      <c r="K20" s="347"/>
      <c r="L20" s="347"/>
      <c r="M20" s="347"/>
      <c r="N20" s="347"/>
      <c r="O20" s="348"/>
      <c r="U20" s="1943" t="s">
        <v>4006</v>
      </c>
      <c r="V20" s="1944"/>
      <c r="W20" s="1944"/>
    </row>
    <row r="21" spans="1:23" ht="69.75" customHeight="1">
      <c r="A21" s="719">
        <v>7</v>
      </c>
      <c r="B21" s="974" t="s">
        <v>3965</v>
      </c>
      <c r="C21" s="321" t="s">
        <v>5</v>
      </c>
      <c r="D21" s="322">
        <v>1</v>
      </c>
      <c r="E21" s="347"/>
      <c r="F21" s="342"/>
      <c r="G21" s="342"/>
      <c r="H21" s="347"/>
      <c r="I21" s="344"/>
      <c r="J21" s="342"/>
      <c r="K21" s="347"/>
      <c r="L21" s="347"/>
      <c r="M21" s="347"/>
      <c r="N21" s="347"/>
      <c r="O21" s="348"/>
      <c r="U21" s="1943" t="s">
        <v>4006</v>
      </c>
      <c r="V21" s="1944"/>
      <c r="W21" s="1944"/>
    </row>
    <row r="22" spans="1:23" s="833" customFormat="1" ht="104.25" customHeight="1">
      <c r="A22" s="719">
        <v>8</v>
      </c>
      <c r="B22" s="974" t="s">
        <v>3966</v>
      </c>
      <c r="C22" s="973" t="s">
        <v>5</v>
      </c>
      <c r="D22" s="736">
        <v>1</v>
      </c>
      <c r="E22" s="1540"/>
      <c r="F22" s="1541"/>
      <c r="G22" s="1541"/>
      <c r="H22" s="1540"/>
      <c r="I22" s="1542"/>
      <c r="J22" s="1541"/>
      <c r="K22" s="1540"/>
      <c r="L22" s="1540"/>
      <c r="M22" s="1540"/>
      <c r="N22" s="1540"/>
      <c r="O22" s="1543"/>
      <c r="U22" s="1943" t="s">
        <v>4009</v>
      </c>
      <c r="V22" s="1944"/>
      <c r="W22" s="1944"/>
    </row>
    <row r="23" spans="1:23" s="833" customFormat="1" ht="26.25">
      <c r="A23" s="719">
        <v>9</v>
      </c>
      <c r="B23" s="1544" t="s">
        <v>1156</v>
      </c>
      <c r="C23" s="955"/>
      <c r="D23" s="868"/>
      <c r="E23" s="1545"/>
      <c r="F23" s="1546"/>
      <c r="G23" s="956"/>
      <c r="H23" s="956"/>
      <c r="I23" s="956"/>
      <c r="J23" s="956"/>
      <c r="K23" s="956"/>
      <c r="L23" s="956"/>
      <c r="M23" s="956"/>
      <c r="N23" s="956"/>
      <c r="O23" s="957"/>
    </row>
    <row r="24" spans="1:23" s="833" customFormat="1" ht="54.75" customHeight="1">
      <c r="A24" s="719">
        <v>10</v>
      </c>
      <c r="B24" s="857" t="s">
        <v>3672</v>
      </c>
      <c r="C24" s="955" t="s">
        <v>5</v>
      </c>
      <c r="D24" s="868">
        <v>1</v>
      </c>
      <c r="E24" s="796"/>
      <c r="F24" s="789"/>
      <c r="G24" s="789"/>
      <c r="H24" s="796"/>
      <c r="I24" s="791"/>
      <c r="J24" s="789"/>
      <c r="K24" s="797"/>
      <c r="L24" s="797"/>
      <c r="M24" s="797"/>
      <c r="N24" s="797"/>
      <c r="O24" s="798"/>
    </row>
    <row r="25" spans="1:23" ht="40.5" customHeight="1">
      <c r="A25" s="719">
        <v>11</v>
      </c>
      <c r="B25" s="404" t="s">
        <v>3673</v>
      </c>
      <c r="C25" s="321" t="s">
        <v>5</v>
      </c>
      <c r="D25" s="322">
        <v>8</v>
      </c>
      <c r="E25" s="398"/>
      <c r="F25" s="342"/>
      <c r="G25" s="342"/>
      <c r="H25" s="347"/>
      <c r="I25" s="344"/>
      <c r="J25" s="342"/>
      <c r="K25" s="347"/>
      <c r="L25" s="347"/>
      <c r="M25" s="347"/>
      <c r="N25" s="347"/>
      <c r="O25" s="348"/>
    </row>
    <row r="26" spans="1:23" ht="39">
      <c r="A26" s="719">
        <v>12</v>
      </c>
      <c r="B26" s="404" t="s">
        <v>3674</v>
      </c>
      <c r="C26" s="321" t="s">
        <v>5</v>
      </c>
      <c r="D26" s="322">
        <v>1</v>
      </c>
      <c r="E26" s="322"/>
      <c r="F26" s="322"/>
      <c r="G26" s="322"/>
      <c r="H26" s="322"/>
      <c r="I26" s="322"/>
      <c r="J26" s="322"/>
      <c r="K26" s="322"/>
      <c r="L26" s="322"/>
      <c r="M26" s="322"/>
      <c r="N26" s="322"/>
      <c r="O26" s="299"/>
    </row>
    <row r="27" spans="1:23" ht="30">
      <c r="A27" s="719">
        <v>13</v>
      </c>
      <c r="B27" s="470" t="s">
        <v>3675</v>
      </c>
      <c r="C27" s="321" t="s">
        <v>5</v>
      </c>
      <c r="D27" s="322">
        <v>13</v>
      </c>
      <c r="E27" s="347"/>
      <c r="F27" s="342"/>
      <c r="G27" s="342"/>
      <c r="H27" s="347"/>
      <c r="I27" s="344"/>
      <c r="J27" s="342"/>
      <c r="K27" s="347"/>
      <c r="L27" s="347"/>
      <c r="M27" s="347"/>
      <c r="N27" s="347"/>
      <c r="O27" s="348"/>
    </row>
    <row r="28" spans="1:23" ht="30">
      <c r="A28" s="719">
        <v>14</v>
      </c>
      <c r="B28" s="470" t="s">
        <v>3676</v>
      </c>
      <c r="C28" s="321" t="s">
        <v>5</v>
      </c>
      <c r="D28" s="322">
        <v>4</v>
      </c>
      <c r="E28" s="398"/>
      <c r="F28" s="342"/>
      <c r="G28" s="342"/>
      <c r="H28" s="361"/>
      <c r="I28" s="344"/>
      <c r="J28" s="342"/>
      <c r="K28" s="347"/>
      <c r="L28" s="347"/>
      <c r="M28" s="347"/>
      <c r="N28" s="347"/>
      <c r="O28" s="348"/>
    </row>
    <row r="29" spans="1:23" ht="26.25">
      <c r="A29" s="719">
        <v>15</v>
      </c>
      <c r="B29" s="324" t="s">
        <v>1446</v>
      </c>
      <c r="C29" s="321" t="s">
        <v>5</v>
      </c>
      <c r="D29" s="322">
        <v>1</v>
      </c>
      <c r="E29" s="346"/>
      <c r="F29" s="342"/>
      <c r="G29" s="342"/>
      <c r="H29" s="361"/>
      <c r="I29" s="344"/>
      <c r="J29" s="342"/>
      <c r="K29" s="347"/>
      <c r="L29" s="347"/>
      <c r="M29" s="347"/>
      <c r="N29" s="347"/>
      <c r="O29" s="348"/>
    </row>
    <row r="30" spans="1:23" ht="26.25">
      <c r="A30" s="719">
        <v>16</v>
      </c>
      <c r="B30" s="323" t="s">
        <v>3677</v>
      </c>
      <c r="C30" s="321" t="s">
        <v>5</v>
      </c>
      <c r="D30" s="322">
        <v>4</v>
      </c>
      <c r="E30" s="347"/>
      <c r="F30" s="342"/>
      <c r="G30" s="342"/>
      <c r="H30" s="347"/>
      <c r="I30" s="344"/>
      <c r="J30" s="342"/>
      <c r="K30" s="347"/>
      <c r="L30" s="347"/>
      <c r="M30" s="347"/>
      <c r="N30" s="347"/>
      <c r="O30" s="348"/>
    </row>
    <row r="31" spans="1:23" ht="15" hidden="1" customHeight="1">
      <c r="A31" s="719">
        <v>17</v>
      </c>
      <c r="B31" s="403" t="s">
        <v>257</v>
      </c>
      <c r="C31" s="321" t="s">
        <v>5</v>
      </c>
      <c r="D31" s="322">
        <v>2</v>
      </c>
      <c r="E31" s="471"/>
      <c r="F31" s="482"/>
      <c r="G31" s="334"/>
      <c r="H31" s="334"/>
      <c r="I31" s="334"/>
      <c r="J31" s="334"/>
      <c r="K31" s="334"/>
      <c r="L31" s="334"/>
      <c r="M31" s="334"/>
      <c r="N31" s="334"/>
      <c r="O31" s="337"/>
    </row>
    <row r="32" spans="1:23" ht="26.25">
      <c r="A32" s="719">
        <v>18</v>
      </c>
      <c r="B32" s="323" t="s">
        <v>1584</v>
      </c>
      <c r="C32" s="321" t="s">
        <v>5</v>
      </c>
      <c r="D32" s="322">
        <v>1</v>
      </c>
      <c r="E32" s="346"/>
      <c r="F32" s="342"/>
      <c r="G32" s="342"/>
      <c r="H32" s="346"/>
      <c r="I32" s="344"/>
      <c r="J32" s="342"/>
      <c r="K32" s="347"/>
      <c r="L32" s="347"/>
      <c r="M32" s="347"/>
      <c r="N32" s="347"/>
      <c r="O32" s="348"/>
    </row>
    <row r="33" spans="1:23" ht="26.25">
      <c r="A33" s="719">
        <v>19</v>
      </c>
      <c r="B33" s="404" t="s">
        <v>3678</v>
      </c>
      <c r="C33" s="321" t="s">
        <v>5</v>
      </c>
      <c r="D33" s="322">
        <v>1</v>
      </c>
      <c r="E33" s="346"/>
      <c r="F33" s="342"/>
      <c r="G33" s="342"/>
      <c r="H33" s="346"/>
      <c r="I33" s="344"/>
      <c r="J33" s="342"/>
      <c r="K33" s="347"/>
      <c r="L33" s="347"/>
      <c r="M33" s="347"/>
      <c r="N33" s="347"/>
      <c r="O33" s="348"/>
    </row>
    <row r="34" spans="1:23" ht="84.75" customHeight="1">
      <c r="A34" s="719">
        <v>20</v>
      </c>
      <c r="B34" s="404" t="s">
        <v>3912</v>
      </c>
      <c r="C34" s="321" t="s">
        <v>5</v>
      </c>
      <c r="D34" s="322">
        <v>2</v>
      </c>
      <c r="E34" s="346"/>
      <c r="F34" s="342"/>
      <c r="G34" s="342"/>
      <c r="H34" s="346"/>
      <c r="I34" s="344"/>
      <c r="J34" s="342"/>
      <c r="K34" s="347"/>
      <c r="L34" s="347"/>
      <c r="M34" s="347"/>
      <c r="N34" s="347"/>
      <c r="O34" s="348"/>
      <c r="Q34" s="1945" t="s">
        <v>3921</v>
      </c>
      <c r="R34" s="1946"/>
      <c r="S34" s="1946"/>
    </row>
    <row r="35" spans="1:23" ht="99.75" customHeight="1">
      <c r="A35" s="719">
        <v>21</v>
      </c>
      <c r="B35" s="857" t="s">
        <v>3967</v>
      </c>
      <c r="C35" s="321" t="s">
        <v>5</v>
      </c>
      <c r="D35" s="322">
        <v>2</v>
      </c>
      <c r="E35" s="346"/>
      <c r="F35" s="342"/>
      <c r="G35" s="342"/>
      <c r="H35" s="346"/>
      <c r="I35" s="344"/>
      <c r="J35" s="342"/>
      <c r="K35" s="347"/>
      <c r="L35" s="347"/>
      <c r="M35" s="347"/>
      <c r="N35" s="347"/>
      <c r="O35" s="348"/>
      <c r="U35" s="1943" t="s">
        <v>4006</v>
      </c>
      <c r="V35" s="1944"/>
      <c r="W35" s="1944"/>
    </row>
    <row r="36" spans="1:23" s="833" customFormat="1" ht="100.5" customHeight="1">
      <c r="A36" s="719">
        <v>22</v>
      </c>
      <c r="B36" s="857" t="s">
        <v>3968</v>
      </c>
      <c r="C36" s="955" t="s">
        <v>5</v>
      </c>
      <c r="D36" s="868">
        <v>1</v>
      </c>
      <c r="E36" s="1025"/>
      <c r="F36" s="789"/>
      <c r="G36" s="956"/>
      <c r="H36" s="796"/>
      <c r="I36" s="791"/>
      <c r="J36" s="789"/>
      <c r="K36" s="797"/>
      <c r="L36" s="797"/>
      <c r="M36" s="797"/>
      <c r="N36" s="797"/>
      <c r="O36" s="798"/>
      <c r="U36" s="1943" t="s">
        <v>4006</v>
      </c>
      <c r="V36" s="1944"/>
      <c r="W36" s="1944"/>
    </row>
    <row r="37" spans="1:23" s="833" customFormat="1" ht="192">
      <c r="A37" s="719">
        <v>23</v>
      </c>
      <c r="B37" s="857" t="s">
        <v>3914</v>
      </c>
      <c r="C37" s="970" t="s">
        <v>5</v>
      </c>
      <c r="D37" s="971">
        <v>1</v>
      </c>
      <c r="E37" s="1538"/>
      <c r="F37" s="789"/>
      <c r="G37" s="956"/>
      <c r="H37" s="796"/>
      <c r="I37" s="791"/>
      <c r="J37" s="789"/>
      <c r="K37" s="797"/>
      <c r="L37" s="797"/>
      <c r="M37" s="797"/>
      <c r="N37" s="797"/>
      <c r="O37" s="798"/>
      <c r="Q37" s="1945" t="s">
        <v>3922</v>
      </c>
      <c r="R37" s="1946"/>
      <c r="S37" s="1946"/>
    </row>
    <row r="38" spans="1:23" ht="38.25">
      <c r="A38" s="719">
        <v>24</v>
      </c>
      <c r="B38" s="328" t="s">
        <v>1099</v>
      </c>
      <c r="C38" s="326" t="s">
        <v>1097</v>
      </c>
      <c r="D38" s="327">
        <v>1</v>
      </c>
      <c r="E38" s="322"/>
      <c r="F38" s="342"/>
      <c r="G38" s="334"/>
      <c r="H38" s="346"/>
      <c r="I38" s="344"/>
      <c r="J38" s="342"/>
      <c r="K38" s="347"/>
      <c r="L38" s="347"/>
      <c r="M38" s="347"/>
      <c r="N38" s="347"/>
      <c r="O38" s="348"/>
    </row>
    <row r="39" spans="1:23" ht="13.5" thickBot="1">
      <c r="A39" s="1956" t="s">
        <v>1094</v>
      </c>
      <c r="B39" s="1957"/>
      <c r="C39" s="1958"/>
      <c r="D39" s="1958"/>
      <c r="E39" s="487"/>
      <c r="F39" s="488"/>
      <c r="G39" s="405"/>
      <c r="H39" s="405"/>
      <c r="I39" s="405"/>
      <c r="J39" s="405"/>
      <c r="K39" s="422"/>
      <c r="L39" s="422"/>
      <c r="M39" s="422"/>
      <c r="N39" s="422"/>
      <c r="O39" s="422"/>
    </row>
    <row r="41" spans="1:23">
      <c r="A41" s="19"/>
      <c r="C41" s="1959"/>
      <c r="D41" s="1959"/>
      <c r="E41" s="192"/>
      <c r="F41" s="198"/>
    </row>
    <row r="42" spans="1:23" ht="54" customHeight="1">
      <c r="A42" s="843">
        <v>1</v>
      </c>
      <c r="B42" s="2021" t="s">
        <v>2874</v>
      </c>
      <c r="C42" s="2021"/>
      <c r="D42" s="2021"/>
      <c r="E42" s="2021"/>
      <c r="F42" s="2021"/>
      <c r="G42" s="2021"/>
      <c r="H42" s="2021"/>
      <c r="I42" s="2021"/>
      <c r="J42" s="2021"/>
      <c r="K42" s="2021"/>
      <c r="L42" s="2021"/>
    </row>
    <row r="43" spans="1:23" ht="42.75" customHeight="1">
      <c r="A43" s="846" t="s">
        <v>49</v>
      </c>
      <c r="B43" s="1032" t="s">
        <v>3220</v>
      </c>
      <c r="C43" s="1033"/>
      <c r="D43" s="1033"/>
      <c r="E43" s="1033"/>
      <c r="F43" s="1033"/>
      <c r="G43" s="1033"/>
      <c r="H43" s="1033"/>
      <c r="I43" s="1033"/>
      <c r="J43" s="1033"/>
      <c r="K43" s="1033"/>
      <c r="L43" s="1033"/>
    </row>
    <row r="44" spans="1:23" ht="37.5" customHeight="1">
      <c r="A44" s="1034" t="s">
        <v>52</v>
      </c>
      <c r="B44" s="2020" t="s">
        <v>3474</v>
      </c>
      <c r="C44" s="2020"/>
      <c r="D44" s="2020"/>
      <c r="E44" s="2020"/>
      <c r="F44" s="2020"/>
      <c r="G44" s="2020"/>
      <c r="H44" s="2020"/>
      <c r="I44" s="2020"/>
      <c r="J44" s="2020"/>
      <c r="K44" s="2020"/>
      <c r="L44" s="2020"/>
    </row>
    <row r="45" spans="1:23" ht="45.75" customHeight="1">
      <c r="A45" s="1034" t="s">
        <v>3218</v>
      </c>
      <c r="B45" s="1927" t="s">
        <v>3217</v>
      </c>
      <c r="C45" s="1927"/>
      <c r="D45" s="1927"/>
      <c r="E45" s="1927"/>
      <c r="F45" s="1927"/>
      <c r="G45" s="1927"/>
      <c r="H45" s="1927"/>
      <c r="I45" s="1927"/>
      <c r="J45" s="1927"/>
      <c r="K45" s="1927"/>
      <c r="L45" s="1927"/>
    </row>
    <row r="46" spans="1:23" ht="52.5" customHeight="1">
      <c r="A46" s="1034" t="s">
        <v>3219</v>
      </c>
      <c r="B46" s="1927" t="s">
        <v>3224</v>
      </c>
      <c r="C46" s="1927"/>
      <c r="D46" s="1927"/>
      <c r="E46" s="1927"/>
      <c r="F46" s="1927"/>
      <c r="G46" s="1927"/>
      <c r="H46" s="1927"/>
      <c r="I46" s="1927"/>
      <c r="J46" s="1927"/>
      <c r="K46" s="1927"/>
      <c r="L46" s="1927"/>
    </row>
    <row r="47" spans="1:23">
      <c r="A47" s="846"/>
      <c r="B47" s="847"/>
      <c r="C47" s="843"/>
      <c r="D47" s="848"/>
      <c r="E47" s="848"/>
      <c r="F47" s="844"/>
      <c r="G47" s="845"/>
      <c r="H47" s="845"/>
      <c r="I47" s="845"/>
      <c r="J47" s="845"/>
      <c r="K47" s="845"/>
      <c r="L47" s="845"/>
    </row>
    <row r="48" spans="1:23">
      <c r="A48" s="846"/>
      <c r="B48" s="847"/>
      <c r="C48" s="843"/>
      <c r="D48" s="848"/>
      <c r="E48" s="848"/>
      <c r="F48" s="844"/>
      <c r="G48" s="845"/>
      <c r="H48" s="845"/>
      <c r="I48" s="845"/>
      <c r="J48" s="845"/>
      <c r="K48" s="845"/>
      <c r="L48" s="845"/>
    </row>
    <row r="49" spans="1:12">
      <c r="A49" s="846"/>
      <c r="B49" s="847"/>
      <c r="C49" s="843"/>
      <c r="D49" s="848"/>
      <c r="E49" s="848"/>
      <c r="F49" s="844"/>
      <c r="G49" s="845"/>
      <c r="H49" s="845"/>
      <c r="I49" s="845"/>
      <c r="J49" s="845"/>
      <c r="K49" s="845"/>
      <c r="L49" s="845"/>
    </row>
    <row r="50" spans="1:12">
      <c r="A50" s="849"/>
      <c r="B50" s="1045" t="s">
        <v>3222</v>
      </c>
      <c r="C50" s="1921" t="s">
        <v>10</v>
      </c>
      <c r="D50" s="1921"/>
      <c r="E50" s="757"/>
      <c r="F50" s="757"/>
      <c r="G50" s="757"/>
      <c r="H50" s="757"/>
      <c r="I50" s="757"/>
      <c r="J50" s="757"/>
      <c r="K50" s="757"/>
      <c r="L50" s="757"/>
    </row>
    <row r="51" spans="1:12">
      <c r="A51" s="849"/>
      <c r="B51" s="1045" t="s">
        <v>3221</v>
      </c>
      <c r="C51" s="1921" t="s">
        <v>11</v>
      </c>
      <c r="D51" s="1921"/>
      <c r="E51" s="757"/>
      <c r="F51" s="757"/>
      <c r="G51" s="757"/>
      <c r="H51" s="757"/>
      <c r="I51" s="757"/>
      <c r="J51" s="757"/>
      <c r="K51" s="757"/>
      <c r="L51" s="757"/>
    </row>
    <row r="52" spans="1:12">
      <c r="A52" s="849"/>
      <c r="B52" s="833"/>
      <c r="C52" s="851"/>
      <c r="D52" s="851"/>
      <c r="E52" s="757"/>
      <c r="F52" s="757"/>
      <c r="G52" s="757"/>
      <c r="H52" s="757"/>
      <c r="I52" s="757"/>
      <c r="J52" s="757"/>
      <c r="K52" s="757"/>
      <c r="L52" s="757"/>
    </row>
    <row r="53" spans="1:12">
      <c r="A53" s="849"/>
      <c r="B53" s="833"/>
      <c r="C53" s="851"/>
      <c r="D53" s="851"/>
      <c r="E53" s="757"/>
      <c r="F53" s="757"/>
      <c r="G53" s="757"/>
      <c r="H53" s="757"/>
      <c r="I53" s="757"/>
      <c r="J53" s="757"/>
      <c r="K53" s="757"/>
      <c r="L53" s="757"/>
    </row>
    <row r="54" spans="1:12">
      <c r="A54" s="849"/>
      <c r="B54" s="833" t="s">
        <v>3223</v>
      </c>
      <c r="C54" s="1921" t="s">
        <v>10</v>
      </c>
      <c r="D54" s="1921"/>
      <c r="E54" s="757"/>
      <c r="F54" s="757"/>
      <c r="G54" s="757"/>
      <c r="H54" s="757"/>
      <c r="I54" s="757"/>
      <c r="J54" s="757"/>
      <c r="K54" s="757"/>
      <c r="L54" s="757"/>
    </row>
    <row r="55" spans="1:12">
      <c r="A55" s="849"/>
      <c r="B55" s="833"/>
      <c r="C55" s="1921" t="s">
        <v>11</v>
      </c>
      <c r="D55" s="1921"/>
      <c r="E55" s="757"/>
      <c r="F55" s="757"/>
      <c r="G55" s="757"/>
      <c r="H55" s="757"/>
      <c r="I55" s="757"/>
      <c r="J55" s="757"/>
      <c r="K55" s="757"/>
      <c r="L55" s="757"/>
    </row>
    <row r="56" spans="1:12">
      <c r="A56" s="833"/>
      <c r="B56" s="833"/>
      <c r="C56" s="833"/>
      <c r="D56" s="833"/>
      <c r="E56" s="833"/>
      <c r="F56" s="833"/>
      <c r="G56" s="833"/>
      <c r="H56" s="833"/>
      <c r="I56" s="833"/>
      <c r="J56" s="833"/>
      <c r="K56" s="833"/>
      <c r="L56" s="833"/>
    </row>
  </sheetData>
  <mergeCells count="36">
    <mergeCell ref="A7:B7"/>
    <mergeCell ref="A8:B8"/>
    <mergeCell ref="A5:B5"/>
    <mergeCell ref="K12:O12"/>
    <mergeCell ref="A10:D10"/>
    <mergeCell ref="A12:A13"/>
    <mergeCell ref="B12:B13"/>
    <mergeCell ref="C12:C13"/>
    <mergeCell ref="D12:D13"/>
    <mergeCell ref="E12:J12"/>
    <mergeCell ref="A1:D1"/>
    <mergeCell ref="A2:D2"/>
    <mergeCell ref="A3:D3"/>
    <mergeCell ref="A4:B4"/>
    <mergeCell ref="A6:B6"/>
    <mergeCell ref="C54:D54"/>
    <mergeCell ref="C55:D55"/>
    <mergeCell ref="B44:L44"/>
    <mergeCell ref="B45:L45"/>
    <mergeCell ref="B46:L46"/>
    <mergeCell ref="C50:D50"/>
    <mergeCell ref="C51:D51"/>
    <mergeCell ref="Q34:S34"/>
    <mergeCell ref="Q37:S37"/>
    <mergeCell ref="C41:D41"/>
    <mergeCell ref="A39:D39"/>
    <mergeCell ref="B42:L42"/>
    <mergeCell ref="U21:W21"/>
    <mergeCell ref="U22:W22"/>
    <mergeCell ref="U35:W35"/>
    <mergeCell ref="U36:W36"/>
    <mergeCell ref="U16:W16"/>
    <mergeCell ref="U17:W17"/>
    <mergeCell ref="U18:W18"/>
    <mergeCell ref="U19:W19"/>
    <mergeCell ref="U20:W20"/>
  </mergeCell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V54"/>
  <sheetViews>
    <sheetView topLeftCell="A25" zoomScale="85" zoomScaleNormal="85" workbookViewId="0">
      <selection activeCell="E34" sqref="E34"/>
    </sheetView>
  </sheetViews>
  <sheetFormatPr defaultColWidth="8.7109375" defaultRowHeight="12.75"/>
  <cols>
    <col min="1" max="1" width="9.28515625" style="833" bestFit="1" customWidth="1"/>
    <col min="2" max="2" width="44.28515625" style="833" customWidth="1"/>
    <col min="3" max="3" width="19.7109375" style="833" customWidth="1"/>
    <col min="4" max="4" width="23" style="833" customWidth="1"/>
    <col min="5" max="5" width="10.5703125" style="833" customWidth="1"/>
    <col min="6" max="6" width="8.7109375" style="833"/>
    <col min="7" max="7" width="13.5703125" style="833" customWidth="1"/>
    <col min="8" max="8" width="9.42578125" style="833" bestFit="1" customWidth="1"/>
    <col min="9" max="9" width="8.7109375" style="833"/>
    <col min="10" max="10" width="11.28515625" style="833" customWidth="1"/>
    <col min="11" max="11" width="10.28515625" style="833" customWidth="1"/>
    <col min="12" max="12" width="10" style="833" customWidth="1"/>
    <col min="13" max="14" width="10.140625" style="833" customWidth="1"/>
    <col min="15" max="15" width="11.28515625" style="833" customWidth="1"/>
    <col min="16" max="18" width="8.7109375" style="833"/>
    <col min="19" max="19" width="20.140625" style="833" customWidth="1"/>
    <col min="20" max="21" width="8.7109375" style="833"/>
    <col min="22" max="22" width="37.42578125" style="833" customWidth="1"/>
    <col min="23" max="16384" width="8.7109375" style="833"/>
  </cols>
  <sheetData>
    <row r="1" spans="1:19" ht="14.65" customHeight="1">
      <c r="A1" s="1979" t="s">
        <v>2904</v>
      </c>
      <c r="B1" s="1979"/>
      <c r="C1" s="1979"/>
      <c r="D1" s="1979"/>
    </row>
    <row r="2" spans="1:19" ht="14.65" customHeight="1">
      <c r="A2" s="1990" t="s">
        <v>2867</v>
      </c>
      <c r="B2" s="1990"/>
      <c r="C2" s="1990"/>
      <c r="D2" s="1990"/>
    </row>
    <row r="3" spans="1:19" ht="14.65" customHeight="1">
      <c r="A3" s="1981"/>
      <c r="B3" s="1981"/>
      <c r="C3" s="1981"/>
      <c r="D3" s="1981"/>
    </row>
    <row r="4" spans="1:19" ht="14.65" customHeight="1">
      <c r="A4" s="1932" t="s">
        <v>0</v>
      </c>
      <c r="B4" s="1932"/>
      <c r="C4" s="759" t="s">
        <v>3211</v>
      </c>
      <c r="D4" s="989"/>
    </row>
    <row r="5" spans="1:19">
      <c r="A5" s="1932" t="s">
        <v>1</v>
      </c>
      <c r="B5" s="1932"/>
      <c r="C5" s="759" t="s">
        <v>3211</v>
      </c>
      <c r="D5" s="990"/>
    </row>
    <row r="6" spans="1:19" ht="14.65" customHeight="1">
      <c r="A6" s="1932" t="s">
        <v>2</v>
      </c>
      <c r="B6" s="1932"/>
      <c r="C6" s="759" t="s">
        <v>3212</v>
      </c>
      <c r="D6" s="989"/>
    </row>
    <row r="7" spans="1:19" ht="12.75" customHeight="1">
      <c r="A7" s="1932" t="s">
        <v>3209</v>
      </c>
      <c r="B7" s="1932"/>
      <c r="C7" s="761" t="s">
        <v>3213</v>
      </c>
      <c r="D7" s="989"/>
    </row>
    <row r="8" spans="1:19" ht="14.65" customHeight="1">
      <c r="A8" s="1939" t="s">
        <v>3210</v>
      </c>
      <c r="B8" s="1939"/>
      <c r="C8" s="761"/>
      <c r="D8" s="989"/>
    </row>
    <row r="9" spans="1:19" ht="12.75" customHeight="1">
      <c r="A9" s="914"/>
      <c r="B9" s="914"/>
      <c r="C9" s="914"/>
      <c r="D9" s="914"/>
      <c r="L9" s="757" t="s">
        <v>2941</v>
      </c>
      <c r="M9" s="757"/>
      <c r="N9" s="762"/>
      <c r="O9" s="757" t="s">
        <v>2942</v>
      </c>
    </row>
    <row r="10" spans="1:19" ht="13.15" customHeight="1">
      <c r="A10" s="1940"/>
      <c r="B10" s="1940"/>
      <c r="C10" s="1948"/>
      <c r="D10" s="1948"/>
      <c r="L10" s="757" t="s">
        <v>2943</v>
      </c>
      <c r="M10" s="757"/>
      <c r="N10" s="757"/>
      <c r="O10" s="757"/>
    </row>
    <row r="11" spans="1:19" ht="13.5" customHeight="1">
      <c r="A11" s="766"/>
      <c r="B11" s="767"/>
      <c r="C11" s="768"/>
      <c r="D11" s="768"/>
    </row>
    <row r="12" spans="1:19" ht="12.75" customHeight="1">
      <c r="A12" s="1994" t="s">
        <v>8</v>
      </c>
      <c r="B12" s="1995" t="s">
        <v>1085</v>
      </c>
      <c r="C12" s="1996" t="s">
        <v>3</v>
      </c>
      <c r="D12" s="1998" t="s">
        <v>4</v>
      </c>
      <c r="E12" s="1942" t="s">
        <v>2934</v>
      </c>
      <c r="F12" s="1942"/>
      <c r="G12" s="1942"/>
      <c r="H12" s="1942"/>
      <c r="I12" s="1942"/>
      <c r="J12" s="1942"/>
      <c r="K12" s="1928" t="s">
        <v>2935</v>
      </c>
      <c r="L12" s="1928"/>
      <c r="M12" s="1928"/>
      <c r="N12" s="1928"/>
      <c r="O12" s="1928"/>
    </row>
    <row r="13" spans="1:19" ht="50.25" customHeight="1" thickBot="1">
      <c r="A13" s="1994"/>
      <c r="B13" s="1995"/>
      <c r="C13" s="1936"/>
      <c r="D13" s="1938"/>
      <c r="E13" s="915" t="s">
        <v>2936</v>
      </c>
      <c r="F13" s="915" t="s">
        <v>2937</v>
      </c>
      <c r="G13" s="915" t="s">
        <v>2886</v>
      </c>
      <c r="H13" s="915" t="s">
        <v>2887</v>
      </c>
      <c r="I13" s="915" t="s">
        <v>2888</v>
      </c>
      <c r="J13" s="915" t="s">
        <v>2938</v>
      </c>
      <c r="K13" s="915" t="s">
        <v>2939</v>
      </c>
      <c r="L13" s="915" t="s">
        <v>2886</v>
      </c>
      <c r="M13" s="915" t="s">
        <v>2887</v>
      </c>
      <c r="N13" s="915" t="s">
        <v>2888</v>
      </c>
      <c r="O13" s="915" t="s">
        <v>2940</v>
      </c>
    </row>
    <row r="14" spans="1:19" ht="12.75" customHeight="1" thickBot="1">
      <c r="A14" s="1002">
        <v>1</v>
      </c>
      <c r="B14" s="1002">
        <v>2</v>
      </c>
      <c r="C14" s="1002">
        <v>3</v>
      </c>
      <c r="D14" s="1002">
        <v>4</v>
      </c>
      <c r="E14" s="1300">
        <v>5</v>
      </c>
      <c r="F14" s="1300">
        <v>6</v>
      </c>
      <c r="G14" s="1300">
        <v>7</v>
      </c>
      <c r="H14" s="1300">
        <v>8</v>
      </c>
      <c r="I14" s="1300">
        <v>9</v>
      </c>
      <c r="J14" s="1300">
        <v>10</v>
      </c>
      <c r="K14" s="1300">
        <v>11</v>
      </c>
      <c r="L14" s="1300">
        <v>12</v>
      </c>
      <c r="M14" s="1300">
        <v>13</v>
      </c>
      <c r="N14" s="1300">
        <v>14</v>
      </c>
      <c r="O14" s="1301">
        <v>15</v>
      </c>
    </row>
    <row r="15" spans="1:19" s="1005" customFormat="1" ht="12.75" customHeight="1">
      <c r="A15" s="947">
        <v>1</v>
      </c>
      <c r="B15" s="1527" t="s">
        <v>825</v>
      </c>
      <c r="C15" s="1060"/>
      <c r="D15" s="1528"/>
      <c r="E15" s="1529"/>
      <c r="F15" s="1529"/>
      <c r="G15" s="1529"/>
      <c r="H15" s="1529"/>
      <c r="I15" s="1529"/>
      <c r="J15" s="1529"/>
      <c r="K15" s="1529"/>
      <c r="L15" s="1529"/>
      <c r="M15" s="1529"/>
      <c r="N15" s="1529"/>
      <c r="O15" s="1530"/>
    </row>
    <row r="16" spans="1:19" s="1045" customFormat="1" ht="93.75" customHeight="1">
      <c r="A16" s="953">
        <v>2</v>
      </c>
      <c r="B16" s="974" t="s">
        <v>3827</v>
      </c>
      <c r="C16" s="963" t="s">
        <v>12</v>
      </c>
      <c r="D16" s="1025">
        <v>34</v>
      </c>
      <c r="E16" s="796"/>
      <c r="F16" s="789"/>
      <c r="G16" s="789"/>
      <c r="H16" s="796"/>
      <c r="I16" s="791"/>
      <c r="J16" s="789"/>
      <c r="K16" s="797"/>
      <c r="L16" s="797"/>
      <c r="M16" s="797"/>
      <c r="N16" s="797"/>
      <c r="O16" s="798"/>
      <c r="P16" s="1769"/>
      <c r="Q16" s="1919" t="s">
        <v>3842</v>
      </c>
      <c r="R16" s="1920"/>
      <c r="S16" s="1920"/>
    </row>
    <row r="17" spans="1:22" s="1045" customFormat="1" ht="25.5">
      <c r="A17" s="953">
        <v>3</v>
      </c>
      <c r="B17" s="968" t="s">
        <v>1443</v>
      </c>
      <c r="C17" s="963" t="s">
        <v>12</v>
      </c>
      <c r="D17" s="1025">
        <v>16</v>
      </c>
      <c r="E17" s="797"/>
      <c r="F17" s="789"/>
      <c r="G17" s="789"/>
      <c r="H17" s="797"/>
      <c r="I17" s="791"/>
      <c r="J17" s="789"/>
      <c r="K17" s="797"/>
      <c r="L17" s="797"/>
      <c r="M17" s="797"/>
      <c r="N17" s="797"/>
      <c r="O17" s="798"/>
      <c r="P17" s="1769"/>
    </row>
    <row r="18" spans="1:22" s="1045" customFormat="1" ht="25.5">
      <c r="A18" s="953">
        <v>4</v>
      </c>
      <c r="B18" s="968" t="s">
        <v>862</v>
      </c>
      <c r="C18" s="963" t="s">
        <v>12</v>
      </c>
      <c r="D18" s="1025">
        <v>705</v>
      </c>
      <c r="E18" s="797"/>
      <c r="F18" s="789"/>
      <c r="G18" s="789"/>
      <c r="H18" s="797"/>
      <c r="I18" s="791"/>
      <c r="J18" s="789"/>
      <c r="K18" s="797"/>
      <c r="L18" s="797"/>
      <c r="M18" s="797"/>
      <c r="N18" s="797"/>
      <c r="O18" s="798"/>
      <c r="P18" s="1769"/>
    </row>
    <row r="19" spans="1:22" s="1045" customFormat="1" ht="12.75" customHeight="1">
      <c r="A19" s="953">
        <v>5</v>
      </c>
      <c r="B19" s="968" t="s">
        <v>863</v>
      </c>
      <c r="C19" s="963" t="s">
        <v>12</v>
      </c>
      <c r="D19" s="1025">
        <v>100</v>
      </c>
      <c r="E19" s="930"/>
      <c r="F19" s="789"/>
      <c r="G19" s="789"/>
      <c r="H19" s="930"/>
      <c r="I19" s="791"/>
      <c r="J19" s="789"/>
      <c r="K19" s="797"/>
      <c r="L19" s="797"/>
      <c r="M19" s="797"/>
      <c r="N19" s="797"/>
      <c r="O19" s="798"/>
      <c r="P19" s="1769"/>
    </row>
    <row r="20" spans="1:22" s="1045" customFormat="1" ht="38.25">
      <c r="A20" s="953">
        <v>6</v>
      </c>
      <c r="B20" s="1024" t="s">
        <v>3665</v>
      </c>
      <c r="C20" s="963" t="s">
        <v>12</v>
      </c>
      <c r="D20" s="1025">
        <v>705</v>
      </c>
      <c r="E20" s="930"/>
      <c r="F20" s="789"/>
      <c r="G20" s="789"/>
      <c r="H20" s="930"/>
      <c r="I20" s="791"/>
      <c r="J20" s="789"/>
      <c r="K20" s="797"/>
      <c r="L20" s="797"/>
      <c r="M20" s="797"/>
      <c r="N20" s="797"/>
      <c r="O20" s="798"/>
      <c r="P20" s="1769"/>
    </row>
    <row r="21" spans="1:22" s="1045" customFormat="1" ht="36" customHeight="1">
      <c r="A21" s="953">
        <v>7</v>
      </c>
      <c r="B21" s="1531" t="s">
        <v>3666</v>
      </c>
      <c r="C21" s="963" t="s">
        <v>12</v>
      </c>
      <c r="D21" s="1025">
        <v>705</v>
      </c>
      <c r="E21" s="815"/>
      <c r="F21" s="789"/>
      <c r="G21" s="816"/>
      <c r="H21" s="815"/>
      <c r="I21" s="791"/>
      <c r="J21" s="789"/>
      <c r="K21" s="797"/>
      <c r="L21" s="797"/>
      <c r="M21" s="797"/>
      <c r="N21" s="797"/>
      <c r="O21" s="798"/>
      <c r="P21" s="1769"/>
    </row>
    <row r="22" spans="1:22" s="1045" customFormat="1" ht="84" customHeight="1">
      <c r="A22" s="953">
        <v>8</v>
      </c>
      <c r="B22" s="1532" t="s">
        <v>3667</v>
      </c>
      <c r="C22" s="963" t="s">
        <v>12</v>
      </c>
      <c r="D22" s="1025">
        <v>705</v>
      </c>
      <c r="E22" s="930"/>
      <c r="F22" s="789"/>
      <c r="G22" s="789"/>
      <c r="H22" s="1027"/>
      <c r="I22" s="791"/>
      <c r="J22" s="789"/>
      <c r="K22" s="797"/>
      <c r="L22" s="797"/>
      <c r="M22" s="797"/>
      <c r="N22" s="797"/>
      <c r="O22" s="798"/>
      <c r="P22" s="1769"/>
      <c r="T22" s="1945" t="s">
        <v>3923</v>
      </c>
      <c r="U22" s="1946"/>
      <c r="V22" s="1946"/>
    </row>
    <row r="23" spans="1:22" s="1005" customFormat="1" ht="25.5">
      <c r="A23" s="953">
        <v>9</v>
      </c>
      <c r="B23" s="1532" t="s">
        <v>3668</v>
      </c>
      <c r="C23" s="963" t="s">
        <v>12</v>
      </c>
      <c r="D23" s="1025">
        <v>705</v>
      </c>
      <c r="E23" s="1028"/>
      <c r="F23" s="789"/>
      <c r="G23" s="789"/>
      <c r="H23" s="1029"/>
      <c r="I23" s="791"/>
      <c r="J23" s="789"/>
      <c r="K23" s="797"/>
      <c r="L23" s="797"/>
      <c r="M23" s="797"/>
      <c r="N23" s="797"/>
      <c r="O23" s="798"/>
    </row>
    <row r="24" spans="1:22" s="1005" customFormat="1" ht="25.5">
      <c r="A24" s="953">
        <v>10</v>
      </c>
      <c r="B24" s="1532" t="s">
        <v>3669</v>
      </c>
      <c r="C24" s="963" t="s">
        <v>12</v>
      </c>
      <c r="D24" s="1025">
        <v>705</v>
      </c>
      <c r="E24" s="891"/>
      <c r="F24" s="789"/>
      <c r="G24" s="789"/>
      <c r="H24" s="1029"/>
      <c r="I24" s="791"/>
      <c r="J24" s="789"/>
      <c r="K24" s="797"/>
      <c r="L24" s="797"/>
      <c r="M24" s="797"/>
      <c r="N24" s="797"/>
      <c r="O24" s="798"/>
    </row>
    <row r="25" spans="1:22" s="1045" customFormat="1" ht="25.5">
      <c r="A25" s="953">
        <v>11</v>
      </c>
      <c r="B25" s="968" t="s">
        <v>3670</v>
      </c>
      <c r="C25" s="963" t="s">
        <v>12</v>
      </c>
      <c r="D25" s="1025">
        <v>705</v>
      </c>
      <c r="E25" s="796"/>
      <c r="F25" s="789"/>
      <c r="G25" s="789"/>
      <c r="H25" s="796"/>
      <c r="I25" s="791"/>
      <c r="J25" s="789"/>
      <c r="K25" s="797"/>
      <c r="L25" s="797"/>
      <c r="M25" s="797"/>
      <c r="N25" s="797"/>
      <c r="O25" s="798"/>
      <c r="P25" s="1769"/>
    </row>
    <row r="26" spans="1:22" s="1045" customFormat="1" ht="25.5">
      <c r="A26" s="953">
        <v>12</v>
      </c>
      <c r="B26" s="968" t="s">
        <v>3671</v>
      </c>
      <c r="C26" s="963" t="s">
        <v>12</v>
      </c>
      <c r="D26" s="1025">
        <v>705</v>
      </c>
      <c r="E26" s="797"/>
      <c r="F26" s="789"/>
      <c r="G26" s="789"/>
      <c r="H26" s="797"/>
      <c r="I26" s="791"/>
      <c r="J26" s="789"/>
      <c r="K26" s="797"/>
      <c r="L26" s="797"/>
      <c r="M26" s="797"/>
      <c r="N26" s="797"/>
      <c r="O26" s="798"/>
      <c r="P26" s="1769"/>
    </row>
    <row r="27" spans="1:22" s="1045" customFormat="1" ht="25.5">
      <c r="A27" s="953">
        <v>13</v>
      </c>
      <c r="B27" s="968" t="s">
        <v>1581</v>
      </c>
      <c r="C27" s="963" t="s">
        <v>5</v>
      </c>
      <c r="D27" s="1025">
        <v>11</v>
      </c>
      <c r="E27" s="1014"/>
      <c r="F27" s="789"/>
      <c r="G27" s="789"/>
      <c r="H27" s="1014"/>
      <c r="I27" s="791"/>
      <c r="J27" s="789"/>
      <c r="K27" s="797"/>
      <c r="L27" s="797"/>
      <c r="M27" s="797"/>
      <c r="N27" s="797"/>
      <c r="O27" s="798"/>
      <c r="P27" s="1769"/>
    </row>
    <row r="28" spans="1:22" s="1045" customFormat="1">
      <c r="A28" s="953"/>
      <c r="B28" s="954" t="s">
        <v>2814</v>
      </c>
      <c r="C28" s="963"/>
      <c r="D28" s="1025"/>
      <c r="E28" s="1014"/>
      <c r="F28" s="789"/>
      <c r="G28" s="789"/>
      <c r="H28" s="1014"/>
      <c r="I28" s="791"/>
      <c r="J28" s="789"/>
      <c r="K28" s="797"/>
      <c r="L28" s="797"/>
      <c r="M28" s="797"/>
      <c r="N28" s="797"/>
      <c r="O28" s="798"/>
      <c r="P28" s="1769"/>
    </row>
    <row r="29" spans="1:22" s="1045" customFormat="1" ht="15">
      <c r="A29" s="953">
        <v>1</v>
      </c>
      <c r="B29" s="968" t="s">
        <v>2815</v>
      </c>
      <c r="C29" s="963" t="s">
        <v>12</v>
      </c>
      <c r="D29" s="1025">
        <v>514.6</v>
      </c>
      <c r="E29" s="868"/>
      <c r="F29" s="887"/>
      <c r="G29" s="887"/>
      <c r="H29" s="868"/>
      <c r="I29" s="868"/>
      <c r="J29" s="887"/>
      <c r="K29" s="797"/>
      <c r="L29" s="797"/>
      <c r="M29" s="797"/>
      <c r="N29" s="797"/>
      <c r="O29" s="798"/>
      <c r="P29" s="1769"/>
    </row>
    <row r="30" spans="1:22" s="1045" customFormat="1" ht="15">
      <c r="A30" s="953">
        <v>2</v>
      </c>
      <c r="B30" s="968" t="s">
        <v>2816</v>
      </c>
      <c r="C30" s="963" t="s">
        <v>12</v>
      </c>
      <c r="D30" s="1025">
        <v>514.6</v>
      </c>
      <c r="E30" s="868"/>
      <c r="F30" s="887"/>
      <c r="G30" s="887"/>
      <c r="H30" s="868"/>
      <c r="I30" s="791"/>
      <c r="J30" s="789"/>
      <c r="K30" s="797"/>
      <c r="L30" s="797"/>
      <c r="M30" s="797"/>
      <c r="N30" s="797"/>
      <c r="O30" s="798"/>
      <c r="P30" s="1769"/>
    </row>
    <row r="31" spans="1:22" s="1045" customFormat="1" ht="15">
      <c r="A31" s="953">
        <v>3</v>
      </c>
      <c r="B31" s="968" t="s">
        <v>3086</v>
      </c>
      <c r="C31" s="963" t="s">
        <v>12</v>
      </c>
      <c r="D31" s="1025">
        <v>514.6</v>
      </c>
      <c r="E31" s="868"/>
      <c r="F31" s="887"/>
      <c r="G31" s="887"/>
      <c r="H31" s="868"/>
      <c r="I31" s="791"/>
      <c r="J31" s="789"/>
      <c r="K31" s="797"/>
      <c r="L31" s="797"/>
      <c r="M31" s="797"/>
      <c r="N31" s="797"/>
      <c r="O31" s="798"/>
      <c r="P31" s="1769"/>
    </row>
    <row r="32" spans="1:22" s="1045" customFormat="1" ht="26.25">
      <c r="A32" s="953">
        <v>4</v>
      </c>
      <c r="B32" s="968" t="s">
        <v>2817</v>
      </c>
      <c r="C32" s="963" t="s">
        <v>12</v>
      </c>
      <c r="D32" s="1025">
        <v>514.6</v>
      </c>
      <c r="E32" s="868"/>
      <c r="F32" s="887"/>
      <c r="G32" s="887"/>
      <c r="H32" s="868"/>
      <c r="I32" s="791"/>
      <c r="J32" s="789"/>
      <c r="K32" s="797"/>
      <c r="L32" s="797"/>
      <c r="M32" s="797"/>
      <c r="N32" s="797"/>
      <c r="O32" s="798"/>
      <c r="P32" s="1769"/>
    </row>
    <row r="33" spans="1:19" s="1045" customFormat="1" ht="81.75" customHeight="1">
      <c r="A33" s="953">
        <v>5</v>
      </c>
      <c r="B33" s="974" t="s">
        <v>3930</v>
      </c>
      <c r="C33" s="963" t="s">
        <v>12</v>
      </c>
      <c r="D33" s="1025">
        <v>514.6</v>
      </c>
      <c r="E33" s="868"/>
      <c r="F33" s="887"/>
      <c r="G33" s="887"/>
      <c r="H33" s="868"/>
      <c r="I33" s="791"/>
      <c r="J33" s="789"/>
      <c r="K33" s="797"/>
      <c r="L33" s="797"/>
      <c r="M33" s="797"/>
      <c r="N33" s="797"/>
      <c r="O33" s="798"/>
      <c r="P33" s="1769"/>
      <c r="Q33" s="1919" t="s">
        <v>3842</v>
      </c>
      <c r="R33" s="1920"/>
      <c r="S33" s="1920"/>
    </row>
    <row r="34" spans="1:19" s="1045" customFormat="1" ht="107.25" customHeight="1">
      <c r="A34" s="953">
        <v>6</v>
      </c>
      <c r="B34" s="968" t="s">
        <v>2818</v>
      </c>
      <c r="C34" s="963" t="s">
        <v>12</v>
      </c>
      <c r="D34" s="1123">
        <v>451</v>
      </c>
      <c r="E34" s="868"/>
      <c r="F34" s="887"/>
      <c r="G34" s="887"/>
      <c r="H34" s="868"/>
      <c r="I34" s="791"/>
      <c r="J34" s="789"/>
      <c r="K34" s="797"/>
      <c r="L34" s="797"/>
      <c r="M34" s="797"/>
      <c r="N34" s="797"/>
      <c r="O34" s="798"/>
      <c r="P34" s="1769"/>
      <c r="Q34" s="1919" t="s">
        <v>3839</v>
      </c>
      <c r="R34" s="1920"/>
      <c r="S34" s="1920"/>
    </row>
    <row r="35" spans="1:19" s="1045" customFormat="1" ht="51">
      <c r="A35" s="953">
        <v>7</v>
      </c>
      <c r="B35" s="968" t="s">
        <v>2803</v>
      </c>
      <c r="C35" s="963" t="s">
        <v>13</v>
      </c>
      <c r="D35" s="1025">
        <v>225</v>
      </c>
      <c r="E35" s="977"/>
      <c r="F35" s="789"/>
      <c r="G35" s="789"/>
      <c r="H35" s="1014"/>
      <c r="I35" s="791"/>
      <c r="J35" s="789"/>
      <c r="K35" s="797"/>
      <c r="L35" s="797"/>
      <c r="M35" s="797"/>
      <c r="N35" s="797"/>
      <c r="O35" s="798"/>
      <c r="P35" s="1769"/>
    </row>
    <row r="36" spans="1:19" ht="89.25">
      <c r="A36" s="953">
        <v>8</v>
      </c>
      <c r="B36" s="1533" t="s">
        <v>2986</v>
      </c>
      <c r="C36" s="1534" t="s">
        <v>9</v>
      </c>
      <c r="D36" s="1535">
        <v>1</v>
      </c>
      <c r="E36" s="868"/>
      <c r="F36" s="789"/>
      <c r="G36" s="789"/>
      <c r="H36" s="868"/>
      <c r="I36" s="791"/>
      <c r="J36" s="789"/>
      <c r="K36" s="797"/>
      <c r="L36" s="797"/>
      <c r="M36" s="797"/>
      <c r="N36" s="797"/>
      <c r="O36" s="798"/>
    </row>
    <row r="37" spans="1:19" ht="38.25">
      <c r="A37" s="953">
        <v>9</v>
      </c>
      <c r="B37" s="1536" t="s">
        <v>1099</v>
      </c>
      <c r="C37" s="1534" t="s">
        <v>9</v>
      </c>
      <c r="D37" s="1535">
        <v>1</v>
      </c>
      <c r="E37" s="956"/>
      <c r="F37" s="789"/>
      <c r="G37" s="789"/>
      <c r="H37" s="956"/>
      <c r="I37" s="791"/>
      <c r="J37" s="789"/>
      <c r="K37" s="797"/>
      <c r="L37" s="797"/>
      <c r="M37" s="797"/>
      <c r="N37" s="797"/>
      <c r="O37" s="798"/>
    </row>
    <row r="38" spans="1:19" ht="13.5" thickBot="1">
      <c r="A38" s="1922" t="s">
        <v>1094</v>
      </c>
      <c r="B38" s="1923"/>
      <c r="C38" s="1924"/>
      <c r="D38" s="1924"/>
      <c r="E38" s="981"/>
      <c r="F38" s="981"/>
      <c r="G38" s="981"/>
      <c r="H38" s="981"/>
      <c r="I38" s="981"/>
      <c r="J38" s="981"/>
      <c r="K38" s="1537"/>
      <c r="L38" s="1537"/>
      <c r="M38" s="1537"/>
      <c r="N38" s="1537"/>
      <c r="O38" s="1537"/>
    </row>
    <row r="39" spans="1:19">
      <c r="P39" s="939"/>
    </row>
    <row r="40" spans="1:19">
      <c r="A40" s="849"/>
      <c r="C40" s="1921"/>
      <c r="D40" s="1921"/>
    </row>
    <row r="41" spans="1:19" ht="62.25" customHeight="1">
      <c r="A41" s="843">
        <v>1</v>
      </c>
      <c r="B41" s="2021" t="s">
        <v>2874</v>
      </c>
      <c r="C41" s="2021"/>
      <c r="D41" s="2021"/>
      <c r="E41" s="2021"/>
      <c r="F41" s="2021"/>
      <c r="G41" s="2021"/>
      <c r="H41" s="2021"/>
      <c r="I41" s="2021"/>
      <c r="J41" s="2021"/>
      <c r="K41" s="2021"/>
      <c r="L41" s="2021"/>
    </row>
    <row r="42" spans="1:19" ht="21" customHeight="1">
      <c r="A42" s="846" t="s">
        <v>49</v>
      </c>
      <c r="B42" s="1032" t="s">
        <v>3220</v>
      </c>
      <c r="C42" s="1033"/>
      <c r="D42" s="1033"/>
      <c r="E42" s="1033"/>
      <c r="F42" s="1033"/>
      <c r="G42" s="1033"/>
      <c r="H42" s="1033"/>
      <c r="I42" s="1033"/>
      <c r="J42" s="1033"/>
      <c r="K42" s="1033"/>
      <c r="L42" s="1033"/>
    </row>
    <row r="43" spans="1:19" ht="72" customHeight="1">
      <c r="A43" s="1034" t="s">
        <v>52</v>
      </c>
      <c r="B43" s="2020" t="s">
        <v>3474</v>
      </c>
      <c r="C43" s="2020"/>
      <c r="D43" s="2020"/>
      <c r="E43" s="2020"/>
      <c r="F43" s="2020"/>
      <c r="G43" s="2020"/>
      <c r="H43" s="2020"/>
      <c r="I43" s="2020"/>
      <c r="J43" s="2020"/>
      <c r="K43" s="2020"/>
      <c r="L43" s="2020"/>
    </row>
    <row r="44" spans="1:19" ht="61.5" customHeight="1">
      <c r="A44" s="1034" t="s">
        <v>3218</v>
      </c>
      <c r="B44" s="1927" t="s">
        <v>3217</v>
      </c>
      <c r="C44" s="1927"/>
      <c r="D44" s="1927"/>
      <c r="E44" s="1927"/>
      <c r="F44" s="1927"/>
      <c r="G44" s="1927"/>
      <c r="H44" s="1927"/>
      <c r="I44" s="1927"/>
      <c r="J44" s="1927"/>
      <c r="K44" s="1927"/>
      <c r="L44" s="1927"/>
    </row>
    <row r="45" spans="1:19" ht="79.5" customHeight="1">
      <c r="A45" s="1034" t="s">
        <v>3219</v>
      </c>
      <c r="B45" s="1927" t="s">
        <v>3224</v>
      </c>
      <c r="C45" s="1927"/>
      <c r="D45" s="1927"/>
      <c r="E45" s="1927"/>
      <c r="F45" s="1927"/>
      <c r="G45" s="1927"/>
      <c r="H45" s="1927"/>
      <c r="I45" s="1927"/>
      <c r="J45" s="1927"/>
      <c r="K45" s="1927"/>
      <c r="L45" s="1927"/>
    </row>
    <row r="46" spans="1:19">
      <c r="A46" s="846"/>
      <c r="B46" s="847"/>
      <c r="C46" s="843"/>
      <c r="D46" s="848"/>
      <c r="E46" s="848"/>
      <c r="F46" s="844"/>
      <c r="G46" s="845"/>
      <c r="H46" s="845"/>
      <c r="I46" s="845"/>
      <c r="J46" s="845"/>
      <c r="K46" s="845"/>
      <c r="L46" s="845"/>
    </row>
    <row r="47" spans="1:19">
      <c r="A47" s="846"/>
      <c r="B47" s="847"/>
      <c r="C47" s="843"/>
      <c r="D47" s="848"/>
      <c r="E47" s="848"/>
      <c r="F47" s="844"/>
      <c r="G47" s="845"/>
      <c r="H47" s="845"/>
      <c r="I47" s="845"/>
      <c r="J47" s="845"/>
      <c r="K47" s="845"/>
      <c r="L47" s="845"/>
    </row>
    <row r="48" spans="1:19">
      <c r="A48" s="846"/>
      <c r="B48" s="847"/>
      <c r="C48" s="843"/>
      <c r="D48" s="848"/>
      <c r="E48" s="848"/>
      <c r="F48" s="844"/>
      <c r="G48" s="845"/>
      <c r="H48" s="845"/>
      <c r="I48" s="845"/>
      <c r="J48" s="845"/>
      <c r="K48" s="845"/>
      <c r="L48" s="845"/>
    </row>
    <row r="49" spans="1:12">
      <c r="A49" s="849"/>
      <c r="B49" s="1045" t="s">
        <v>3222</v>
      </c>
      <c r="C49" s="1921" t="s">
        <v>10</v>
      </c>
      <c r="D49" s="1921"/>
      <c r="E49" s="757"/>
      <c r="F49" s="757"/>
      <c r="G49" s="757"/>
      <c r="H49" s="757"/>
      <c r="I49" s="757"/>
      <c r="J49" s="757"/>
      <c r="K49" s="757"/>
      <c r="L49" s="757"/>
    </row>
    <row r="50" spans="1:12">
      <c r="A50" s="849"/>
      <c r="B50" s="1045" t="s">
        <v>3221</v>
      </c>
      <c r="C50" s="1921" t="s">
        <v>11</v>
      </c>
      <c r="D50" s="1921"/>
      <c r="E50" s="757"/>
      <c r="F50" s="757"/>
      <c r="G50" s="757"/>
      <c r="H50" s="757"/>
      <c r="I50" s="757"/>
      <c r="J50" s="757"/>
      <c r="K50" s="757"/>
      <c r="L50" s="757"/>
    </row>
    <row r="51" spans="1:12">
      <c r="A51" s="849"/>
      <c r="C51" s="851"/>
      <c r="D51" s="851"/>
      <c r="E51" s="757"/>
      <c r="F51" s="757"/>
      <c r="G51" s="757"/>
      <c r="H51" s="757"/>
      <c r="I51" s="757"/>
      <c r="J51" s="757"/>
      <c r="K51" s="757"/>
      <c r="L51" s="757"/>
    </row>
    <row r="52" spans="1:12">
      <c r="A52" s="849"/>
      <c r="C52" s="851"/>
      <c r="D52" s="851"/>
      <c r="E52" s="757"/>
      <c r="F52" s="757"/>
      <c r="G52" s="757"/>
      <c r="H52" s="757"/>
      <c r="I52" s="757"/>
      <c r="J52" s="757"/>
      <c r="K52" s="757"/>
      <c r="L52" s="757"/>
    </row>
    <row r="53" spans="1:12">
      <c r="A53" s="849"/>
      <c r="B53" s="833" t="s">
        <v>3223</v>
      </c>
      <c r="C53" s="1921" t="s">
        <v>10</v>
      </c>
      <c r="D53" s="1921"/>
      <c r="E53" s="757"/>
      <c r="F53" s="757"/>
      <c r="G53" s="757"/>
      <c r="H53" s="757"/>
      <c r="I53" s="757"/>
      <c r="J53" s="757"/>
      <c r="K53" s="757"/>
      <c r="L53" s="757"/>
    </row>
    <row r="54" spans="1:12">
      <c r="A54" s="849"/>
      <c r="C54" s="1921" t="s">
        <v>11</v>
      </c>
      <c r="D54" s="1921"/>
      <c r="E54" s="757"/>
      <c r="F54" s="757"/>
      <c r="G54" s="757"/>
      <c r="H54" s="757"/>
      <c r="I54" s="757"/>
      <c r="J54" s="757"/>
      <c r="K54" s="757"/>
      <c r="L54" s="757"/>
    </row>
  </sheetData>
  <mergeCells count="29">
    <mergeCell ref="A1:D1"/>
    <mergeCell ref="A2:D2"/>
    <mergeCell ref="A3:D3"/>
    <mergeCell ref="K12:O12"/>
    <mergeCell ref="E12:J12"/>
    <mergeCell ref="A4:B4"/>
    <mergeCell ref="A5:B5"/>
    <mergeCell ref="A6:B6"/>
    <mergeCell ref="A7:B7"/>
    <mergeCell ref="A8:B8"/>
    <mergeCell ref="A10:D10"/>
    <mergeCell ref="A12:A13"/>
    <mergeCell ref="B12:B13"/>
    <mergeCell ref="T22:V22"/>
    <mergeCell ref="C12:C13"/>
    <mergeCell ref="D12:D13"/>
    <mergeCell ref="C53:D53"/>
    <mergeCell ref="C54:D54"/>
    <mergeCell ref="C40:D40"/>
    <mergeCell ref="A38:D38"/>
    <mergeCell ref="B45:L45"/>
    <mergeCell ref="C49:D49"/>
    <mergeCell ref="C50:D50"/>
    <mergeCell ref="B41:L41"/>
    <mergeCell ref="B43:L43"/>
    <mergeCell ref="B44:L44"/>
    <mergeCell ref="Q16:S16"/>
    <mergeCell ref="Q33:S33"/>
    <mergeCell ref="Q34:S34"/>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W171"/>
  <sheetViews>
    <sheetView topLeftCell="A37" zoomScale="70" zoomScaleNormal="70" workbookViewId="0">
      <selection activeCell="W22" sqref="W22"/>
    </sheetView>
  </sheetViews>
  <sheetFormatPr defaultColWidth="8.7109375" defaultRowHeight="12.75"/>
  <cols>
    <col min="1" max="1" width="9.28515625" style="15" bestFit="1" customWidth="1"/>
    <col min="2" max="2" width="44.28515625" style="15" customWidth="1"/>
    <col min="3" max="3" width="19.7109375" style="15" customWidth="1"/>
    <col min="4" max="4" width="22.42578125" style="15" customWidth="1"/>
    <col min="5" max="5" width="14.85546875" style="15" customWidth="1"/>
    <col min="6" max="6" width="8.7109375" style="15"/>
    <col min="7" max="7" width="13.140625" style="15" customWidth="1"/>
    <col min="8" max="8" width="10.42578125" style="15" bestFit="1" customWidth="1"/>
    <col min="9" max="9" width="8.7109375" style="15"/>
    <col min="10" max="10" width="10.42578125" style="15" customWidth="1"/>
    <col min="11" max="11" width="8.7109375" style="15"/>
    <col min="12" max="12" width="9.85546875" style="15" customWidth="1"/>
    <col min="13" max="13" width="10" style="15" customWidth="1"/>
    <col min="14" max="14" width="10.28515625" style="15" bestFit="1" customWidth="1"/>
    <col min="15" max="15" width="10.140625" style="15" customWidth="1"/>
    <col min="16" max="18" width="8.7109375" style="15"/>
    <col min="19" max="19" width="22.5703125" style="15" customWidth="1"/>
    <col min="20" max="22" width="8.7109375" style="15"/>
    <col min="23" max="23" width="30.28515625" style="15" customWidth="1"/>
    <col min="24" max="16384" width="8.7109375" style="15"/>
  </cols>
  <sheetData>
    <row r="1" spans="1:15" ht="12.75" customHeight="1">
      <c r="A1" s="2001" t="s">
        <v>2905</v>
      </c>
      <c r="B1" s="2001"/>
      <c r="C1" s="2001"/>
      <c r="D1" s="2001"/>
    </row>
    <row r="2" spans="1:15" ht="12.75" customHeight="1">
      <c r="A2" s="2002" t="s">
        <v>878</v>
      </c>
      <c r="B2" s="2002"/>
      <c r="C2" s="2002"/>
      <c r="D2" s="2002"/>
    </row>
    <row r="3" spans="1:15">
      <c r="A3" s="2003"/>
      <c r="B3" s="2003"/>
      <c r="C3" s="2003"/>
      <c r="D3" s="2003"/>
    </row>
    <row r="4" spans="1:15" ht="12.75" customHeight="1">
      <c r="A4" s="1932" t="s">
        <v>0</v>
      </c>
      <c r="B4" s="1932"/>
      <c r="C4" s="759" t="s">
        <v>3211</v>
      </c>
      <c r="D4" s="989"/>
    </row>
    <row r="5" spans="1:15">
      <c r="A5" s="1932" t="s">
        <v>1</v>
      </c>
      <c r="B5" s="1932"/>
      <c r="C5" s="759" t="s">
        <v>3211</v>
      </c>
      <c r="D5" s="990"/>
    </row>
    <row r="6" spans="1:15">
      <c r="A6" s="1932" t="s">
        <v>2</v>
      </c>
      <c r="B6" s="1932"/>
      <c r="C6" s="759" t="s">
        <v>3212</v>
      </c>
      <c r="D6" s="989"/>
    </row>
    <row r="7" spans="1:15" ht="12.75" customHeight="1">
      <c r="A7" s="1932" t="s">
        <v>3209</v>
      </c>
      <c r="B7" s="1932"/>
      <c r="C7" s="761" t="s">
        <v>3213</v>
      </c>
      <c r="D7" s="989"/>
    </row>
    <row r="8" spans="1:15" ht="15">
      <c r="A8" s="1939" t="s">
        <v>3210</v>
      </c>
      <c r="B8" s="1939"/>
      <c r="C8" s="761"/>
      <c r="D8" s="989"/>
    </row>
    <row r="9" spans="1:15">
      <c r="A9" s="133"/>
      <c r="B9" s="133"/>
      <c r="C9" s="133"/>
      <c r="D9" s="133"/>
      <c r="L9" s="23" t="s">
        <v>2941</v>
      </c>
      <c r="M9" s="23"/>
      <c r="N9" s="145"/>
      <c r="O9" s="23" t="s">
        <v>2942</v>
      </c>
    </row>
    <row r="10" spans="1:15">
      <c r="A10" s="1949"/>
      <c r="B10" s="1949"/>
      <c r="C10" s="1950"/>
      <c r="D10" s="1950"/>
      <c r="L10" s="23" t="s">
        <v>2943</v>
      </c>
      <c r="M10" s="23"/>
      <c r="N10" s="23"/>
      <c r="O10" s="23"/>
    </row>
    <row r="11" spans="1:15">
      <c r="A11" s="16"/>
      <c r="B11" s="17"/>
      <c r="C11" s="18"/>
      <c r="D11" s="18"/>
    </row>
    <row r="12" spans="1:15" ht="12.75" customHeight="1">
      <c r="A12" s="2007" t="s">
        <v>8</v>
      </c>
      <c r="B12" s="2009" t="s">
        <v>1085</v>
      </c>
      <c r="C12" s="2011" t="s">
        <v>3</v>
      </c>
      <c r="D12" s="2013" t="s">
        <v>4</v>
      </c>
      <c r="E12" s="1954" t="s">
        <v>2934</v>
      </c>
      <c r="F12" s="1954"/>
      <c r="G12" s="1954"/>
      <c r="H12" s="1954"/>
      <c r="I12" s="1954"/>
      <c r="J12" s="1954"/>
      <c r="K12" s="1955" t="s">
        <v>2935</v>
      </c>
      <c r="L12" s="1955"/>
      <c r="M12" s="1955"/>
      <c r="N12" s="1955"/>
      <c r="O12" s="1955"/>
    </row>
    <row r="13" spans="1:15" ht="65.25">
      <c r="A13" s="2008"/>
      <c r="B13" s="2010"/>
      <c r="C13" s="2012"/>
      <c r="D13" s="2014"/>
      <c r="E13" s="413" t="s">
        <v>2936</v>
      </c>
      <c r="F13" s="413" t="s">
        <v>2937</v>
      </c>
      <c r="G13" s="413" t="s">
        <v>2886</v>
      </c>
      <c r="H13" s="413" t="s">
        <v>2887</v>
      </c>
      <c r="I13" s="413" t="s">
        <v>2888</v>
      </c>
      <c r="J13" s="413" t="s">
        <v>2938</v>
      </c>
      <c r="K13" s="413" t="s">
        <v>2939</v>
      </c>
      <c r="L13" s="413" t="s">
        <v>2886</v>
      </c>
      <c r="M13" s="413" t="s">
        <v>2887</v>
      </c>
      <c r="N13" s="413" t="s">
        <v>2888</v>
      </c>
      <c r="O13" s="413" t="s">
        <v>2940</v>
      </c>
    </row>
    <row r="14" spans="1:15">
      <c r="A14" s="440">
        <v>1</v>
      </c>
      <c r="B14" s="440">
        <v>2</v>
      </c>
      <c r="C14" s="440">
        <v>3</v>
      </c>
      <c r="D14" s="440">
        <v>4</v>
      </c>
      <c r="E14" s="440">
        <v>5</v>
      </c>
      <c r="F14" s="440">
        <v>6</v>
      </c>
      <c r="G14" s="440">
        <v>7</v>
      </c>
      <c r="H14" s="440">
        <v>8</v>
      </c>
      <c r="I14" s="440">
        <v>9</v>
      </c>
      <c r="J14" s="440">
        <v>10</v>
      </c>
      <c r="K14" s="440">
        <v>11</v>
      </c>
      <c r="L14" s="440">
        <v>12</v>
      </c>
      <c r="M14" s="440">
        <v>13</v>
      </c>
      <c r="N14" s="440">
        <v>14</v>
      </c>
      <c r="O14" s="440">
        <v>15</v>
      </c>
    </row>
    <row r="15" spans="1:15" s="1" customFormat="1" ht="15">
      <c r="A15" s="321">
        <v>1</v>
      </c>
      <c r="B15" s="320" t="s">
        <v>849</v>
      </c>
      <c r="C15" s="336"/>
      <c r="D15" s="322"/>
      <c r="E15" s="433"/>
      <c r="F15" s="433"/>
      <c r="G15" s="433"/>
      <c r="H15" s="433"/>
      <c r="I15" s="433"/>
      <c r="J15" s="433"/>
      <c r="K15" s="433"/>
      <c r="L15" s="433"/>
      <c r="M15" s="433"/>
      <c r="N15" s="433"/>
      <c r="O15" s="433"/>
    </row>
    <row r="16" spans="1:15" ht="26.25" customHeight="1">
      <c r="A16" s="321">
        <v>2</v>
      </c>
      <c r="B16" s="489" t="s">
        <v>1165</v>
      </c>
      <c r="C16" s="321" t="s">
        <v>9</v>
      </c>
      <c r="D16" s="322">
        <v>1</v>
      </c>
      <c r="E16" s="346"/>
      <c r="F16" s="342"/>
      <c r="G16" s="342"/>
      <c r="H16" s="361"/>
      <c r="I16" s="344"/>
      <c r="J16" s="342"/>
      <c r="K16" s="347"/>
      <c r="L16" s="347"/>
      <c r="M16" s="347"/>
      <c r="N16" s="347"/>
      <c r="O16" s="348"/>
    </row>
    <row r="17" spans="1:19" s="20" customFormat="1" ht="25.5">
      <c r="A17" s="321">
        <v>3</v>
      </c>
      <c r="B17" s="432" t="s">
        <v>3660</v>
      </c>
      <c r="C17" s="336" t="s">
        <v>9</v>
      </c>
      <c r="D17" s="322">
        <v>1</v>
      </c>
      <c r="E17" s="429"/>
      <c r="F17" s="342"/>
      <c r="G17" s="342"/>
      <c r="H17" s="430"/>
      <c r="I17" s="344"/>
      <c r="J17" s="342"/>
      <c r="K17" s="347"/>
      <c r="L17" s="347"/>
      <c r="M17" s="347"/>
      <c r="N17" s="347"/>
      <c r="O17" s="348"/>
    </row>
    <row r="18" spans="1:19" ht="88.5" customHeight="1">
      <c r="A18" s="321">
        <v>4</v>
      </c>
      <c r="B18" s="974" t="s">
        <v>3828</v>
      </c>
      <c r="C18" s="321" t="s">
        <v>5</v>
      </c>
      <c r="D18" s="322">
        <v>1</v>
      </c>
      <c r="E18" s="429"/>
      <c r="F18" s="342"/>
      <c r="G18" s="342"/>
      <c r="H18" s="430"/>
      <c r="I18" s="344"/>
      <c r="J18" s="342"/>
      <c r="K18" s="347"/>
      <c r="L18" s="347"/>
      <c r="M18" s="347"/>
      <c r="N18" s="347"/>
      <c r="O18" s="348"/>
      <c r="Q18" s="1919" t="s">
        <v>3849</v>
      </c>
      <c r="R18" s="1920"/>
      <c r="S18" s="1920"/>
    </row>
    <row r="19" spans="1:19" ht="82.5" customHeight="1">
      <c r="A19" s="321">
        <v>5</v>
      </c>
      <c r="B19" s="1193" t="s">
        <v>3829</v>
      </c>
      <c r="C19" s="321" t="s">
        <v>5</v>
      </c>
      <c r="D19" s="322">
        <v>1</v>
      </c>
      <c r="E19" s="346"/>
      <c r="F19" s="342"/>
      <c r="G19" s="342"/>
      <c r="H19" s="346"/>
      <c r="I19" s="344"/>
      <c r="J19" s="342"/>
      <c r="K19" s="347"/>
      <c r="L19" s="347"/>
      <c r="M19" s="347"/>
      <c r="N19" s="347"/>
      <c r="O19" s="348"/>
      <c r="Q19" s="1919" t="s">
        <v>3849</v>
      </c>
      <c r="R19" s="1920"/>
      <c r="S19" s="1920"/>
    </row>
    <row r="20" spans="1:19" ht="26.25">
      <c r="A20" s="321">
        <v>6</v>
      </c>
      <c r="B20" s="403" t="s">
        <v>3661</v>
      </c>
      <c r="C20" s="321" t="s">
        <v>5</v>
      </c>
      <c r="D20" s="322">
        <v>1</v>
      </c>
      <c r="E20" s="346"/>
      <c r="F20" s="342"/>
      <c r="G20" s="342"/>
      <c r="H20" s="346"/>
      <c r="I20" s="344"/>
      <c r="J20" s="342"/>
      <c r="K20" s="347"/>
      <c r="L20" s="347"/>
      <c r="M20" s="347"/>
      <c r="N20" s="347"/>
      <c r="O20" s="348"/>
    </row>
    <row r="21" spans="1:19" ht="25.5">
      <c r="A21" s="321">
        <v>7</v>
      </c>
      <c r="B21" s="325" t="s">
        <v>1582</v>
      </c>
      <c r="C21" s="326"/>
      <c r="D21" s="327"/>
      <c r="E21" s="433"/>
      <c r="F21" s="433"/>
      <c r="G21" s="433"/>
      <c r="H21" s="334"/>
      <c r="I21" s="334"/>
      <c r="J21" s="334"/>
      <c r="K21" s="334"/>
      <c r="L21" s="334"/>
      <c r="M21" s="334"/>
      <c r="N21" s="334"/>
      <c r="O21" s="334"/>
    </row>
    <row r="22" spans="1:19" ht="38.25">
      <c r="A22" s="321">
        <v>8</v>
      </c>
      <c r="B22" s="328" t="s">
        <v>3200</v>
      </c>
      <c r="C22" s="326" t="s">
        <v>5</v>
      </c>
      <c r="D22" s="327">
        <v>1</v>
      </c>
      <c r="E22" s="346"/>
      <c r="F22" s="342"/>
      <c r="G22" s="342"/>
      <c r="H22" s="346"/>
      <c r="I22" s="344"/>
      <c r="J22" s="342"/>
      <c r="K22" s="347"/>
      <c r="L22" s="347"/>
      <c r="M22" s="347"/>
      <c r="N22" s="347"/>
      <c r="O22" s="348"/>
    </row>
    <row r="23" spans="1:19" ht="25.5">
      <c r="A23" s="321">
        <v>9</v>
      </c>
      <c r="B23" s="328" t="s">
        <v>3201</v>
      </c>
      <c r="C23" s="326" t="s">
        <v>5</v>
      </c>
      <c r="D23" s="712">
        <v>2</v>
      </c>
      <c r="E23" s="346"/>
      <c r="F23" s="342"/>
      <c r="G23" s="342"/>
      <c r="H23" s="346"/>
      <c r="I23" s="344"/>
      <c r="J23" s="342"/>
      <c r="K23" s="347"/>
      <c r="L23" s="347"/>
      <c r="M23" s="347"/>
      <c r="N23" s="347"/>
      <c r="O23" s="348"/>
    </row>
    <row r="24" spans="1:19" ht="33.75" customHeight="1">
      <c r="A24" s="321">
        <v>10</v>
      </c>
      <c r="B24" s="328" t="s">
        <v>1164</v>
      </c>
      <c r="C24" s="326" t="s">
        <v>5</v>
      </c>
      <c r="D24" s="327">
        <v>4</v>
      </c>
      <c r="E24" s="346"/>
      <c r="F24" s="342"/>
      <c r="G24" s="342"/>
      <c r="H24" s="346"/>
      <c r="I24" s="344"/>
      <c r="J24" s="342"/>
      <c r="K24" s="347"/>
      <c r="L24" s="347"/>
      <c r="M24" s="347"/>
      <c r="N24" s="347"/>
      <c r="O24" s="348"/>
    </row>
    <row r="25" spans="1:19">
      <c r="A25" s="321">
        <v>11</v>
      </c>
      <c r="B25" s="325" t="s">
        <v>258</v>
      </c>
      <c r="C25" s="326"/>
      <c r="D25" s="327"/>
      <c r="E25" s="433"/>
      <c r="F25" s="433"/>
      <c r="G25" s="433"/>
      <c r="H25" s="334"/>
      <c r="I25" s="334"/>
      <c r="J25" s="334"/>
      <c r="K25" s="334"/>
      <c r="L25" s="334"/>
      <c r="M25" s="334"/>
      <c r="N25" s="334"/>
      <c r="O25" s="334"/>
    </row>
    <row r="26" spans="1:19" ht="96.75" customHeight="1">
      <c r="A26" s="321">
        <v>12</v>
      </c>
      <c r="B26" s="328" t="s">
        <v>1422</v>
      </c>
      <c r="C26" s="326" t="s">
        <v>7</v>
      </c>
      <c r="D26" s="937">
        <v>19.5</v>
      </c>
      <c r="E26" s="346"/>
      <c r="F26" s="342"/>
      <c r="G26" s="342"/>
      <c r="H26" s="361"/>
      <c r="I26" s="344"/>
      <c r="J26" s="342"/>
      <c r="K26" s="347"/>
      <c r="L26" s="347"/>
      <c r="M26" s="347"/>
      <c r="N26" s="347"/>
      <c r="O26" s="348"/>
      <c r="Q26" s="1919" t="s">
        <v>3839</v>
      </c>
      <c r="R26" s="1920"/>
      <c r="S26" s="1920"/>
    </row>
    <row r="27" spans="1:19" ht="25.5">
      <c r="A27" s="321">
        <v>13</v>
      </c>
      <c r="B27" s="328" t="s">
        <v>1423</v>
      </c>
      <c r="C27" s="326" t="s">
        <v>7</v>
      </c>
      <c r="D27" s="327">
        <v>12.1</v>
      </c>
      <c r="E27" s="347"/>
      <c r="F27" s="342"/>
      <c r="G27" s="342"/>
      <c r="H27" s="347"/>
      <c r="I27" s="344"/>
      <c r="J27" s="342"/>
      <c r="K27" s="347"/>
      <c r="L27" s="347"/>
      <c r="M27" s="347"/>
      <c r="N27" s="347"/>
      <c r="O27" s="348"/>
    </row>
    <row r="28" spans="1:19" ht="25.5">
      <c r="A28" s="321">
        <v>14</v>
      </c>
      <c r="B28" s="328" t="s">
        <v>1436</v>
      </c>
      <c r="C28" s="326" t="s">
        <v>7</v>
      </c>
      <c r="D28" s="327">
        <v>8.8000000000000007</v>
      </c>
      <c r="E28" s="347"/>
      <c r="F28" s="342"/>
      <c r="G28" s="342"/>
      <c r="H28" s="347"/>
      <c r="I28" s="344"/>
      <c r="J28" s="342"/>
      <c r="K28" s="347"/>
      <c r="L28" s="347"/>
      <c r="M28" s="347"/>
      <c r="N28" s="347"/>
      <c r="O28" s="348"/>
    </row>
    <row r="29" spans="1:19">
      <c r="A29" s="321">
        <v>15</v>
      </c>
      <c r="B29" s="325" t="s">
        <v>1166</v>
      </c>
      <c r="C29" s="326"/>
      <c r="D29" s="327"/>
      <c r="E29" s="433"/>
      <c r="F29" s="342"/>
      <c r="G29" s="342"/>
      <c r="H29" s="334"/>
      <c r="I29" s="344"/>
      <c r="J29" s="342"/>
      <c r="K29" s="347"/>
      <c r="L29" s="347"/>
      <c r="M29" s="347"/>
      <c r="N29" s="347"/>
      <c r="O29" s="348"/>
    </row>
    <row r="30" spans="1:19" ht="15">
      <c r="A30" s="321">
        <v>16</v>
      </c>
      <c r="B30" s="328" t="s">
        <v>1424</v>
      </c>
      <c r="C30" s="326" t="s">
        <v>7</v>
      </c>
      <c r="D30" s="327">
        <v>99.2</v>
      </c>
      <c r="E30" s="322"/>
      <c r="F30" s="365"/>
      <c r="G30" s="365"/>
      <c r="H30" s="322"/>
      <c r="I30" s="322"/>
      <c r="J30" s="365"/>
      <c r="K30" s="347"/>
      <c r="L30" s="347"/>
      <c r="M30" s="347"/>
      <c r="N30" s="347"/>
      <c r="O30" s="348"/>
    </row>
    <row r="31" spans="1:19" ht="25.5">
      <c r="A31" s="321">
        <v>17</v>
      </c>
      <c r="B31" s="328" t="s">
        <v>3662</v>
      </c>
      <c r="C31" s="326" t="s">
        <v>7</v>
      </c>
      <c r="D31" s="327">
        <v>132.6</v>
      </c>
      <c r="E31" s="322"/>
      <c r="F31" s="365"/>
      <c r="G31" s="365"/>
      <c r="H31" s="322"/>
      <c r="I31" s="322"/>
      <c r="J31" s="365"/>
      <c r="K31" s="347"/>
      <c r="L31" s="347"/>
      <c r="M31" s="347"/>
      <c r="N31" s="347"/>
      <c r="O31" s="348"/>
    </row>
    <row r="32" spans="1:19" ht="25.5">
      <c r="A32" s="321">
        <v>18</v>
      </c>
      <c r="B32" s="328" t="s">
        <v>3663</v>
      </c>
      <c r="C32" s="326" t="s">
        <v>7</v>
      </c>
      <c r="D32" s="327">
        <v>1294.5</v>
      </c>
      <c r="E32" s="322"/>
      <c r="F32" s="365"/>
      <c r="G32" s="365"/>
      <c r="H32" s="322"/>
      <c r="I32" s="322"/>
      <c r="J32" s="365"/>
      <c r="K32" s="347"/>
      <c r="L32" s="347"/>
      <c r="M32" s="347"/>
      <c r="N32" s="347"/>
      <c r="O32" s="348"/>
    </row>
    <row r="33" spans="1:23" ht="15">
      <c r="A33" s="321">
        <v>19</v>
      </c>
      <c r="B33" s="328" t="s">
        <v>2788</v>
      </c>
      <c r="C33" s="326" t="s">
        <v>9</v>
      </c>
      <c r="D33" s="327">
        <v>1</v>
      </c>
      <c r="E33" s="322"/>
      <c r="F33" s="365"/>
      <c r="G33" s="365"/>
      <c r="H33" s="322"/>
      <c r="I33" s="322"/>
      <c r="J33" s="365"/>
      <c r="K33" s="347"/>
      <c r="L33" s="347"/>
      <c r="M33" s="347"/>
      <c r="N33" s="347"/>
      <c r="O33" s="348"/>
    </row>
    <row r="34" spans="1:23" ht="84" customHeight="1">
      <c r="A34" s="321">
        <v>20</v>
      </c>
      <c r="B34" s="328" t="s">
        <v>3915</v>
      </c>
      <c r="C34" s="326" t="s">
        <v>9</v>
      </c>
      <c r="D34" s="327">
        <v>1</v>
      </c>
      <c r="E34" s="322"/>
      <c r="F34" s="365"/>
      <c r="G34" s="365"/>
      <c r="H34" s="322"/>
      <c r="I34" s="322"/>
      <c r="J34" s="365"/>
      <c r="K34" s="347"/>
      <c r="L34" s="347"/>
      <c r="M34" s="347"/>
      <c r="N34" s="347"/>
      <c r="O34" s="348"/>
      <c r="U34" s="1945" t="s">
        <v>3924</v>
      </c>
      <c r="V34" s="1946"/>
      <c r="W34" s="1946"/>
    </row>
    <row r="35" spans="1:23" ht="15">
      <c r="A35" s="321">
        <v>21</v>
      </c>
      <c r="B35" s="325" t="s">
        <v>1425</v>
      </c>
      <c r="C35" s="326"/>
      <c r="D35" s="327"/>
      <c r="E35" s="322"/>
      <c r="F35" s="365"/>
      <c r="G35" s="365"/>
      <c r="H35" s="322"/>
      <c r="I35" s="322"/>
      <c r="J35" s="365"/>
      <c r="K35" s="347"/>
      <c r="L35" s="347"/>
      <c r="M35" s="347"/>
      <c r="N35" s="347"/>
      <c r="O35" s="348"/>
    </row>
    <row r="36" spans="1:23" ht="15">
      <c r="A36" s="321">
        <v>22</v>
      </c>
      <c r="B36" s="434" t="s">
        <v>1426</v>
      </c>
      <c r="C36" s="326" t="s">
        <v>7</v>
      </c>
      <c r="D36" s="327">
        <f>14.8+5.8+10.08</f>
        <v>30.68</v>
      </c>
      <c r="E36" s="322"/>
      <c r="F36" s="365"/>
      <c r="G36" s="365"/>
      <c r="H36" s="322"/>
      <c r="I36" s="322"/>
      <c r="J36" s="365"/>
      <c r="K36" s="347"/>
      <c r="L36" s="347"/>
      <c r="M36" s="347"/>
      <c r="N36" s="347"/>
      <c r="O36" s="348"/>
    </row>
    <row r="37" spans="1:23" ht="15">
      <c r="A37" s="321">
        <v>23</v>
      </c>
      <c r="B37" s="434" t="s">
        <v>1427</v>
      </c>
      <c r="C37" s="326" t="s">
        <v>12</v>
      </c>
      <c r="D37" s="327">
        <f>5.79+0.65+0.86</f>
        <v>7.3000000000000007</v>
      </c>
      <c r="E37" s="322"/>
      <c r="F37" s="365"/>
      <c r="G37" s="365"/>
      <c r="H37" s="322"/>
      <c r="I37" s="322"/>
      <c r="J37" s="365"/>
      <c r="K37" s="347"/>
      <c r="L37" s="347"/>
      <c r="M37" s="347"/>
      <c r="N37" s="347"/>
      <c r="O37" s="348"/>
    </row>
    <row r="38" spans="1:23" ht="25.5">
      <c r="A38" s="321">
        <v>24</v>
      </c>
      <c r="B38" s="434" t="s">
        <v>1428</v>
      </c>
      <c r="C38" s="326" t="s">
        <v>12</v>
      </c>
      <c r="D38" s="327">
        <f>6+0.99+0.75</f>
        <v>7.74</v>
      </c>
      <c r="E38" s="346"/>
      <c r="F38" s="342"/>
      <c r="G38" s="342"/>
      <c r="H38" s="346"/>
      <c r="I38" s="344"/>
      <c r="J38" s="342"/>
      <c r="K38" s="347"/>
      <c r="L38" s="347"/>
      <c r="M38" s="347"/>
      <c r="N38" s="347"/>
      <c r="O38" s="348"/>
    </row>
    <row r="39" spans="1:23" ht="15">
      <c r="A39" s="321">
        <v>25</v>
      </c>
      <c r="B39" s="434" t="s">
        <v>1429</v>
      </c>
      <c r="C39" s="326" t="s">
        <v>7</v>
      </c>
      <c r="D39" s="327">
        <v>7.01</v>
      </c>
      <c r="E39" s="322"/>
      <c r="F39" s="365"/>
      <c r="G39" s="365"/>
      <c r="H39" s="322"/>
      <c r="I39" s="322"/>
      <c r="J39" s="365"/>
      <c r="K39" s="347"/>
      <c r="L39" s="347"/>
      <c r="M39" s="347"/>
      <c r="N39" s="347"/>
      <c r="O39" s="348"/>
    </row>
    <row r="40" spans="1:23" ht="15">
      <c r="A40" s="321">
        <v>26</v>
      </c>
      <c r="B40" s="434" t="s">
        <v>1430</v>
      </c>
      <c r="C40" s="326" t="s">
        <v>12</v>
      </c>
      <c r="D40" s="327">
        <v>1.53</v>
      </c>
      <c r="E40" s="322"/>
      <c r="F40" s="365"/>
      <c r="G40" s="365"/>
      <c r="H40" s="322"/>
      <c r="I40" s="322"/>
      <c r="J40" s="365"/>
      <c r="K40" s="347"/>
      <c r="L40" s="347"/>
      <c r="M40" s="347"/>
      <c r="N40" s="347"/>
      <c r="O40" s="348"/>
    </row>
    <row r="41" spans="1:23" ht="15">
      <c r="A41" s="321">
        <v>27</v>
      </c>
      <c r="B41" s="434" t="s">
        <v>1431</v>
      </c>
      <c r="C41" s="326" t="s">
        <v>5</v>
      </c>
      <c r="D41" s="327">
        <v>68</v>
      </c>
      <c r="E41" s="322"/>
      <c r="F41" s="365"/>
      <c r="G41" s="365"/>
      <c r="H41" s="322"/>
      <c r="I41" s="322"/>
      <c r="J41" s="365"/>
      <c r="K41" s="347"/>
      <c r="L41" s="347"/>
      <c r="M41" s="347"/>
      <c r="N41" s="347"/>
      <c r="O41" s="348"/>
    </row>
    <row r="42" spans="1:23" ht="38.25">
      <c r="A42" s="321">
        <v>28</v>
      </c>
      <c r="B42" s="315" t="s">
        <v>1099</v>
      </c>
      <c r="C42" s="316" t="s">
        <v>9</v>
      </c>
      <c r="D42" s="317">
        <v>1</v>
      </c>
      <c r="E42" s="386"/>
      <c r="F42" s="365"/>
      <c r="G42" s="365"/>
      <c r="H42" s="386"/>
      <c r="I42" s="322"/>
      <c r="J42" s="365"/>
      <c r="K42" s="347"/>
      <c r="L42" s="347"/>
      <c r="M42" s="347"/>
      <c r="N42" s="347"/>
      <c r="O42" s="348"/>
    </row>
    <row r="43" spans="1:23" ht="15">
      <c r="A43" s="321">
        <v>29</v>
      </c>
      <c r="B43" s="325" t="s">
        <v>2946</v>
      </c>
      <c r="C43" s="326"/>
      <c r="D43" s="327"/>
      <c r="E43" s="322"/>
      <c r="F43" s="365"/>
      <c r="G43" s="365"/>
      <c r="H43" s="322"/>
      <c r="I43" s="322"/>
      <c r="J43" s="365"/>
      <c r="K43" s="347"/>
      <c r="L43" s="347"/>
      <c r="M43" s="347"/>
      <c r="N43" s="347"/>
      <c r="O43" s="348"/>
    </row>
    <row r="44" spans="1:23" ht="39" thickBot="1">
      <c r="A44" s="321">
        <v>30</v>
      </c>
      <c r="B44" s="434" t="s">
        <v>3664</v>
      </c>
      <c r="C44" s="326" t="s">
        <v>9</v>
      </c>
      <c r="D44" s="327">
        <v>1</v>
      </c>
      <c r="E44" s="322"/>
      <c r="F44" s="365"/>
      <c r="G44" s="365"/>
      <c r="H44" s="322"/>
      <c r="I44" s="322"/>
      <c r="J44" s="365"/>
      <c r="K44" s="347"/>
      <c r="L44" s="347"/>
      <c r="M44" s="347"/>
      <c r="N44" s="347"/>
      <c r="O44" s="348"/>
    </row>
    <row r="45" spans="1:23">
      <c r="A45" s="409"/>
      <c r="B45" s="490"/>
      <c r="C45" s="369"/>
      <c r="D45" s="370"/>
      <c r="E45" s="460"/>
      <c r="F45" s="460"/>
      <c r="G45" s="460"/>
      <c r="H45" s="392"/>
      <c r="I45" s="392"/>
      <c r="J45" s="392"/>
      <c r="K45" s="392"/>
      <c r="L45" s="392"/>
      <c r="M45" s="392"/>
      <c r="N45" s="392"/>
      <c r="O45" s="393"/>
    </row>
    <row r="46" spans="1:23" ht="13.5" thickBot="1">
      <c r="A46" s="1956" t="s">
        <v>1094</v>
      </c>
      <c r="B46" s="1957"/>
      <c r="C46" s="1958"/>
      <c r="D46" s="1958"/>
      <c r="E46" s="405"/>
      <c r="F46" s="405"/>
      <c r="G46" s="405"/>
      <c r="H46" s="405"/>
      <c r="I46" s="405"/>
      <c r="J46" s="405"/>
      <c r="K46" s="422"/>
      <c r="L46" s="422"/>
      <c r="M46" s="422"/>
      <c r="N46" s="422"/>
      <c r="O46" s="422"/>
      <c r="Q46" s="319"/>
    </row>
    <row r="47" spans="1:23" ht="14.25" customHeight="1"/>
    <row r="48" spans="1:23">
      <c r="A48" s="19"/>
      <c r="C48" s="1959"/>
      <c r="D48" s="1959"/>
    </row>
    <row r="49" spans="1:12" ht="57.75" customHeight="1">
      <c r="A49" s="843">
        <v>1</v>
      </c>
      <c r="B49" s="2021" t="s">
        <v>2874</v>
      </c>
      <c r="C49" s="2021"/>
      <c r="D49" s="2021"/>
      <c r="E49" s="2021"/>
      <c r="F49" s="2021"/>
      <c r="G49" s="2021"/>
      <c r="H49" s="2021"/>
      <c r="I49" s="2021"/>
      <c r="J49" s="2021"/>
      <c r="K49" s="2021"/>
      <c r="L49" s="2021"/>
    </row>
    <row r="50" spans="1:12" ht="28.5" customHeight="1">
      <c r="A50" s="846" t="s">
        <v>49</v>
      </c>
      <c r="B50" s="1032" t="s">
        <v>3220</v>
      </c>
      <c r="C50" s="1033"/>
      <c r="D50" s="1033"/>
      <c r="E50" s="1033"/>
      <c r="F50" s="1033"/>
      <c r="G50" s="1033"/>
      <c r="H50" s="1033"/>
      <c r="I50" s="1033"/>
      <c r="J50" s="1033"/>
      <c r="K50" s="1033"/>
      <c r="L50" s="1033"/>
    </row>
    <row r="51" spans="1:12" ht="58.5" customHeight="1">
      <c r="A51" s="1034" t="s">
        <v>52</v>
      </c>
      <c r="B51" s="2020" t="s">
        <v>3474</v>
      </c>
      <c r="C51" s="2020"/>
      <c r="D51" s="2020"/>
      <c r="E51" s="2020"/>
      <c r="F51" s="2020"/>
      <c r="G51" s="2020"/>
      <c r="H51" s="2020"/>
      <c r="I51" s="2020"/>
      <c r="J51" s="2020"/>
      <c r="K51" s="2020"/>
      <c r="L51" s="2020"/>
    </row>
    <row r="52" spans="1:12" ht="57" customHeight="1">
      <c r="A52" s="1034" t="s">
        <v>3218</v>
      </c>
      <c r="B52" s="1927" t="s">
        <v>3217</v>
      </c>
      <c r="C52" s="1927"/>
      <c r="D52" s="1927"/>
      <c r="E52" s="1927"/>
      <c r="F52" s="1927"/>
      <c r="G52" s="1927"/>
      <c r="H52" s="1927"/>
      <c r="I52" s="1927"/>
      <c r="J52" s="1927"/>
      <c r="K52" s="1927"/>
      <c r="L52" s="1927"/>
    </row>
    <row r="53" spans="1:12" ht="80.25" customHeight="1">
      <c r="A53" s="1034" t="s">
        <v>3219</v>
      </c>
      <c r="B53" s="1927" t="s">
        <v>3224</v>
      </c>
      <c r="C53" s="1927"/>
      <c r="D53" s="1927"/>
      <c r="E53" s="1927"/>
      <c r="F53" s="1927"/>
      <c r="G53" s="1927"/>
      <c r="H53" s="1927"/>
      <c r="I53" s="1927"/>
      <c r="J53" s="1927"/>
      <c r="K53" s="1927"/>
      <c r="L53" s="1927"/>
    </row>
    <row r="54" spans="1:12">
      <c r="A54" s="846"/>
      <c r="B54" s="847"/>
      <c r="C54" s="843"/>
      <c r="D54" s="848"/>
      <c r="E54" s="848"/>
      <c r="F54" s="844"/>
      <c r="G54" s="845"/>
      <c r="H54" s="845"/>
      <c r="I54" s="845"/>
      <c r="J54" s="845"/>
      <c r="K54" s="845"/>
      <c r="L54" s="845"/>
    </row>
    <row r="55" spans="1:12">
      <c r="A55" s="846"/>
      <c r="B55" s="847"/>
      <c r="C55" s="843"/>
      <c r="D55" s="848"/>
      <c r="E55" s="848"/>
      <c r="F55" s="844"/>
      <c r="G55" s="845"/>
      <c r="H55" s="845"/>
      <c r="I55" s="845"/>
      <c r="J55" s="845"/>
      <c r="K55" s="845"/>
      <c r="L55" s="845"/>
    </row>
    <row r="56" spans="1:12">
      <c r="A56" s="846"/>
      <c r="B56" s="847"/>
      <c r="C56" s="843"/>
      <c r="D56" s="848"/>
      <c r="E56" s="848"/>
      <c r="F56" s="844"/>
      <c r="G56" s="845"/>
      <c r="H56" s="845"/>
      <c r="I56" s="845"/>
      <c r="J56" s="845"/>
      <c r="K56" s="845"/>
      <c r="L56" s="845"/>
    </row>
    <row r="57" spans="1:12">
      <c r="A57" s="849"/>
      <c r="B57" s="1045" t="s">
        <v>3222</v>
      </c>
      <c r="C57" s="1921" t="s">
        <v>10</v>
      </c>
      <c r="D57" s="1921"/>
      <c r="E57" s="757"/>
      <c r="F57" s="757"/>
      <c r="G57" s="757"/>
      <c r="H57" s="757"/>
      <c r="I57" s="757"/>
      <c r="J57" s="757"/>
      <c r="K57" s="757"/>
      <c r="L57" s="757"/>
    </row>
    <row r="58" spans="1:12" ht="25.5" customHeight="1">
      <c r="A58" s="849"/>
      <c r="B58" s="1045" t="s">
        <v>3221</v>
      </c>
      <c r="C58" s="1921" t="s">
        <v>11</v>
      </c>
      <c r="D58" s="1921"/>
      <c r="E58" s="757"/>
      <c r="F58" s="757"/>
      <c r="G58" s="757"/>
      <c r="H58" s="757"/>
      <c r="I58" s="757"/>
      <c r="J58" s="757"/>
      <c r="K58" s="757"/>
      <c r="L58" s="757"/>
    </row>
    <row r="59" spans="1:12">
      <c r="A59" s="849"/>
      <c r="B59" s="833"/>
      <c r="C59" s="851"/>
      <c r="D59" s="851"/>
      <c r="E59" s="757"/>
      <c r="F59" s="757"/>
      <c r="G59" s="757"/>
      <c r="H59" s="757"/>
      <c r="I59" s="757"/>
      <c r="J59" s="757"/>
      <c r="K59" s="757"/>
      <c r="L59" s="757"/>
    </row>
    <row r="60" spans="1:12">
      <c r="A60" s="849"/>
      <c r="B60" s="833"/>
      <c r="C60" s="851"/>
      <c r="D60" s="851"/>
      <c r="E60" s="757"/>
      <c r="F60" s="757"/>
      <c r="G60" s="757"/>
      <c r="H60" s="757"/>
      <c r="I60" s="757"/>
      <c r="J60" s="757"/>
      <c r="K60" s="757"/>
      <c r="L60" s="757"/>
    </row>
    <row r="61" spans="1:12" ht="25.5" customHeight="1">
      <c r="A61" s="849"/>
      <c r="B61" s="833" t="s">
        <v>3223</v>
      </c>
      <c r="C61" s="1921" t="s">
        <v>10</v>
      </c>
      <c r="D61" s="1921"/>
      <c r="E61" s="757"/>
      <c r="F61" s="757"/>
      <c r="G61" s="757"/>
      <c r="H61" s="757"/>
      <c r="I61" s="757"/>
      <c r="J61" s="757"/>
      <c r="K61" s="757"/>
      <c r="L61" s="757"/>
    </row>
    <row r="62" spans="1:12" ht="25.5" customHeight="1">
      <c r="A62" s="849"/>
      <c r="B62" s="833"/>
      <c r="C62" s="1921" t="s">
        <v>11</v>
      </c>
      <c r="D62" s="1921"/>
      <c r="E62" s="757"/>
      <c r="F62" s="757"/>
      <c r="G62" s="757"/>
      <c r="H62" s="757"/>
      <c r="I62" s="757"/>
      <c r="J62" s="757"/>
      <c r="K62" s="757"/>
      <c r="L62" s="757"/>
    </row>
    <row r="63" spans="1:12" ht="25.5" customHeight="1">
      <c r="A63" s="753"/>
      <c r="B63" s="753"/>
      <c r="C63" s="753"/>
      <c r="D63" s="753"/>
      <c r="E63" s="753"/>
      <c r="F63" s="753"/>
      <c r="G63" s="753"/>
      <c r="H63" s="753"/>
      <c r="I63" s="753"/>
      <c r="J63" s="753"/>
      <c r="K63" s="753"/>
      <c r="L63" s="753"/>
    </row>
    <row r="64" spans="1:12" ht="25.5" customHeight="1"/>
    <row r="65" ht="25.5" customHeight="1"/>
    <row r="66" ht="25.5" customHeight="1"/>
    <row r="67" ht="25.5" customHeight="1"/>
    <row r="68" ht="25.5" customHeight="1"/>
    <row r="69" ht="25.5" customHeight="1"/>
    <row r="70" ht="25.5" customHeight="1"/>
    <row r="71" ht="25.5" customHeight="1"/>
    <row r="72" ht="25.5" customHeight="1"/>
    <row r="73" ht="25.5" customHeight="1"/>
    <row r="74" ht="25.5" customHeight="1"/>
    <row r="75" ht="25.5" customHeight="1"/>
    <row r="76" ht="25.5" customHeight="1"/>
    <row r="77" ht="25.5" customHeight="1"/>
    <row r="78" ht="25.5" customHeight="1"/>
    <row r="79" ht="25.5" customHeight="1"/>
    <row r="80" ht="19.5" customHeight="1"/>
    <row r="81" ht="25.5" customHeight="1"/>
    <row r="82" ht="12.75" customHeight="1"/>
    <row r="91" ht="178.5" customHeight="1"/>
    <row r="92" ht="180.75" customHeight="1"/>
    <row r="93" ht="282.75" customHeight="1"/>
    <row r="94" ht="129.75" customHeight="1"/>
    <row r="95" ht="129.75" customHeight="1"/>
    <row r="96" ht="129.75" customHeight="1"/>
    <row r="97" ht="155.25" customHeight="1"/>
    <row r="98" ht="129.75" customHeight="1"/>
    <row r="99" ht="117" customHeight="1"/>
    <row r="100" ht="142.5" customHeight="1"/>
    <row r="101" ht="117" customHeight="1"/>
    <row r="102" ht="129.75" customHeight="1"/>
    <row r="103" ht="129.75" customHeight="1"/>
    <row r="104" ht="25.5" customHeight="1"/>
    <row r="105" ht="53.25" customHeight="1"/>
    <row r="106" ht="117" customHeight="1"/>
    <row r="107" ht="244.5" customHeight="1"/>
    <row r="108" ht="129.75" customHeight="1"/>
    <row r="109" ht="168" customHeight="1"/>
    <row r="110" ht="104.25" customHeight="1"/>
    <row r="111" ht="142.5" customHeight="1"/>
    <row r="112" ht="155.25" customHeight="1"/>
    <row r="113" ht="180.75" customHeight="1"/>
    <row r="114" ht="153" customHeight="1"/>
    <row r="115" ht="27.75" customHeight="1"/>
    <row r="116" ht="27.75" customHeight="1"/>
    <row r="117" ht="27.75" customHeight="1"/>
    <row r="118" ht="15" customHeight="1"/>
    <row r="132" ht="12.75" customHeight="1"/>
    <row r="133" ht="25.5" customHeight="1"/>
    <row r="134" ht="12.75" customHeight="1"/>
    <row r="135" ht="12.75" customHeight="1"/>
    <row r="136" ht="15" customHeight="1"/>
    <row r="137" ht="15" customHeight="1"/>
    <row r="138" ht="15" customHeight="1"/>
    <row r="139" ht="15" customHeight="1"/>
    <row r="140" ht="15" customHeight="1"/>
    <row r="141" ht="15" customHeight="1"/>
    <row r="142" ht="26.25" customHeight="1"/>
    <row r="144" ht="15.75" customHeight="1"/>
    <row r="146" ht="15.75" customHeight="1"/>
    <row r="149" ht="28.5" customHeight="1"/>
    <row r="150" ht="51" customHeight="1"/>
    <row r="151" ht="38.25" customHeight="1"/>
    <row r="152" ht="38.25" customHeight="1"/>
    <row r="153" ht="38.25" customHeight="1"/>
    <row r="154" ht="30.75" customHeight="1"/>
    <row r="155" ht="38.25" customHeight="1"/>
    <row r="156" ht="38.25" customHeight="1"/>
    <row r="157" ht="38.25" customHeight="1"/>
    <row r="158" ht="38.25" customHeight="1"/>
    <row r="159" ht="31.5" customHeight="1"/>
    <row r="160" ht="51" customHeight="1"/>
    <row r="161" ht="51" customHeight="1"/>
    <row r="162" ht="51" customHeight="1"/>
    <row r="163" ht="76.5" customHeight="1"/>
    <row r="164" ht="76.5" customHeight="1"/>
    <row r="165" ht="51" customHeight="1"/>
    <row r="166" ht="153" customHeight="1"/>
    <row r="167" ht="114.75" customHeight="1"/>
    <row r="168" ht="51" customHeight="1"/>
    <row r="169" ht="51" customHeight="1"/>
    <row r="170" ht="38.25" customHeight="1"/>
    <row r="171" ht="38.25" customHeight="1"/>
  </sheetData>
  <mergeCells count="29">
    <mergeCell ref="Q19:S19"/>
    <mergeCell ref="Q26:S26"/>
    <mergeCell ref="A1:D1"/>
    <mergeCell ref="A2:D2"/>
    <mergeCell ref="A3:D3"/>
    <mergeCell ref="A4:B4"/>
    <mergeCell ref="A12:A13"/>
    <mergeCell ref="B12:B13"/>
    <mergeCell ref="C12:C13"/>
    <mergeCell ref="D12:D13"/>
    <mergeCell ref="A6:B6"/>
    <mergeCell ref="A7:B7"/>
    <mergeCell ref="A8:B8"/>
    <mergeCell ref="U34:W34"/>
    <mergeCell ref="C61:D61"/>
    <mergeCell ref="C62:D62"/>
    <mergeCell ref="A5:B5"/>
    <mergeCell ref="B51:L51"/>
    <mergeCell ref="B52:L52"/>
    <mergeCell ref="B53:L53"/>
    <mergeCell ref="C57:D57"/>
    <mergeCell ref="C58:D58"/>
    <mergeCell ref="A10:D10"/>
    <mergeCell ref="C48:D48"/>
    <mergeCell ref="A46:D46"/>
    <mergeCell ref="E12:J12"/>
    <mergeCell ref="B49:L49"/>
    <mergeCell ref="K12:O12"/>
    <mergeCell ref="Q18:S18"/>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00FF99"/>
    <pageSetUpPr fitToPage="1"/>
  </sheetPr>
  <dimension ref="A1:X279"/>
  <sheetViews>
    <sheetView topLeftCell="C244" zoomScale="85" zoomScaleNormal="85" zoomScaleSheetLayoutView="100" workbookViewId="0">
      <selection activeCell="X227" sqref="X227"/>
    </sheetView>
  </sheetViews>
  <sheetFormatPr defaultColWidth="9.42578125" defaultRowHeight="12.75"/>
  <cols>
    <col min="1" max="1" width="10" style="14" customWidth="1"/>
    <col min="2" max="2" width="49.140625" style="22" customWidth="1"/>
    <col min="3" max="3" width="10.7109375" style="14" customWidth="1"/>
    <col min="4" max="4" width="25.28515625" style="14" customWidth="1"/>
    <col min="5" max="5" width="10.85546875" style="14" customWidth="1"/>
    <col min="6" max="11" width="9.42578125" style="14"/>
    <col min="12" max="12" width="11.7109375" style="14" customWidth="1"/>
    <col min="13" max="13" width="11.85546875" style="14" customWidth="1"/>
    <col min="14" max="14" width="13.140625" style="14" customWidth="1"/>
    <col min="15" max="15" width="12.5703125" style="14" customWidth="1"/>
    <col min="16" max="16" width="13" style="14" customWidth="1"/>
    <col min="17" max="17" width="9.42578125" style="1035"/>
    <col min="18" max="18" width="9.42578125" style="14"/>
    <col min="19" max="19" width="18.140625" style="14" customWidth="1"/>
    <col min="20" max="20" width="14.28515625" style="14" customWidth="1"/>
    <col min="21" max="23" width="9.42578125" style="14"/>
    <col min="24" max="24" width="33.28515625" style="14" customWidth="1"/>
    <col min="25" max="217" width="9.42578125" style="14"/>
    <col min="218" max="218" width="6.42578125" style="14" customWidth="1"/>
    <col min="219" max="219" width="35.42578125" style="14" customWidth="1"/>
    <col min="220" max="220" width="3.5703125" style="14" customWidth="1"/>
    <col min="221" max="221" width="9.28515625" style="14" customWidth="1"/>
    <col min="222" max="222" width="6.42578125" style="14" customWidth="1"/>
    <col min="223" max="223" width="4.5703125" style="14" customWidth="1"/>
    <col min="224" max="224" width="7.42578125" style="14" customWidth="1"/>
    <col min="225" max="225" width="8.42578125" style="14" customWidth="1"/>
    <col min="226" max="226" width="7.5703125" style="14" customWidth="1"/>
    <col min="227" max="227" width="9" style="14" customWidth="1"/>
    <col min="228" max="228" width="11.42578125" style="14" customWidth="1"/>
    <col min="229" max="229" width="10.42578125" style="14" customWidth="1"/>
    <col min="230" max="230" width="11.5703125" style="14" customWidth="1"/>
    <col min="231" max="231" width="9.42578125" style="14"/>
    <col min="232" max="232" width="11.42578125" style="14" customWidth="1"/>
    <col min="233" max="473" width="9.42578125" style="14"/>
    <col min="474" max="474" width="6.42578125" style="14" customWidth="1"/>
    <col min="475" max="475" width="35.42578125" style="14" customWidth="1"/>
    <col min="476" max="476" width="3.5703125" style="14" customWidth="1"/>
    <col min="477" max="477" width="9.28515625" style="14" customWidth="1"/>
    <col min="478" max="478" width="6.42578125" style="14" customWidth="1"/>
    <col min="479" max="479" width="4.5703125" style="14" customWidth="1"/>
    <col min="480" max="480" width="7.42578125" style="14" customWidth="1"/>
    <col min="481" max="481" width="8.42578125" style="14" customWidth="1"/>
    <col min="482" max="482" width="7.5703125" style="14" customWidth="1"/>
    <col min="483" max="483" width="9" style="14" customWidth="1"/>
    <col min="484" max="484" width="11.42578125" style="14" customWidth="1"/>
    <col min="485" max="485" width="10.42578125" style="14" customWidth="1"/>
    <col min="486" max="486" width="11.5703125" style="14" customWidth="1"/>
    <col min="487" max="487" width="9.42578125" style="14"/>
    <col min="488" max="488" width="11.42578125" style="14" customWidth="1"/>
    <col min="489" max="729" width="9.42578125" style="14"/>
    <col min="730" max="730" width="6.42578125" style="14" customWidth="1"/>
    <col min="731" max="731" width="35.42578125" style="14" customWidth="1"/>
    <col min="732" max="732" width="3.5703125" style="14" customWidth="1"/>
    <col min="733" max="733" width="9.28515625" style="14" customWidth="1"/>
    <col min="734" max="734" width="6.42578125" style="14" customWidth="1"/>
    <col min="735" max="735" width="4.5703125" style="14" customWidth="1"/>
    <col min="736" max="736" width="7.42578125" style="14" customWidth="1"/>
    <col min="737" max="737" width="8.42578125" style="14" customWidth="1"/>
    <col min="738" max="738" width="7.5703125" style="14" customWidth="1"/>
    <col min="739" max="739" width="9" style="14" customWidth="1"/>
    <col min="740" max="740" width="11.42578125" style="14" customWidth="1"/>
    <col min="741" max="741" width="10.42578125" style="14" customWidth="1"/>
    <col min="742" max="742" width="11.5703125" style="14" customWidth="1"/>
    <col min="743" max="743" width="9.42578125" style="14"/>
    <col min="744" max="744" width="11.42578125" style="14" customWidth="1"/>
    <col min="745" max="985" width="9.42578125" style="14"/>
    <col min="986" max="986" width="6.42578125" style="14" customWidth="1"/>
    <col min="987" max="987" width="35.42578125" style="14" customWidth="1"/>
    <col min="988" max="988" width="3.5703125" style="14" customWidth="1"/>
    <col min="989" max="990" width="9.28515625" style="14" customWidth="1"/>
    <col min="991" max="16384" width="9.42578125" style="14"/>
  </cols>
  <sheetData>
    <row r="1" spans="1:17">
      <c r="A1" s="2001" t="s">
        <v>2906</v>
      </c>
      <c r="B1" s="2001"/>
      <c r="C1" s="2001"/>
      <c r="D1" s="2001"/>
      <c r="E1" s="2001"/>
    </row>
    <row r="2" spans="1:17">
      <c r="A2" s="2049" t="s">
        <v>2869</v>
      </c>
      <c r="B2" s="2049"/>
      <c r="C2" s="2049"/>
      <c r="D2" s="2049"/>
      <c r="E2" s="2049"/>
    </row>
    <row r="3" spans="1:17">
      <c r="A3" s="2050"/>
      <c r="B3" s="2050"/>
      <c r="C3" s="2050"/>
      <c r="D3" s="2051"/>
      <c r="E3" s="2050"/>
    </row>
    <row r="4" spans="1:17" ht="15">
      <c r="A4" s="1932" t="s">
        <v>0</v>
      </c>
      <c r="B4" s="1932"/>
      <c r="C4" s="759" t="s">
        <v>3211</v>
      </c>
      <c r="D4" s="1429"/>
      <c r="E4" s="1429"/>
    </row>
    <row r="5" spans="1:17">
      <c r="A5" s="1932" t="s">
        <v>1</v>
      </c>
      <c r="B5" s="1932"/>
      <c r="C5" s="759" t="s">
        <v>3211</v>
      </c>
      <c r="D5" s="759"/>
      <c r="E5" s="759"/>
    </row>
    <row r="6" spans="1:17">
      <c r="A6" s="1932" t="s">
        <v>2</v>
      </c>
      <c r="B6" s="1932"/>
      <c r="C6" s="759" t="s">
        <v>3212</v>
      </c>
      <c r="D6" s="759"/>
      <c r="E6" s="759"/>
    </row>
    <row r="7" spans="1:17" ht="15">
      <c r="A7" s="1932" t="s">
        <v>3209</v>
      </c>
      <c r="B7" s="1932"/>
      <c r="C7" s="761" t="s">
        <v>3213</v>
      </c>
      <c r="D7" s="759"/>
      <c r="E7" s="759"/>
    </row>
    <row r="8" spans="1:17" ht="15">
      <c r="A8" s="1939" t="s">
        <v>3210</v>
      </c>
      <c r="B8" s="1939"/>
      <c r="C8" s="761"/>
      <c r="D8" s="1429"/>
      <c r="E8" s="1429"/>
    </row>
    <row r="9" spans="1:17">
      <c r="B9" s="14"/>
      <c r="M9" s="23" t="s">
        <v>2941</v>
      </c>
      <c r="N9" s="23"/>
      <c r="O9" s="145"/>
      <c r="P9" s="23" t="s">
        <v>2942</v>
      </c>
    </row>
    <row r="10" spans="1:17" s="2" customFormat="1">
      <c r="B10" s="21"/>
      <c r="M10" s="23" t="s">
        <v>2943</v>
      </c>
      <c r="N10" s="23"/>
      <c r="O10" s="23"/>
      <c r="P10" s="23"/>
      <c r="Q10" s="1046"/>
    </row>
    <row r="11" spans="1:17" s="2" customFormat="1" ht="13.5" thickBot="1">
      <c r="B11" s="21"/>
      <c r="Q11" s="1046"/>
    </row>
    <row r="12" spans="1:17" ht="12.75" customHeight="1">
      <c r="A12" s="2052" t="s">
        <v>8</v>
      </c>
      <c r="B12" s="2009" t="s">
        <v>1085</v>
      </c>
      <c r="C12" s="2011" t="s">
        <v>3</v>
      </c>
      <c r="D12" s="210" t="s">
        <v>1708</v>
      </c>
      <c r="E12" s="2013" t="s">
        <v>4</v>
      </c>
      <c r="F12" s="1954" t="s">
        <v>2934</v>
      </c>
      <c r="G12" s="1954"/>
      <c r="H12" s="1954"/>
      <c r="I12" s="1954"/>
      <c r="J12" s="1954"/>
      <c r="K12" s="1954"/>
      <c r="L12" s="1955" t="s">
        <v>2935</v>
      </c>
      <c r="M12" s="1955"/>
      <c r="N12" s="1955"/>
      <c r="O12" s="1955"/>
      <c r="P12" s="1955"/>
    </row>
    <row r="13" spans="1:17" ht="65.25">
      <c r="A13" s="2053"/>
      <c r="B13" s="2009"/>
      <c r="C13" s="1963"/>
      <c r="D13" s="209"/>
      <c r="E13" s="1965"/>
      <c r="F13" s="413" t="s">
        <v>2936</v>
      </c>
      <c r="G13" s="413" t="s">
        <v>2937</v>
      </c>
      <c r="H13" s="413" t="s">
        <v>2886</v>
      </c>
      <c r="I13" s="413" t="s">
        <v>2887</v>
      </c>
      <c r="J13" s="413" t="s">
        <v>2888</v>
      </c>
      <c r="K13" s="413" t="s">
        <v>2938</v>
      </c>
      <c r="L13" s="413" t="s">
        <v>2939</v>
      </c>
      <c r="M13" s="413" t="s">
        <v>2886</v>
      </c>
      <c r="N13" s="413" t="s">
        <v>2887</v>
      </c>
      <c r="O13" s="413" t="s">
        <v>2888</v>
      </c>
      <c r="P13" s="413" t="s">
        <v>2940</v>
      </c>
    </row>
    <row r="14" spans="1:17" ht="13.5" thickBot="1">
      <c r="A14" s="491">
        <v>1</v>
      </c>
      <c r="B14" s="491">
        <v>2</v>
      </c>
      <c r="C14" s="491">
        <v>3</v>
      </c>
      <c r="D14" s="491">
        <v>4</v>
      </c>
      <c r="E14" s="491">
        <v>5</v>
      </c>
      <c r="F14" s="407">
        <v>6</v>
      </c>
      <c r="G14" s="407">
        <v>7</v>
      </c>
      <c r="H14" s="407">
        <v>8</v>
      </c>
      <c r="I14" s="407">
        <v>9</v>
      </c>
      <c r="J14" s="407">
        <v>10</v>
      </c>
      <c r="K14" s="407">
        <v>11</v>
      </c>
      <c r="L14" s="407">
        <v>12</v>
      </c>
      <c r="M14" s="407">
        <v>13</v>
      </c>
      <c r="N14" s="407">
        <v>14</v>
      </c>
      <c r="O14" s="407">
        <v>15</v>
      </c>
      <c r="P14" s="407">
        <v>16</v>
      </c>
    </row>
    <row r="15" spans="1:17" s="23" customFormat="1">
      <c r="A15" s="733">
        <v>1</v>
      </c>
      <c r="B15" s="6" t="s">
        <v>824</v>
      </c>
      <c r="C15" s="120"/>
      <c r="D15" s="120"/>
      <c r="E15" s="538"/>
      <c r="F15" s="358"/>
      <c r="G15" s="358"/>
      <c r="H15" s="358"/>
      <c r="I15" s="358"/>
      <c r="J15" s="358"/>
      <c r="K15" s="358"/>
      <c r="L15" s="358"/>
      <c r="M15" s="358"/>
      <c r="N15" s="358"/>
      <c r="O15" s="358"/>
      <c r="P15" s="359"/>
      <c r="Q15" s="757"/>
    </row>
    <row r="16" spans="1:17" s="15" customFormat="1" ht="25.5">
      <c r="A16" s="719">
        <v>2</v>
      </c>
      <c r="B16" s="493" t="s">
        <v>826</v>
      </c>
      <c r="C16" s="321" t="s">
        <v>13</v>
      </c>
      <c r="D16" s="321"/>
      <c r="E16" s="494">
        <v>6369</v>
      </c>
      <c r="F16" s="388"/>
      <c r="G16" s="789"/>
      <c r="H16" s="342"/>
      <c r="I16" s="346"/>
      <c r="J16" s="350"/>
      <c r="K16" s="342"/>
      <c r="L16" s="347"/>
      <c r="M16" s="347"/>
      <c r="N16" s="347"/>
      <c r="O16" s="347"/>
      <c r="P16" s="798"/>
      <c r="Q16" s="833"/>
    </row>
    <row r="17" spans="1:20" s="15" customFormat="1">
      <c r="A17" s="733">
        <v>3</v>
      </c>
      <c r="B17" s="493" t="s">
        <v>3836</v>
      </c>
      <c r="C17" s="321" t="s">
        <v>12</v>
      </c>
      <c r="D17" s="321"/>
      <c r="E17" s="494">
        <v>1940</v>
      </c>
      <c r="F17" s="388"/>
      <c r="G17" s="789"/>
      <c r="H17" s="342"/>
      <c r="I17" s="346"/>
      <c r="J17" s="350"/>
      <c r="K17" s="342"/>
      <c r="L17" s="347"/>
      <c r="M17" s="347"/>
      <c r="N17" s="347"/>
      <c r="O17" s="347"/>
      <c r="P17" s="798"/>
      <c r="Q17" s="833"/>
    </row>
    <row r="18" spans="1:20" s="15" customFormat="1">
      <c r="A18" s="719">
        <v>4</v>
      </c>
      <c r="B18" s="493" t="s">
        <v>844</v>
      </c>
      <c r="C18" s="321" t="s">
        <v>13</v>
      </c>
      <c r="D18" s="321"/>
      <c r="E18" s="494">
        <v>6369</v>
      </c>
      <c r="F18" s="388"/>
      <c r="G18" s="789"/>
      <c r="H18" s="342"/>
      <c r="I18" s="347"/>
      <c r="J18" s="350"/>
      <c r="K18" s="342"/>
      <c r="L18" s="347"/>
      <c r="M18" s="347"/>
      <c r="N18" s="347"/>
      <c r="O18" s="347"/>
      <c r="P18" s="798"/>
      <c r="Q18" s="833"/>
    </row>
    <row r="19" spans="1:20" s="15" customFormat="1" ht="25.5">
      <c r="A19" s="733">
        <v>5</v>
      </c>
      <c r="B19" s="493" t="s">
        <v>827</v>
      </c>
      <c r="C19" s="326" t="s">
        <v>13</v>
      </c>
      <c r="D19" s="326"/>
      <c r="E19" s="494">
        <v>4949</v>
      </c>
      <c r="F19" s="388"/>
      <c r="G19" s="789"/>
      <c r="H19" s="342"/>
      <c r="I19" s="347"/>
      <c r="J19" s="350"/>
      <c r="K19" s="342"/>
      <c r="L19" s="347"/>
      <c r="M19" s="347"/>
      <c r="N19" s="347"/>
      <c r="O19" s="347"/>
      <c r="P19" s="798"/>
      <c r="Q19" s="833"/>
    </row>
    <row r="20" spans="1:20" s="15" customFormat="1">
      <c r="A20" s="719">
        <v>6</v>
      </c>
      <c r="B20" s="381" t="s">
        <v>828</v>
      </c>
      <c r="C20" s="326" t="s">
        <v>13</v>
      </c>
      <c r="D20" s="326"/>
      <c r="E20" s="494">
        <v>4949</v>
      </c>
      <c r="F20" s="388"/>
      <c r="G20" s="789"/>
      <c r="H20" s="342"/>
      <c r="I20" s="347"/>
      <c r="J20" s="350"/>
      <c r="K20" s="342"/>
      <c r="L20" s="347"/>
      <c r="M20" s="347"/>
      <c r="N20" s="347"/>
      <c r="O20" s="347"/>
      <c r="P20" s="798"/>
      <c r="Q20" s="833"/>
    </row>
    <row r="21" spans="1:20" s="3" customFormat="1">
      <c r="A21" s="733">
        <v>7</v>
      </c>
      <c r="B21" s="492" t="s">
        <v>160</v>
      </c>
      <c r="C21" s="335"/>
      <c r="D21" s="335"/>
      <c r="E21" s="400"/>
      <c r="F21" s="403"/>
      <c r="G21" s="977"/>
      <c r="H21" s="403"/>
      <c r="I21" s="403"/>
      <c r="J21" s="403"/>
      <c r="K21" s="403"/>
      <c r="L21" s="403"/>
      <c r="M21" s="403"/>
      <c r="N21" s="403"/>
      <c r="O21" s="403"/>
      <c r="P21" s="539"/>
      <c r="Q21" s="1047"/>
    </row>
    <row r="22" spans="1:20" s="2" customFormat="1" ht="25.5">
      <c r="A22" s="719">
        <v>8</v>
      </c>
      <c r="B22" s="495" t="s">
        <v>2859</v>
      </c>
      <c r="C22" s="496"/>
      <c r="D22" s="496"/>
      <c r="E22" s="497"/>
      <c r="F22" s="498"/>
      <c r="G22" s="1525"/>
      <c r="H22" s="498"/>
      <c r="I22" s="498"/>
      <c r="J22" s="498"/>
      <c r="K22" s="498"/>
      <c r="L22" s="498"/>
      <c r="M22" s="498"/>
      <c r="N22" s="498"/>
      <c r="O22" s="498"/>
      <c r="P22" s="540"/>
      <c r="Q22" s="1046"/>
    </row>
    <row r="23" spans="1:20" s="2" customFormat="1" ht="123.75" customHeight="1">
      <c r="A23" s="733">
        <v>9</v>
      </c>
      <c r="B23" s="1762" t="s">
        <v>3830</v>
      </c>
      <c r="C23" s="496" t="s">
        <v>12</v>
      </c>
      <c r="D23" s="496"/>
      <c r="E23" s="497">
        <v>144</v>
      </c>
      <c r="F23" s="353"/>
      <c r="G23" s="927"/>
      <c r="H23" s="395"/>
      <c r="I23" s="353"/>
      <c r="J23" s="516"/>
      <c r="K23" s="354"/>
      <c r="L23" s="353"/>
      <c r="M23" s="353"/>
      <c r="N23" s="353"/>
      <c r="O23" s="353"/>
      <c r="P23" s="544"/>
      <c r="Q23" s="1046"/>
      <c r="R23" s="1919" t="s">
        <v>3842</v>
      </c>
      <c r="S23" s="1920"/>
      <c r="T23" s="1920"/>
    </row>
    <row r="24" spans="1:20" s="2" customFormat="1">
      <c r="A24" s="719">
        <v>10</v>
      </c>
      <c r="B24" s="499" t="s">
        <v>124</v>
      </c>
      <c r="C24" s="496" t="s">
        <v>13</v>
      </c>
      <c r="D24" s="496"/>
      <c r="E24" s="497">
        <f>E23*0.03*1.15</f>
        <v>4.968</v>
      </c>
      <c r="F24" s="353"/>
      <c r="G24" s="927"/>
      <c r="H24" s="395"/>
      <c r="I24" s="353"/>
      <c r="J24" s="516"/>
      <c r="K24" s="354"/>
      <c r="L24" s="353"/>
      <c r="M24" s="353"/>
      <c r="N24" s="353"/>
      <c r="O24" s="353"/>
      <c r="P24" s="544"/>
      <c r="Q24" s="1046"/>
    </row>
    <row r="25" spans="1:20" s="2" customFormat="1">
      <c r="A25" s="733">
        <v>11</v>
      </c>
      <c r="B25" s="499" t="s">
        <v>126</v>
      </c>
      <c r="C25" s="496" t="s">
        <v>13</v>
      </c>
      <c r="D25" s="496"/>
      <c r="E25" s="497">
        <f>E23*0.25*1.15</f>
        <v>41.4</v>
      </c>
      <c r="F25" s="353"/>
      <c r="G25" s="927"/>
      <c r="H25" s="395"/>
      <c r="I25" s="353"/>
      <c r="J25" s="516"/>
      <c r="K25" s="354"/>
      <c r="L25" s="353"/>
      <c r="M25" s="353"/>
      <c r="N25" s="353"/>
      <c r="O25" s="353"/>
      <c r="P25" s="544"/>
      <c r="Q25" s="1046"/>
    </row>
    <row r="26" spans="1:20" s="1046" customFormat="1">
      <c r="A26" s="973">
        <v>12</v>
      </c>
      <c r="B26" s="1517" t="s">
        <v>3185</v>
      </c>
      <c r="C26" s="1518" t="s">
        <v>13</v>
      </c>
      <c r="D26" s="1518"/>
      <c r="E26" s="1508">
        <f>E23*0.3*1.15</f>
        <v>49.679999999999993</v>
      </c>
      <c r="F26" s="815"/>
      <c r="G26" s="927"/>
      <c r="H26" s="927"/>
      <c r="I26" s="815"/>
      <c r="J26" s="1509"/>
      <c r="K26" s="816"/>
      <c r="L26" s="815"/>
      <c r="M26" s="815"/>
      <c r="N26" s="815"/>
      <c r="O26" s="815"/>
      <c r="P26" s="1510"/>
    </row>
    <row r="27" spans="1:20" s="1046" customFormat="1">
      <c r="A27" s="1505">
        <v>13</v>
      </c>
      <c r="B27" s="1517" t="s">
        <v>125</v>
      </c>
      <c r="C27" s="1518" t="s">
        <v>12</v>
      </c>
      <c r="D27" s="1518"/>
      <c r="E27" s="1508">
        <v>144</v>
      </c>
      <c r="F27" s="815"/>
      <c r="G27" s="927"/>
      <c r="H27" s="927"/>
      <c r="I27" s="815"/>
      <c r="J27" s="1509"/>
      <c r="K27" s="816"/>
      <c r="L27" s="815"/>
      <c r="M27" s="815"/>
      <c r="N27" s="815"/>
      <c r="O27" s="815"/>
      <c r="P27" s="1510"/>
    </row>
    <row r="28" spans="1:20" s="1046" customFormat="1" ht="20.25" customHeight="1">
      <c r="A28" s="973">
        <v>14</v>
      </c>
      <c r="B28" s="1519" t="s">
        <v>1228</v>
      </c>
      <c r="C28" s="1520" t="s">
        <v>7</v>
      </c>
      <c r="D28" s="1520"/>
      <c r="E28" s="1521">
        <v>50</v>
      </c>
      <c r="F28" s="930"/>
      <c r="G28" s="927"/>
      <c r="H28" s="927"/>
      <c r="I28" s="1027"/>
      <c r="J28" s="1509"/>
      <c r="K28" s="816"/>
      <c r="L28" s="815"/>
      <c r="M28" s="815"/>
      <c r="N28" s="815"/>
      <c r="O28" s="815"/>
      <c r="P28" s="1510"/>
    </row>
    <row r="29" spans="1:20" s="1046" customFormat="1" ht="18" customHeight="1">
      <c r="A29" s="1505">
        <v>15</v>
      </c>
      <c r="B29" s="1519" t="s">
        <v>1229</v>
      </c>
      <c r="C29" s="1520" t="s">
        <v>7</v>
      </c>
      <c r="D29" s="1520"/>
      <c r="E29" s="1521">
        <v>17</v>
      </c>
      <c r="F29" s="930"/>
      <c r="G29" s="927"/>
      <c r="H29" s="927"/>
      <c r="I29" s="1027"/>
      <c r="J29" s="1509"/>
      <c r="K29" s="816"/>
      <c r="L29" s="815"/>
      <c r="M29" s="815"/>
      <c r="N29" s="815"/>
      <c r="O29" s="815"/>
      <c r="P29" s="1510"/>
    </row>
    <row r="30" spans="1:20" s="1046" customFormat="1" ht="14.25" customHeight="1">
      <c r="A30" s="973">
        <v>16</v>
      </c>
      <c r="B30" s="1519" t="s">
        <v>1230</v>
      </c>
      <c r="C30" s="1520" t="s">
        <v>7</v>
      </c>
      <c r="D30" s="1520"/>
      <c r="E30" s="1521">
        <v>8</v>
      </c>
      <c r="F30" s="930"/>
      <c r="G30" s="927"/>
      <c r="H30" s="927"/>
      <c r="I30" s="1027"/>
      <c r="J30" s="1509"/>
      <c r="K30" s="816"/>
      <c r="L30" s="815"/>
      <c r="M30" s="815"/>
      <c r="N30" s="815"/>
      <c r="O30" s="815"/>
      <c r="P30" s="1510"/>
    </row>
    <row r="31" spans="1:20" s="1046" customFormat="1" ht="25.5">
      <c r="A31" s="1505">
        <v>17</v>
      </c>
      <c r="B31" s="1522" t="s">
        <v>2860</v>
      </c>
      <c r="C31" s="1523"/>
      <c r="D31" s="1523"/>
      <c r="E31" s="1524"/>
      <c r="F31" s="1525"/>
      <c r="G31" s="1525"/>
      <c r="H31" s="1525"/>
      <c r="I31" s="1525"/>
      <c r="J31" s="1525"/>
      <c r="K31" s="1525"/>
      <c r="L31" s="1525"/>
      <c r="M31" s="1525"/>
      <c r="N31" s="1525"/>
      <c r="O31" s="1525"/>
      <c r="P31" s="1526"/>
    </row>
    <row r="32" spans="1:20" s="1035" customFormat="1" ht="95.25" customHeight="1">
      <c r="A32" s="973">
        <v>18</v>
      </c>
      <c r="B32" s="1762" t="s">
        <v>3831</v>
      </c>
      <c r="C32" s="1507" t="s">
        <v>12</v>
      </c>
      <c r="D32" s="1507"/>
      <c r="E32" s="1508">
        <v>223</v>
      </c>
      <c r="F32" s="1509"/>
      <c r="G32" s="927"/>
      <c r="H32" s="927"/>
      <c r="I32" s="1509"/>
      <c r="J32" s="1509"/>
      <c r="K32" s="816"/>
      <c r="L32" s="815"/>
      <c r="M32" s="815"/>
      <c r="N32" s="815"/>
      <c r="O32" s="815"/>
      <c r="P32" s="1510"/>
      <c r="R32" s="1919" t="s">
        <v>3842</v>
      </c>
      <c r="S32" s="1920"/>
      <c r="T32" s="1920"/>
    </row>
    <row r="33" spans="1:17" s="1035" customFormat="1">
      <c r="A33" s="1505">
        <v>19</v>
      </c>
      <c r="B33" s="1517" t="s">
        <v>124</v>
      </c>
      <c r="C33" s="1507" t="s">
        <v>13</v>
      </c>
      <c r="D33" s="1507"/>
      <c r="E33" s="1508">
        <f>E32*0.03*1.15</f>
        <v>7.6934999999999985</v>
      </c>
      <c r="F33" s="815"/>
      <c r="G33" s="927"/>
      <c r="H33" s="927"/>
      <c r="I33" s="815"/>
      <c r="J33" s="1509"/>
      <c r="K33" s="816"/>
      <c r="L33" s="815"/>
      <c r="M33" s="815"/>
      <c r="N33" s="815"/>
      <c r="O33" s="815"/>
      <c r="P33" s="1510"/>
    </row>
    <row r="34" spans="1:17" s="1035" customFormat="1">
      <c r="A34" s="973">
        <v>20</v>
      </c>
      <c r="B34" s="1517" t="s">
        <v>127</v>
      </c>
      <c r="C34" s="1507" t="s">
        <v>13</v>
      </c>
      <c r="D34" s="1507"/>
      <c r="E34" s="1508">
        <f>E32*0.15*1.15</f>
        <v>38.467499999999994</v>
      </c>
      <c r="F34" s="815"/>
      <c r="G34" s="927"/>
      <c r="H34" s="927"/>
      <c r="I34" s="815"/>
      <c r="J34" s="1509"/>
      <c r="K34" s="816"/>
      <c r="L34" s="815"/>
      <c r="M34" s="815"/>
      <c r="N34" s="815"/>
      <c r="O34" s="815"/>
      <c r="P34" s="1510"/>
    </row>
    <row r="35" spans="1:17" s="1045" customFormat="1">
      <c r="A35" s="1505">
        <v>21</v>
      </c>
      <c r="B35" s="1517" t="s">
        <v>3185</v>
      </c>
      <c r="C35" s="1507" t="s">
        <v>13</v>
      </c>
      <c r="D35" s="1507"/>
      <c r="E35" s="1508">
        <f>E32*0.3*1.15</f>
        <v>76.934999999999988</v>
      </c>
      <c r="F35" s="815"/>
      <c r="G35" s="927"/>
      <c r="H35" s="927"/>
      <c r="I35" s="815"/>
      <c r="J35" s="1509"/>
      <c r="K35" s="816"/>
      <c r="L35" s="815"/>
      <c r="M35" s="815"/>
      <c r="N35" s="815"/>
      <c r="O35" s="815"/>
      <c r="P35" s="1510"/>
      <c r="Q35" s="1769"/>
    </row>
    <row r="36" spans="1:17" s="1" customFormat="1">
      <c r="A36" s="719">
        <v>22</v>
      </c>
      <c r="B36" s="499" t="s">
        <v>125</v>
      </c>
      <c r="C36" s="503" t="s">
        <v>12</v>
      </c>
      <c r="D36" s="503"/>
      <c r="E36" s="497">
        <v>223</v>
      </c>
      <c r="F36" s="353"/>
      <c r="G36" s="927"/>
      <c r="H36" s="395"/>
      <c r="I36" s="353"/>
      <c r="J36" s="516"/>
      <c r="K36" s="354"/>
      <c r="L36" s="353"/>
      <c r="M36" s="353"/>
      <c r="N36" s="353"/>
      <c r="O36" s="353"/>
      <c r="P36" s="544"/>
      <c r="Q36" s="1769"/>
    </row>
    <row r="37" spans="1:17" s="1" customFormat="1" ht="25.5">
      <c r="A37" s="733">
        <v>23</v>
      </c>
      <c r="B37" s="499" t="s">
        <v>128</v>
      </c>
      <c r="C37" s="503" t="s">
        <v>7</v>
      </c>
      <c r="D37" s="503"/>
      <c r="E37" s="497">
        <v>43</v>
      </c>
      <c r="F37" s="516"/>
      <c r="G37" s="927"/>
      <c r="H37" s="395"/>
      <c r="I37" s="516"/>
      <c r="J37" s="516"/>
      <c r="K37" s="354"/>
      <c r="L37" s="353"/>
      <c r="M37" s="353"/>
      <c r="N37" s="353"/>
      <c r="O37" s="353"/>
      <c r="P37" s="544"/>
      <c r="Q37" s="1769"/>
    </row>
    <row r="38" spans="1:17" s="1" customFormat="1" ht="25.5">
      <c r="A38" s="719">
        <v>24</v>
      </c>
      <c r="B38" s="499" t="s">
        <v>129</v>
      </c>
      <c r="C38" s="503" t="s">
        <v>7</v>
      </c>
      <c r="D38" s="503"/>
      <c r="E38" s="497">
        <v>24</v>
      </c>
      <c r="F38" s="516"/>
      <c r="G38" s="927"/>
      <c r="H38" s="395"/>
      <c r="I38" s="516"/>
      <c r="J38" s="516"/>
      <c r="K38" s="354"/>
      <c r="L38" s="353"/>
      <c r="M38" s="353"/>
      <c r="N38" s="353"/>
      <c r="O38" s="353"/>
      <c r="P38" s="544"/>
      <c r="Q38" s="1769"/>
    </row>
    <row r="39" spans="1:17" s="2" customFormat="1" ht="20.25" customHeight="1">
      <c r="A39" s="733">
        <v>25</v>
      </c>
      <c r="B39" s="500" t="s">
        <v>1228</v>
      </c>
      <c r="C39" s="501" t="s">
        <v>7</v>
      </c>
      <c r="D39" s="501"/>
      <c r="E39" s="502">
        <v>7</v>
      </c>
      <c r="F39" s="516"/>
      <c r="G39" s="927"/>
      <c r="H39" s="395"/>
      <c r="I39" s="516"/>
      <c r="J39" s="516"/>
      <c r="K39" s="354"/>
      <c r="L39" s="353"/>
      <c r="M39" s="353"/>
      <c r="N39" s="353"/>
      <c r="O39" s="353"/>
      <c r="P39" s="544"/>
      <c r="Q39" s="1046"/>
    </row>
    <row r="40" spans="1:17" ht="51">
      <c r="A40" s="719">
        <v>26</v>
      </c>
      <c r="B40" s="504" t="s">
        <v>255</v>
      </c>
      <c r="C40" s="503" t="s">
        <v>12</v>
      </c>
      <c r="D40" s="503"/>
      <c r="E40" s="497">
        <v>152</v>
      </c>
      <c r="F40" s="516"/>
      <c r="G40" s="927"/>
      <c r="H40" s="395"/>
      <c r="I40" s="516"/>
      <c r="J40" s="516"/>
      <c r="K40" s="354"/>
      <c r="L40" s="353"/>
      <c r="M40" s="353"/>
      <c r="N40" s="353"/>
      <c r="O40" s="353"/>
      <c r="P40" s="544"/>
    </row>
    <row r="41" spans="1:17" s="29" customFormat="1" ht="15">
      <c r="A41" s="733">
        <v>27</v>
      </c>
      <c r="B41" s="499" t="s">
        <v>130</v>
      </c>
      <c r="C41" s="505" t="s">
        <v>13</v>
      </c>
      <c r="D41" s="505"/>
      <c r="E41" s="506">
        <f>E40*0.05*1.15</f>
        <v>8.74</v>
      </c>
      <c r="F41" s="353"/>
      <c r="G41" s="927"/>
      <c r="H41" s="395"/>
      <c r="I41" s="353"/>
      <c r="J41" s="516"/>
      <c r="K41" s="354"/>
      <c r="L41" s="353"/>
      <c r="M41" s="353"/>
      <c r="N41" s="353"/>
      <c r="O41" s="353"/>
      <c r="P41" s="544"/>
      <c r="Q41" s="1770"/>
    </row>
    <row r="42" spans="1:17" s="29" customFormat="1" ht="15">
      <c r="A42" s="719">
        <v>28</v>
      </c>
      <c r="B42" s="499" t="s">
        <v>131</v>
      </c>
      <c r="C42" s="503" t="s">
        <v>13</v>
      </c>
      <c r="D42" s="503"/>
      <c r="E42" s="507">
        <f>E40*0.15*1.15</f>
        <v>26.22</v>
      </c>
      <c r="F42" s="353"/>
      <c r="G42" s="927"/>
      <c r="H42" s="395"/>
      <c r="I42" s="353"/>
      <c r="J42" s="516"/>
      <c r="K42" s="354"/>
      <c r="L42" s="353"/>
      <c r="M42" s="353"/>
      <c r="N42" s="353"/>
      <c r="O42" s="353"/>
      <c r="P42" s="544"/>
      <c r="Q42" s="1770"/>
    </row>
    <row r="43" spans="1:17" s="29" customFormat="1" ht="15">
      <c r="A43" s="733">
        <v>29</v>
      </c>
      <c r="B43" s="508" t="s">
        <v>132</v>
      </c>
      <c r="C43" s="503" t="s">
        <v>12</v>
      </c>
      <c r="D43" s="503"/>
      <c r="E43" s="507">
        <v>152</v>
      </c>
      <c r="F43" s="322"/>
      <c r="G43" s="927"/>
      <c r="H43" s="395"/>
      <c r="I43" s="322"/>
      <c r="J43" s="516"/>
      <c r="K43" s="354"/>
      <c r="L43" s="353"/>
      <c r="M43" s="353"/>
      <c r="N43" s="353"/>
      <c r="O43" s="353"/>
      <c r="P43" s="544"/>
      <c r="Q43" s="1770"/>
    </row>
    <row r="44" spans="1:17" s="1" customFormat="1" ht="25.5">
      <c r="A44" s="719">
        <v>30</v>
      </c>
      <c r="B44" s="499" t="s">
        <v>128</v>
      </c>
      <c r="C44" s="503" t="s">
        <v>7</v>
      </c>
      <c r="D44" s="503"/>
      <c r="E44" s="497">
        <v>25</v>
      </c>
      <c r="F44" s="516"/>
      <c r="G44" s="927"/>
      <c r="H44" s="395"/>
      <c r="I44" s="516"/>
      <c r="J44" s="516"/>
      <c r="K44" s="354"/>
      <c r="L44" s="353"/>
      <c r="M44" s="353"/>
      <c r="N44" s="353"/>
      <c r="O44" s="353"/>
      <c r="P44" s="544"/>
      <c r="Q44" s="1769"/>
    </row>
    <row r="45" spans="1:17" s="1" customFormat="1" ht="25.5">
      <c r="A45" s="733">
        <v>31</v>
      </c>
      <c r="B45" s="499" t="s">
        <v>129</v>
      </c>
      <c r="C45" s="503" t="s">
        <v>7</v>
      </c>
      <c r="D45" s="503"/>
      <c r="E45" s="497">
        <v>19</v>
      </c>
      <c r="F45" s="516"/>
      <c r="G45" s="927"/>
      <c r="H45" s="395"/>
      <c r="I45" s="516"/>
      <c r="J45" s="516"/>
      <c r="K45" s="354"/>
      <c r="L45" s="353"/>
      <c r="M45" s="353"/>
      <c r="N45" s="353"/>
      <c r="O45" s="353"/>
      <c r="P45" s="544"/>
      <c r="Q45" s="1769"/>
    </row>
    <row r="46" spans="1:17" s="1" customFormat="1" ht="63.75">
      <c r="A46" s="719">
        <v>32</v>
      </c>
      <c r="B46" s="504" t="s">
        <v>214</v>
      </c>
      <c r="C46" s="503" t="s">
        <v>12</v>
      </c>
      <c r="D46" s="503"/>
      <c r="E46" s="497">
        <v>360</v>
      </c>
      <c r="F46" s="516"/>
      <c r="G46" s="927"/>
      <c r="H46" s="395"/>
      <c r="I46" s="516"/>
      <c r="J46" s="516"/>
      <c r="K46" s="354"/>
      <c r="L46" s="353"/>
      <c r="M46" s="353"/>
      <c r="N46" s="353"/>
      <c r="O46" s="353"/>
      <c r="P46" s="544"/>
      <c r="Q46" s="1769"/>
    </row>
    <row r="47" spans="1:17">
      <c r="A47" s="733">
        <v>33</v>
      </c>
      <c r="B47" s="509" t="s">
        <v>137</v>
      </c>
      <c r="C47" s="335" t="s">
        <v>12</v>
      </c>
      <c r="D47" s="335"/>
      <c r="E47" s="497">
        <v>360</v>
      </c>
      <c r="F47" s="516"/>
      <c r="G47" s="927"/>
      <c r="H47" s="395"/>
      <c r="I47" s="516"/>
      <c r="J47" s="516"/>
      <c r="K47" s="354"/>
      <c r="L47" s="353"/>
      <c r="M47" s="353"/>
      <c r="N47" s="353"/>
      <c r="O47" s="353"/>
      <c r="P47" s="544"/>
    </row>
    <row r="48" spans="1:17" s="1" customFormat="1">
      <c r="A48" s="719">
        <v>34</v>
      </c>
      <c r="B48" s="508" t="s">
        <v>138</v>
      </c>
      <c r="C48" s="503" t="s">
        <v>12</v>
      </c>
      <c r="D48" s="503"/>
      <c r="E48" s="497">
        <v>360</v>
      </c>
      <c r="F48" s="516"/>
      <c r="G48" s="1509"/>
      <c r="H48" s="516"/>
      <c r="I48" s="545"/>
      <c r="J48" s="545"/>
      <c r="K48" s="354"/>
      <c r="L48" s="353"/>
      <c r="M48" s="353"/>
      <c r="N48" s="353"/>
      <c r="O48" s="353"/>
      <c r="P48" s="544"/>
      <c r="Q48" s="1769"/>
    </row>
    <row r="49" spans="1:17" ht="25.5">
      <c r="A49" s="733">
        <v>35</v>
      </c>
      <c r="B49" s="509" t="s">
        <v>139</v>
      </c>
      <c r="C49" s="335" t="s">
        <v>13</v>
      </c>
      <c r="D49" s="335"/>
      <c r="E49" s="497">
        <f>E48*0.2*1.15</f>
        <v>82.8</v>
      </c>
      <c r="F49" s="353"/>
      <c r="G49" s="927"/>
      <c r="H49" s="395"/>
      <c r="I49" s="353"/>
      <c r="J49" s="516"/>
      <c r="K49" s="354"/>
      <c r="L49" s="353"/>
      <c r="M49" s="353"/>
      <c r="N49" s="353"/>
      <c r="O49" s="353"/>
      <c r="P49" s="544"/>
    </row>
    <row r="50" spans="1:17">
      <c r="A50" s="719">
        <v>36</v>
      </c>
      <c r="B50" s="508" t="s">
        <v>1234</v>
      </c>
      <c r="C50" s="503" t="s">
        <v>13</v>
      </c>
      <c r="D50" s="503"/>
      <c r="E50" s="497">
        <f>E48*0.3*1.15</f>
        <v>124.19999999999999</v>
      </c>
      <c r="F50" s="353"/>
      <c r="G50" s="927"/>
      <c r="H50" s="395"/>
      <c r="I50" s="353"/>
      <c r="J50" s="516"/>
      <c r="K50" s="354"/>
      <c r="L50" s="353"/>
      <c r="M50" s="353"/>
      <c r="N50" s="353"/>
      <c r="O50" s="353"/>
      <c r="P50" s="544"/>
    </row>
    <row r="51" spans="1:17">
      <c r="A51" s="733">
        <v>37</v>
      </c>
      <c r="B51" s="499" t="s">
        <v>125</v>
      </c>
      <c r="C51" s="503" t="s">
        <v>12</v>
      </c>
      <c r="D51" s="503"/>
      <c r="E51" s="497">
        <v>360</v>
      </c>
      <c r="F51" s="516"/>
      <c r="G51" s="927"/>
      <c r="H51" s="395"/>
      <c r="I51" s="545"/>
      <c r="J51" s="516"/>
      <c r="K51" s="354"/>
      <c r="L51" s="353"/>
      <c r="M51" s="353"/>
      <c r="N51" s="353"/>
      <c r="O51" s="353"/>
      <c r="P51" s="544"/>
    </row>
    <row r="52" spans="1:17" s="1" customFormat="1" ht="25.5">
      <c r="A52" s="719">
        <v>38</v>
      </c>
      <c r="B52" s="499" t="s">
        <v>128</v>
      </c>
      <c r="C52" s="503" t="s">
        <v>7</v>
      </c>
      <c r="D52" s="503"/>
      <c r="E52" s="497">
        <v>70</v>
      </c>
      <c r="F52" s="516"/>
      <c r="G52" s="927"/>
      <c r="H52" s="395"/>
      <c r="I52" s="516"/>
      <c r="J52" s="516"/>
      <c r="K52" s="354"/>
      <c r="L52" s="353"/>
      <c r="M52" s="353"/>
      <c r="N52" s="353"/>
      <c r="O52" s="353"/>
      <c r="P52" s="544"/>
      <c r="Q52" s="1769"/>
    </row>
    <row r="53" spans="1:17" s="1" customFormat="1" ht="63.75">
      <c r="A53" s="733">
        <v>39</v>
      </c>
      <c r="B53" s="510" t="s">
        <v>215</v>
      </c>
      <c r="C53" s="503" t="s">
        <v>12</v>
      </c>
      <c r="D53" s="503"/>
      <c r="E53" s="497">
        <v>145</v>
      </c>
      <c r="F53" s="516"/>
      <c r="G53" s="927"/>
      <c r="H53" s="395"/>
      <c r="I53" s="516"/>
      <c r="J53" s="516"/>
      <c r="K53" s="354"/>
      <c r="L53" s="353"/>
      <c r="M53" s="353"/>
      <c r="N53" s="353"/>
      <c r="O53" s="353"/>
      <c r="P53" s="544"/>
      <c r="Q53" s="1769"/>
    </row>
    <row r="54" spans="1:17">
      <c r="A54" s="719">
        <v>40</v>
      </c>
      <c r="B54" s="509" t="s">
        <v>137</v>
      </c>
      <c r="C54" s="335" t="s">
        <v>12</v>
      </c>
      <c r="D54" s="335"/>
      <c r="E54" s="497">
        <f>E53</f>
        <v>145</v>
      </c>
      <c r="F54" s="516"/>
      <c r="G54" s="927"/>
      <c r="H54" s="395"/>
      <c r="I54" s="516"/>
      <c r="J54" s="516"/>
      <c r="K54" s="354"/>
      <c r="L54" s="353"/>
      <c r="M54" s="353"/>
      <c r="N54" s="353"/>
      <c r="O54" s="353"/>
      <c r="P54" s="544"/>
    </row>
    <row r="55" spans="1:17">
      <c r="A55" s="733">
        <v>41</v>
      </c>
      <c r="B55" s="508" t="s">
        <v>138</v>
      </c>
      <c r="C55" s="503" t="s">
        <v>12</v>
      </c>
      <c r="D55" s="503"/>
      <c r="E55" s="497">
        <f>E53</f>
        <v>145</v>
      </c>
      <c r="F55" s="516"/>
      <c r="G55" s="1509"/>
      <c r="H55" s="516"/>
      <c r="I55" s="545"/>
      <c r="J55" s="545"/>
      <c r="K55" s="354"/>
      <c r="L55" s="353"/>
      <c r="M55" s="353"/>
      <c r="N55" s="353"/>
      <c r="O55" s="353"/>
      <c r="P55" s="544"/>
    </row>
    <row r="56" spans="1:17" ht="25.5">
      <c r="A56" s="719">
        <v>42</v>
      </c>
      <c r="B56" s="509" t="s">
        <v>139</v>
      </c>
      <c r="C56" s="503" t="s">
        <v>13</v>
      </c>
      <c r="D56" s="503"/>
      <c r="E56" s="497">
        <f>E53*0.2*1.15</f>
        <v>33.349999999999994</v>
      </c>
      <c r="F56" s="353"/>
      <c r="G56" s="927"/>
      <c r="H56" s="395"/>
      <c r="I56" s="353"/>
      <c r="J56" s="516"/>
      <c r="K56" s="354"/>
      <c r="L56" s="353"/>
      <c r="M56" s="353"/>
      <c r="N56" s="353"/>
      <c r="O56" s="353"/>
      <c r="P56" s="544"/>
    </row>
    <row r="57" spans="1:17" s="1" customFormat="1">
      <c r="A57" s="733">
        <v>43</v>
      </c>
      <c r="B57" s="508" t="s">
        <v>1234</v>
      </c>
      <c r="C57" s="503" t="s">
        <v>13</v>
      </c>
      <c r="D57" s="503"/>
      <c r="E57" s="497">
        <f>E55*0.3*1.15</f>
        <v>50.024999999999999</v>
      </c>
      <c r="F57" s="353"/>
      <c r="G57" s="927"/>
      <c r="H57" s="395"/>
      <c r="I57" s="353"/>
      <c r="J57" s="516"/>
      <c r="K57" s="354"/>
      <c r="L57" s="353"/>
      <c r="M57" s="353"/>
      <c r="N57" s="353"/>
      <c r="O57" s="353"/>
      <c r="P57" s="544"/>
      <c r="Q57" s="1769"/>
    </row>
    <row r="58" spans="1:17">
      <c r="A58" s="719">
        <v>44</v>
      </c>
      <c r="B58" s="499" t="s">
        <v>125</v>
      </c>
      <c r="C58" s="503" t="s">
        <v>12</v>
      </c>
      <c r="D58" s="503"/>
      <c r="E58" s="497">
        <f>E55</f>
        <v>145</v>
      </c>
      <c r="F58" s="516"/>
      <c r="G58" s="927"/>
      <c r="H58" s="395"/>
      <c r="I58" s="516"/>
      <c r="J58" s="516"/>
      <c r="K58" s="354"/>
      <c r="L58" s="353"/>
      <c r="M58" s="353"/>
      <c r="N58" s="353"/>
      <c r="O58" s="353"/>
      <c r="P58" s="544"/>
    </row>
    <row r="59" spans="1:17" s="1" customFormat="1" ht="25.5">
      <c r="A59" s="733">
        <v>45</v>
      </c>
      <c r="B59" s="499" t="s">
        <v>128</v>
      </c>
      <c r="C59" s="503" t="s">
        <v>7</v>
      </c>
      <c r="D59" s="503"/>
      <c r="E59" s="497">
        <v>97</v>
      </c>
      <c r="F59" s="516"/>
      <c r="G59" s="927"/>
      <c r="H59" s="395"/>
      <c r="I59" s="516"/>
      <c r="J59" s="516"/>
      <c r="K59" s="354"/>
      <c r="L59" s="353"/>
      <c r="M59" s="353"/>
      <c r="N59" s="353"/>
      <c r="O59" s="353"/>
      <c r="P59" s="544"/>
      <c r="Q59" s="1769"/>
    </row>
    <row r="60" spans="1:17" s="1" customFormat="1" ht="25.5">
      <c r="A60" s="719">
        <v>46</v>
      </c>
      <c r="B60" s="499" t="s">
        <v>129</v>
      </c>
      <c r="C60" s="503" t="s">
        <v>7</v>
      </c>
      <c r="D60" s="503"/>
      <c r="E60" s="497">
        <v>5</v>
      </c>
      <c r="F60" s="516"/>
      <c r="G60" s="927"/>
      <c r="H60" s="395"/>
      <c r="I60" s="516"/>
      <c r="J60" s="516"/>
      <c r="K60" s="354"/>
      <c r="L60" s="353"/>
      <c r="M60" s="353"/>
      <c r="N60" s="353"/>
      <c r="O60" s="353"/>
      <c r="P60" s="544"/>
      <c r="Q60" s="1769"/>
    </row>
    <row r="61" spans="1:17" ht="15">
      <c r="A61" s="733">
        <v>47</v>
      </c>
      <c r="B61" s="511" t="s">
        <v>216</v>
      </c>
      <c r="C61" s="512" t="s">
        <v>133</v>
      </c>
      <c r="D61" s="512"/>
      <c r="E61" s="513">
        <v>440</v>
      </c>
      <c r="F61" s="516"/>
      <c r="G61" s="927"/>
      <c r="H61" s="395"/>
      <c r="I61" s="516"/>
      <c r="J61" s="516"/>
      <c r="K61" s="354"/>
      <c r="L61" s="353"/>
      <c r="M61" s="353"/>
      <c r="N61" s="353"/>
      <c r="O61" s="353"/>
      <c r="P61" s="544"/>
    </row>
    <row r="62" spans="1:17" ht="15">
      <c r="A62" s="719">
        <v>48</v>
      </c>
      <c r="B62" s="514" t="s">
        <v>140</v>
      </c>
      <c r="C62" s="515" t="s">
        <v>134</v>
      </c>
      <c r="D62" s="515"/>
      <c r="E62" s="513">
        <v>32</v>
      </c>
      <c r="F62" s="516"/>
      <c r="G62" s="927"/>
      <c r="H62" s="395"/>
      <c r="I62" s="516"/>
      <c r="J62" s="516"/>
      <c r="K62" s="354"/>
      <c r="L62" s="353"/>
      <c r="M62" s="353"/>
      <c r="N62" s="353"/>
      <c r="O62" s="353"/>
      <c r="P62" s="544"/>
    </row>
    <row r="63" spans="1:17">
      <c r="A63" s="733">
        <v>49</v>
      </c>
      <c r="B63" s="510" t="s">
        <v>135</v>
      </c>
      <c r="C63" s="516" t="s">
        <v>12</v>
      </c>
      <c r="D63" s="516"/>
      <c r="E63" s="497">
        <v>657</v>
      </c>
      <c r="F63" s="489"/>
      <c r="G63" s="1763"/>
      <c r="H63" s="489"/>
      <c r="I63" s="489"/>
      <c r="J63" s="489"/>
      <c r="K63" s="489"/>
      <c r="L63" s="489"/>
      <c r="M63" s="489"/>
      <c r="N63" s="489"/>
      <c r="O63" s="489"/>
      <c r="P63" s="541"/>
    </row>
    <row r="64" spans="1:17" ht="38.25">
      <c r="A64" s="719">
        <v>50</v>
      </c>
      <c r="B64" s="514" t="s">
        <v>217</v>
      </c>
      <c r="C64" s="503" t="s">
        <v>12</v>
      </c>
      <c r="D64" s="503"/>
      <c r="E64" s="497">
        <v>657</v>
      </c>
      <c r="F64" s="516"/>
      <c r="G64" s="1509"/>
      <c r="H64" s="516"/>
      <c r="I64" s="516"/>
      <c r="J64" s="516"/>
      <c r="K64" s="354"/>
      <c r="L64" s="353"/>
      <c r="M64" s="353"/>
      <c r="N64" s="353"/>
      <c r="O64" s="353"/>
      <c r="P64" s="544"/>
    </row>
    <row r="65" spans="1:24" ht="15">
      <c r="A65" s="733">
        <v>51</v>
      </c>
      <c r="B65" s="514" t="s">
        <v>1231</v>
      </c>
      <c r="C65" s="515" t="s">
        <v>13</v>
      </c>
      <c r="D65" s="515"/>
      <c r="E65" s="506">
        <v>108</v>
      </c>
      <c r="F65" s="516"/>
      <c r="G65" s="1509"/>
      <c r="H65" s="516"/>
      <c r="I65" s="516"/>
      <c r="J65" s="516"/>
      <c r="K65" s="354"/>
      <c r="L65" s="353"/>
      <c r="M65" s="353"/>
      <c r="N65" s="353"/>
      <c r="O65" s="353"/>
      <c r="P65" s="544"/>
    </row>
    <row r="66" spans="1:24" s="1" customFormat="1">
      <c r="A66" s="719">
        <v>52</v>
      </c>
      <c r="B66" s="508" t="s">
        <v>218</v>
      </c>
      <c r="C66" s="503" t="s">
        <v>12</v>
      </c>
      <c r="D66" s="503"/>
      <c r="E66" s="497">
        <v>657</v>
      </c>
      <c r="F66" s="516"/>
      <c r="G66" s="1509"/>
      <c r="H66" s="516"/>
      <c r="I66" s="516"/>
      <c r="J66" s="516"/>
      <c r="K66" s="354"/>
      <c r="L66" s="353"/>
      <c r="M66" s="353"/>
      <c r="N66" s="353"/>
      <c r="O66" s="353"/>
      <c r="P66" s="544"/>
      <c r="Q66" s="1769"/>
    </row>
    <row r="67" spans="1:24" s="1" customFormat="1">
      <c r="A67" s="733">
        <v>53</v>
      </c>
      <c r="B67" s="514" t="s">
        <v>141</v>
      </c>
      <c r="C67" s="503" t="s">
        <v>12</v>
      </c>
      <c r="D67" s="503"/>
      <c r="E67" s="497">
        <v>160</v>
      </c>
      <c r="F67" s="397"/>
      <c r="G67" s="927"/>
      <c r="H67" s="395"/>
      <c r="I67" s="428"/>
      <c r="J67" s="396"/>
      <c r="K67" s="354"/>
      <c r="L67" s="353"/>
      <c r="M67" s="353"/>
      <c r="N67" s="353"/>
      <c r="O67" s="353"/>
      <c r="P67" s="544"/>
      <c r="Q67" s="1769"/>
    </row>
    <row r="68" spans="1:24">
      <c r="A68" s="719">
        <v>54</v>
      </c>
      <c r="B68" s="514" t="s">
        <v>136</v>
      </c>
      <c r="C68" s="503" t="s">
        <v>13</v>
      </c>
      <c r="D68" s="503"/>
      <c r="E68" s="497">
        <v>850</v>
      </c>
      <c r="F68" s="388"/>
      <c r="G68" s="789"/>
      <c r="H68" s="342"/>
      <c r="I68" s="346"/>
      <c r="J68" s="350"/>
      <c r="K68" s="354"/>
      <c r="L68" s="353"/>
      <c r="M68" s="353"/>
      <c r="N68" s="353"/>
      <c r="O68" s="353"/>
      <c r="P68" s="544"/>
    </row>
    <row r="69" spans="1:24">
      <c r="A69" s="733">
        <v>55</v>
      </c>
      <c r="B69" s="514" t="s">
        <v>256</v>
      </c>
      <c r="C69" s="503" t="s">
        <v>7</v>
      </c>
      <c r="D69" s="503"/>
      <c r="E69" s="497">
        <v>370</v>
      </c>
      <c r="F69" s="388"/>
      <c r="G69" s="789"/>
      <c r="H69" s="342"/>
      <c r="I69" s="346"/>
      <c r="J69" s="350"/>
      <c r="K69" s="354"/>
      <c r="L69" s="353"/>
      <c r="M69" s="353"/>
      <c r="N69" s="353"/>
      <c r="O69" s="353"/>
      <c r="P69" s="544"/>
    </row>
    <row r="70" spans="1:24" ht="25.5">
      <c r="A70" s="719">
        <v>56</v>
      </c>
      <c r="B70" s="514" t="s">
        <v>142</v>
      </c>
      <c r="C70" s="505" t="s">
        <v>12</v>
      </c>
      <c r="D70" s="505"/>
      <c r="E70" s="497">
        <v>14</v>
      </c>
      <c r="F70" s="516"/>
      <c r="G70" s="927"/>
      <c r="H70" s="395"/>
      <c r="I70" s="516"/>
      <c r="J70" s="516"/>
      <c r="K70" s="354"/>
      <c r="L70" s="353"/>
      <c r="M70" s="353"/>
      <c r="N70" s="353"/>
      <c r="O70" s="353"/>
      <c r="P70" s="544"/>
    </row>
    <row r="71" spans="1:24" ht="15">
      <c r="A71" s="733">
        <v>57</v>
      </c>
      <c r="B71" s="514" t="s">
        <v>1707</v>
      </c>
      <c r="C71" s="505" t="s">
        <v>5</v>
      </c>
      <c r="D71" s="505"/>
      <c r="E71" s="497">
        <v>2</v>
      </c>
      <c r="F71" s="322"/>
      <c r="G71" s="887"/>
      <c r="H71" s="365"/>
      <c r="I71" s="322"/>
      <c r="J71" s="322"/>
      <c r="K71" s="354"/>
      <c r="L71" s="353"/>
      <c r="M71" s="353"/>
      <c r="N71" s="353"/>
      <c r="O71" s="353"/>
      <c r="P71" s="544"/>
    </row>
    <row r="72" spans="1:24">
      <c r="A72" s="719">
        <v>58</v>
      </c>
      <c r="B72" s="517" t="s">
        <v>161</v>
      </c>
      <c r="C72" s="505"/>
      <c r="D72" s="505"/>
      <c r="E72" s="497"/>
      <c r="F72" s="489"/>
      <c r="G72" s="1763"/>
      <c r="H72" s="489"/>
      <c r="I72" s="489"/>
      <c r="J72" s="489"/>
      <c r="K72" s="489"/>
      <c r="L72" s="489"/>
      <c r="M72" s="489"/>
      <c r="N72" s="489"/>
      <c r="O72" s="489"/>
      <c r="P72" s="541"/>
    </row>
    <row r="73" spans="1:24">
      <c r="A73" s="733">
        <v>59</v>
      </c>
      <c r="B73" s="432" t="s">
        <v>162</v>
      </c>
      <c r="C73" s="505" t="s">
        <v>134</v>
      </c>
      <c r="D73" s="505"/>
      <c r="E73" s="497">
        <v>230</v>
      </c>
      <c r="F73" s="388"/>
      <c r="G73" s="789"/>
      <c r="H73" s="342"/>
      <c r="I73" s="346"/>
      <c r="J73" s="350"/>
      <c r="K73" s="354"/>
      <c r="L73" s="353"/>
      <c r="M73" s="353"/>
      <c r="N73" s="353"/>
      <c r="O73" s="353"/>
      <c r="P73" s="544"/>
    </row>
    <row r="74" spans="1:24" s="1" customFormat="1">
      <c r="A74" s="719">
        <v>60</v>
      </c>
      <c r="B74" s="432" t="s">
        <v>163</v>
      </c>
      <c r="C74" s="505" t="s">
        <v>134</v>
      </c>
      <c r="D74" s="505"/>
      <c r="E74" s="497">
        <v>108</v>
      </c>
      <c r="F74" s="388"/>
      <c r="G74" s="789"/>
      <c r="H74" s="342"/>
      <c r="I74" s="346"/>
      <c r="J74" s="350"/>
      <c r="K74" s="354"/>
      <c r="L74" s="353"/>
      <c r="M74" s="353"/>
      <c r="N74" s="353"/>
      <c r="O74" s="353"/>
      <c r="P74" s="544"/>
      <c r="Q74" s="1769"/>
    </row>
    <row r="75" spans="1:24" s="1" customFormat="1">
      <c r="A75" s="733">
        <v>61</v>
      </c>
      <c r="B75" s="432" t="s">
        <v>165</v>
      </c>
      <c r="C75" s="503" t="s">
        <v>134</v>
      </c>
      <c r="D75" s="503"/>
      <c r="E75" s="518">
        <v>206</v>
      </c>
      <c r="F75" s="516"/>
      <c r="G75" s="1509"/>
      <c r="H75" s="516"/>
      <c r="I75" s="516"/>
      <c r="J75" s="516"/>
      <c r="K75" s="354"/>
      <c r="L75" s="353"/>
      <c r="M75" s="353"/>
      <c r="N75" s="353"/>
      <c r="O75" s="353"/>
      <c r="P75" s="544"/>
      <c r="Q75" s="1769"/>
    </row>
    <row r="76" spans="1:24">
      <c r="A76" s="719">
        <v>62</v>
      </c>
      <c r="B76" s="432" t="s">
        <v>164</v>
      </c>
      <c r="C76" s="503" t="s">
        <v>134</v>
      </c>
      <c r="D76" s="503"/>
      <c r="E76" s="497">
        <v>18</v>
      </c>
      <c r="F76" s="516"/>
      <c r="G76" s="1509"/>
      <c r="H76" s="516"/>
      <c r="I76" s="516"/>
      <c r="J76" s="516"/>
      <c r="K76" s="354"/>
      <c r="L76" s="353"/>
      <c r="M76" s="353"/>
      <c r="N76" s="353"/>
      <c r="O76" s="353"/>
      <c r="P76" s="544"/>
    </row>
    <row r="77" spans="1:24" ht="104.25" customHeight="1">
      <c r="A77" s="733">
        <v>63</v>
      </c>
      <c r="B77" s="1126" t="s">
        <v>3832</v>
      </c>
      <c r="C77" s="503" t="s">
        <v>9</v>
      </c>
      <c r="D77" s="503"/>
      <c r="E77" s="497">
        <v>20</v>
      </c>
      <c r="F77" s="516"/>
      <c r="G77" s="927"/>
      <c r="H77" s="395"/>
      <c r="I77" s="516"/>
      <c r="J77" s="516"/>
      <c r="K77" s="354"/>
      <c r="L77" s="353"/>
      <c r="M77" s="353"/>
      <c r="N77" s="353"/>
      <c r="O77" s="353"/>
      <c r="P77" s="544"/>
      <c r="R77" s="1919" t="s">
        <v>3842</v>
      </c>
      <c r="S77" s="1920"/>
      <c r="T77" s="1920"/>
      <c r="V77" s="1943" t="s">
        <v>4002</v>
      </c>
      <c r="W77" s="1944"/>
      <c r="X77" s="1944"/>
    </row>
    <row r="78" spans="1:24" ht="25.5">
      <c r="A78" s="719">
        <v>64</v>
      </c>
      <c r="B78" s="519" t="s">
        <v>167</v>
      </c>
      <c r="C78" s="503" t="s">
        <v>133</v>
      </c>
      <c r="D78" s="503"/>
      <c r="E78" s="497">
        <v>12</v>
      </c>
      <c r="F78" s="516"/>
      <c r="G78" s="927"/>
      <c r="H78" s="395"/>
      <c r="I78" s="516"/>
      <c r="J78" s="516"/>
      <c r="K78" s="354"/>
      <c r="L78" s="353"/>
      <c r="M78" s="353"/>
      <c r="N78" s="353"/>
      <c r="O78" s="353"/>
      <c r="P78" s="544"/>
    </row>
    <row r="79" spans="1:24" s="1" customFormat="1" ht="25.5">
      <c r="A79" s="733">
        <v>65</v>
      </c>
      <c r="B79" s="514" t="s">
        <v>166</v>
      </c>
      <c r="C79" s="503" t="s">
        <v>29</v>
      </c>
      <c r="D79" s="503"/>
      <c r="E79" s="520">
        <v>13</v>
      </c>
      <c r="F79" s="516"/>
      <c r="G79" s="927"/>
      <c r="H79" s="395"/>
      <c r="I79" s="516"/>
      <c r="J79" s="516"/>
      <c r="K79" s="354"/>
      <c r="L79" s="353"/>
      <c r="M79" s="353"/>
      <c r="N79" s="353"/>
      <c r="O79" s="353"/>
      <c r="P79" s="544"/>
      <c r="Q79" s="1769"/>
    </row>
    <row r="80" spans="1:24" s="1" customFormat="1">
      <c r="A80" s="719">
        <v>66</v>
      </c>
      <c r="B80" s="512" t="s">
        <v>143</v>
      </c>
      <c r="C80" s="503"/>
      <c r="D80" s="503"/>
      <c r="E80" s="497"/>
      <c r="F80" s="516"/>
      <c r="G80" s="927"/>
      <c r="H80" s="395"/>
      <c r="I80" s="516"/>
      <c r="J80" s="516"/>
      <c r="K80" s="354"/>
      <c r="L80" s="353"/>
      <c r="M80" s="353"/>
      <c r="N80" s="353"/>
      <c r="O80" s="353"/>
      <c r="P80" s="544"/>
      <c r="Q80" s="1769"/>
    </row>
    <row r="81" spans="1:24" ht="25.5">
      <c r="A81" s="733">
        <v>67</v>
      </c>
      <c r="B81" s="521" t="s">
        <v>1458</v>
      </c>
      <c r="C81" s="515" t="s">
        <v>29</v>
      </c>
      <c r="D81" s="515"/>
      <c r="E81" s="522">
        <v>1</v>
      </c>
      <c r="F81" s="516"/>
      <c r="G81" s="927"/>
      <c r="H81" s="395"/>
      <c r="I81" s="516"/>
      <c r="J81" s="516"/>
      <c r="K81" s="354"/>
      <c r="L81" s="353"/>
      <c r="M81" s="353"/>
      <c r="N81" s="353"/>
      <c r="O81" s="353"/>
      <c r="P81" s="544"/>
    </row>
    <row r="82" spans="1:24" ht="85.5" customHeight="1">
      <c r="A82" s="719">
        <v>68</v>
      </c>
      <c r="B82" s="521" t="s">
        <v>1459</v>
      </c>
      <c r="C82" s="515" t="s">
        <v>29</v>
      </c>
      <c r="D82" s="515"/>
      <c r="E82" s="522">
        <v>4</v>
      </c>
      <c r="F82" s="516"/>
      <c r="G82" s="927"/>
      <c r="H82" s="395"/>
      <c r="I82" s="516"/>
      <c r="J82" s="516"/>
      <c r="K82" s="354"/>
      <c r="L82" s="353"/>
      <c r="M82" s="353"/>
      <c r="N82" s="353"/>
      <c r="O82" s="353"/>
      <c r="P82" s="544"/>
      <c r="V82" s="1943" t="s">
        <v>4002</v>
      </c>
      <c r="W82" s="1944"/>
      <c r="X82" s="1944"/>
    </row>
    <row r="83" spans="1:24" ht="25.5">
      <c r="A83" s="733">
        <v>69</v>
      </c>
      <c r="B83" s="514" t="s">
        <v>1460</v>
      </c>
      <c r="C83" s="515" t="s">
        <v>29</v>
      </c>
      <c r="D83" s="515"/>
      <c r="E83" s="522">
        <v>1</v>
      </c>
      <c r="F83" s="516"/>
      <c r="G83" s="927"/>
      <c r="H83" s="395"/>
      <c r="I83" s="516"/>
      <c r="J83" s="516"/>
      <c r="K83" s="354"/>
      <c r="L83" s="353"/>
      <c r="M83" s="353"/>
      <c r="N83" s="353"/>
      <c r="O83" s="353"/>
      <c r="P83" s="544"/>
    </row>
    <row r="84" spans="1:24" ht="25.5">
      <c r="A84" s="719">
        <v>70</v>
      </c>
      <c r="B84" s="521" t="s">
        <v>1461</v>
      </c>
      <c r="C84" s="515" t="s">
        <v>29</v>
      </c>
      <c r="D84" s="515"/>
      <c r="E84" s="522">
        <v>5</v>
      </c>
      <c r="F84" s="516"/>
      <c r="G84" s="927"/>
      <c r="H84" s="395"/>
      <c r="I84" s="468"/>
      <c r="J84" s="516"/>
      <c r="K84" s="354"/>
      <c r="L84" s="353"/>
      <c r="M84" s="353"/>
      <c r="N84" s="353"/>
      <c r="O84" s="353"/>
      <c r="P84" s="544"/>
    </row>
    <row r="85" spans="1:24" s="1" customFormat="1" ht="25.5">
      <c r="A85" s="733">
        <v>71</v>
      </c>
      <c r="B85" s="521" t="s">
        <v>1462</v>
      </c>
      <c r="C85" s="515" t="s">
        <v>29</v>
      </c>
      <c r="D85" s="515"/>
      <c r="E85" s="522">
        <v>9</v>
      </c>
      <c r="F85" s="516"/>
      <c r="G85" s="927"/>
      <c r="H85" s="395"/>
      <c r="I85" s="516"/>
      <c r="J85" s="516"/>
      <c r="K85" s="354"/>
      <c r="L85" s="353"/>
      <c r="M85" s="353"/>
      <c r="N85" s="353"/>
      <c r="O85" s="353"/>
      <c r="P85" s="544"/>
      <c r="Q85" s="1769"/>
    </row>
    <row r="86" spans="1:24" s="1" customFormat="1">
      <c r="A86" s="719">
        <v>72</v>
      </c>
      <c r="B86" s="517" t="s">
        <v>144</v>
      </c>
      <c r="C86" s="503"/>
      <c r="D86" s="503"/>
      <c r="E86" s="518"/>
      <c r="F86" s="516"/>
      <c r="G86" s="927"/>
      <c r="H86" s="395"/>
      <c r="I86" s="516"/>
      <c r="J86" s="516"/>
      <c r="K86" s="354"/>
      <c r="L86" s="353"/>
      <c r="M86" s="353"/>
      <c r="N86" s="353"/>
      <c r="O86" s="353"/>
      <c r="P86" s="544"/>
      <c r="Q86" s="1769"/>
    </row>
    <row r="87" spans="1:24" ht="25.5">
      <c r="A87" s="733">
        <v>73</v>
      </c>
      <c r="B87" s="523" t="s">
        <v>1463</v>
      </c>
      <c r="C87" s="515" t="s">
        <v>29</v>
      </c>
      <c r="D87" s="515"/>
      <c r="E87" s="522">
        <v>24</v>
      </c>
      <c r="F87" s="516"/>
      <c r="G87" s="927"/>
      <c r="H87" s="395"/>
      <c r="I87" s="516"/>
      <c r="J87" s="516"/>
      <c r="K87" s="354"/>
      <c r="L87" s="353"/>
      <c r="M87" s="353"/>
      <c r="N87" s="353"/>
      <c r="O87" s="353"/>
      <c r="P87" s="544"/>
    </row>
    <row r="88" spans="1:24" ht="25.5">
      <c r="A88" s="719">
        <v>74</v>
      </c>
      <c r="B88" s="523" t="s">
        <v>1464</v>
      </c>
      <c r="C88" s="515" t="s">
        <v>29</v>
      </c>
      <c r="D88" s="515"/>
      <c r="E88" s="522">
        <v>16</v>
      </c>
      <c r="F88" s="516"/>
      <c r="G88" s="927"/>
      <c r="H88" s="395"/>
      <c r="I88" s="516"/>
      <c r="J88" s="516"/>
      <c r="K88" s="354"/>
      <c r="L88" s="353"/>
      <c r="M88" s="353"/>
      <c r="N88" s="353"/>
      <c r="O88" s="353"/>
      <c r="P88" s="544"/>
    </row>
    <row r="89" spans="1:24" ht="25.5">
      <c r="A89" s="733">
        <v>75</v>
      </c>
      <c r="B89" s="523" t="s">
        <v>1465</v>
      </c>
      <c r="C89" s="515" t="s">
        <v>29</v>
      </c>
      <c r="D89" s="515"/>
      <c r="E89" s="522">
        <v>8</v>
      </c>
      <c r="F89" s="516"/>
      <c r="G89" s="927"/>
      <c r="H89" s="395"/>
      <c r="I89" s="516"/>
      <c r="J89" s="516"/>
      <c r="K89" s="354"/>
      <c r="L89" s="353"/>
      <c r="M89" s="353"/>
      <c r="N89" s="353"/>
      <c r="O89" s="353"/>
      <c r="P89" s="544"/>
    </row>
    <row r="90" spans="1:24" s="1" customFormat="1" ht="25.5">
      <c r="A90" s="719">
        <v>76</v>
      </c>
      <c r="B90" s="524" t="s">
        <v>1466</v>
      </c>
      <c r="C90" s="515" t="s">
        <v>29</v>
      </c>
      <c r="D90" s="515"/>
      <c r="E90" s="522">
        <v>23</v>
      </c>
      <c r="F90" s="516"/>
      <c r="G90" s="927"/>
      <c r="H90" s="395"/>
      <c r="I90" s="516"/>
      <c r="J90" s="516"/>
      <c r="K90" s="354"/>
      <c r="L90" s="353"/>
      <c r="M90" s="353"/>
      <c r="N90" s="353"/>
      <c r="O90" s="353"/>
      <c r="P90" s="544"/>
      <c r="Q90" s="1769"/>
    </row>
    <row r="91" spans="1:24">
      <c r="A91" s="733">
        <v>77</v>
      </c>
      <c r="B91" s="525" t="s">
        <v>145</v>
      </c>
      <c r="C91" s="503"/>
      <c r="D91" s="503"/>
      <c r="E91" s="497"/>
      <c r="F91" s="516"/>
      <c r="G91" s="927"/>
      <c r="H91" s="395"/>
      <c r="I91" s="546"/>
      <c r="J91" s="516"/>
      <c r="K91" s="354"/>
      <c r="L91" s="353"/>
      <c r="M91" s="353"/>
      <c r="N91" s="353"/>
      <c r="O91" s="353"/>
      <c r="P91" s="544"/>
    </row>
    <row r="92" spans="1:24" ht="25.5">
      <c r="A92" s="719">
        <v>78</v>
      </c>
      <c r="B92" s="526" t="s">
        <v>1467</v>
      </c>
      <c r="C92" s="515" t="s">
        <v>29</v>
      </c>
      <c r="D92" s="515"/>
      <c r="E92" s="522">
        <v>9</v>
      </c>
      <c r="F92" s="516"/>
      <c r="G92" s="927"/>
      <c r="H92" s="395"/>
      <c r="I92" s="516"/>
      <c r="J92" s="516"/>
      <c r="K92" s="354"/>
      <c r="L92" s="353"/>
      <c r="M92" s="353"/>
      <c r="N92" s="353"/>
      <c r="O92" s="353"/>
      <c r="P92" s="544"/>
    </row>
    <row r="93" spans="1:24" ht="25.5">
      <c r="A93" s="733">
        <v>79</v>
      </c>
      <c r="B93" s="526" t="s">
        <v>1468</v>
      </c>
      <c r="C93" s="515" t="s">
        <v>29</v>
      </c>
      <c r="D93" s="515"/>
      <c r="E93" s="522">
        <v>14</v>
      </c>
      <c r="F93" s="516"/>
      <c r="G93" s="927"/>
      <c r="H93" s="395"/>
      <c r="I93" s="546"/>
      <c r="J93" s="516"/>
      <c r="K93" s="354"/>
      <c r="L93" s="353"/>
      <c r="M93" s="353"/>
      <c r="N93" s="353"/>
      <c r="O93" s="353"/>
      <c r="P93" s="544"/>
    </row>
    <row r="94" spans="1:24" ht="12.75" customHeight="1">
      <c r="A94" s="719">
        <v>80</v>
      </c>
      <c r="B94" s="512" t="s">
        <v>146</v>
      </c>
      <c r="C94" s="505"/>
      <c r="D94" s="505"/>
      <c r="E94" s="497"/>
      <c r="F94" s="516"/>
      <c r="G94" s="927"/>
      <c r="H94" s="395"/>
      <c r="I94" s="546"/>
      <c r="J94" s="516"/>
      <c r="K94" s="354"/>
      <c r="L94" s="353"/>
      <c r="M94" s="353"/>
      <c r="N94" s="353"/>
      <c r="O94" s="353"/>
      <c r="P94" s="544"/>
    </row>
    <row r="95" spans="1:24" ht="25.5">
      <c r="A95" s="733">
        <v>81</v>
      </c>
      <c r="B95" s="527" t="s">
        <v>1469</v>
      </c>
      <c r="C95" s="515" t="s">
        <v>29</v>
      </c>
      <c r="D95" s="515"/>
      <c r="E95" s="528">
        <v>23</v>
      </c>
      <c r="F95" s="516"/>
      <c r="G95" s="927"/>
      <c r="H95" s="395"/>
      <c r="I95" s="516"/>
      <c r="J95" s="516"/>
      <c r="K95" s="354"/>
      <c r="L95" s="353"/>
      <c r="M95" s="353"/>
      <c r="N95" s="353"/>
      <c r="O95" s="353"/>
      <c r="P95" s="544"/>
    </row>
    <row r="96" spans="1:24" s="1" customFormat="1" ht="25.5">
      <c r="A96" s="719">
        <v>82</v>
      </c>
      <c r="B96" s="527" t="s">
        <v>1470</v>
      </c>
      <c r="C96" s="515" t="s">
        <v>29</v>
      </c>
      <c r="D96" s="515"/>
      <c r="E96" s="528">
        <v>12</v>
      </c>
      <c r="F96" s="516"/>
      <c r="G96" s="927"/>
      <c r="H96" s="395"/>
      <c r="I96" s="436"/>
      <c r="J96" s="516"/>
      <c r="K96" s="354"/>
      <c r="L96" s="353"/>
      <c r="M96" s="353"/>
      <c r="N96" s="353"/>
      <c r="O96" s="353"/>
      <c r="P96" s="544"/>
      <c r="Q96" s="1769"/>
    </row>
    <row r="97" spans="1:17" s="1" customFormat="1" ht="15">
      <c r="A97" s="733">
        <v>83</v>
      </c>
      <c r="B97" s="512" t="s">
        <v>147</v>
      </c>
      <c r="C97" s="515" t="s">
        <v>148</v>
      </c>
      <c r="D97" s="515"/>
      <c r="E97" s="529">
        <v>80</v>
      </c>
      <c r="F97" s="516"/>
      <c r="G97" s="927"/>
      <c r="H97" s="395"/>
      <c r="I97" s="516"/>
      <c r="J97" s="516"/>
      <c r="K97" s="354"/>
      <c r="L97" s="353"/>
      <c r="M97" s="353"/>
      <c r="N97" s="353"/>
      <c r="O97" s="353"/>
      <c r="P97" s="544"/>
      <c r="Q97" s="1769"/>
    </row>
    <row r="98" spans="1:17" ht="25.5">
      <c r="A98" s="719">
        <v>84</v>
      </c>
      <c r="B98" s="527" t="s">
        <v>1471</v>
      </c>
      <c r="C98" s="515" t="s">
        <v>29</v>
      </c>
      <c r="D98" s="515"/>
      <c r="E98" s="528">
        <v>24</v>
      </c>
      <c r="F98" s="516"/>
      <c r="G98" s="927"/>
      <c r="H98" s="395"/>
      <c r="I98" s="516"/>
      <c r="J98" s="516"/>
      <c r="K98" s="354"/>
      <c r="L98" s="353"/>
      <c r="M98" s="353"/>
      <c r="N98" s="353"/>
      <c r="O98" s="353"/>
      <c r="P98" s="544"/>
    </row>
    <row r="99" spans="1:17" ht="25.5">
      <c r="A99" s="733">
        <v>85</v>
      </c>
      <c r="B99" s="527" t="s">
        <v>1472</v>
      </c>
      <c r="C99" s="515" t="s">
        <v>29</v>
      </c>
      <c r="D99" s="515"/>
      <c r="E99" s="528">
        <v>12</v>
      </c>
      <c r="F99" s="516"/>
      <c r="G99" s="927"/>
      <c r="H99" s="395"/>
      <c r="I99" s="546"/>
      <c r="J99" s="516"/>
      <c r="K99" s="354"/>
      <c r="L99" s="353"/>
      <c r="M99" s="353"/>
      <c r="N99" s="353"/>
      <c r="O99" s="353"/>
      <c r="P99" s="544"/>
    </row>
    <row r="100" spans="1:17" ht="25.5">
      <c r="A100" s="719">
        <v>86</v>
      </c>
      <c r="B100" s="527" t="s">
        <v>1473</v>
      </c>
      <c r="C100" s="515" t="s">
        <v>29</v>
      </c>
      <c r="D100" s="515"/>
      <c r="E100" s="528">
        <v>30</v>
      </c>
      <c r="F100" s="516"/>
      <c r="G100" s="927"/>
      <c r="H100" s="395"/>
      <c r="I100" s="516"/>
      <c r="J100" s="516"/>
      <c r="K100" s="354"/>
      <c r="L100" s="353"/>
      <c r="M100" s="353"/>
      <c r="N100" s="353"/>
      <c r="O100" s="353"/>
      <c r="P100" s="544"/>
    </row>
    <row r="101" spans="1:17" s="1" customFormat="1" ht="25.5">
      <c r="A101" s="733">
        <v>87</v>
      </c>
      <c r="B101" s="527" t="s">
        <v>1469</v>
      </c>
      <c r="C101" s="515" t="s">
        <v>29</v>
      </c>
      <c r="D101" s="515"/>
      <c r="E101" s="528">
        <v>13</v>
      </c>
      <c r="F101" s="516"/>
      <c r="G101" s="927"/>
      <c r="H101" s="395"/>
      <c r="I101" s="516"/>
      <c r="J101" s="516"/>
      <c r="K101" s="354"/>
      <c r="L101" s="353"/>
      <c r="M101" s="353"/>
      <c r="N101" s="353"/>
      <c r="O101" s="353"/>
      <c r="P101" s="544"/>
      <c r="Q101" s="1769"/>
    </row>
    <row r="102" spans="1:17" ht="25.5">
      <c r="A102" s="719">
        <v>88</v>
      </c>
      <c r="B102" s="527" t="s">
        <v>1470</v>
      </c>
      <c r="C102" s="515" t="s">
        <v>29</v>
      </c>
      <c r="D102" s="515"/>
      <c r="E102" s="528">
        <v>12</v>
      </c>
      <c r="F102" s="516"/>
      <c r="G102" s="927"/>
      <c r="H102" s="395"/>
      <c r="I102" s="516"/>
      <c r="J102" s="516"/>
      <c r="K102" s="354"/>
      <c r="L102" s="353"/>
      <c r="M102" s="353"/>
      <c r="N102" s="353"/>
      <c r="O102" s="353"/>
      <c r="P102" s="544"/>
    </row>
    <row r="103" spans="1:17" s="1" customFormat="1" ht="15">
      <c r="A103" s="733">
        <v>89</v>
      </c>
      <c r="B103" s="530" t="s">
        <v>149</v>
      </c>
      <c r="C103" s="515" t="s">
        <v>148</v>
      </c>
      <c r="D103" s="515"/>
      <c r="E103" s="529">
        <v>37.200000000000003</v>
      </c>
      <c r="F103" s="516"/>
      <c r="G103" s="927"/>
      <c r="H103" s="395"/>
      <c r="I103" s="516"/>
      <c r="J103" s="516"/>
      <c r="K103" s="354"/>
      <c r="L103" s="353"/>
      <c r="M103" s="353"/>
      <c r="N103" s="353"/>
      <c r="O103" s="353"/>
      <c r="P103" s="544"/>
      <c r="Q103" s="1769"/>
    </row>
    <row r="104" spans="1:17" ht="25.5">
      <c r="A104" s="719">
        <v>90</v>
      </c>
      <c r="B104" s="521" t="s">
        <v>1474</v>
      </c>
      <c r="C104" s="515" t="s">
        <v>29</v>
      </c>
      <c r="D104" s="515"/>
      <c r="E104" s="522">
        <v>9</v>
      </c>
      <c r="F104" s="516"/>
      <c r="G104" s="927"/>
      <c r="H104" s="395"/>
      <c r="I104" s="516"/>
      <c r="J104" s="516"/>
      <c r="K104" s="354"/>
      <c r="L104" s="353"/>
      <c r="M104" s="353"/>
      <c r="N104" s="353"/>
      <c r="O104" s="353"/>
      <c r="P104" s="544"/>
    </row>
    <row r="105" spans="1:17" ht="25.5">
      <c r="A105" s="733">
        <v>91</v>
      </c>
      <c r="B105" s="521" t="s">
        <v>1475</v>
      </c>
      <c r="C105" s="515" t="s">
        <v>29</v>
      </c>
      <c r="D105" s="515"/>
      <c r="E105" s="522">
        <v>7</v>
      </c>
      <c r="F105" s="516"/>
      <c r="G105" s="927"/>
      <c r="H105" s="395"/>
      <c r="I105" s="516"/>
      <c r="J105" s="516"/>
      <c r="K105" s="354"/>
      <c r="L105" s="353"/>
      <c r="M105" s="353"/>
      <c r="N105" s="353"/>
      <c r="O105" s="353"/>
      <c r="P105" s="544"/>
    </row>
    <row r="106" spans="1:17" ht="25.5">
      <c r="A106" s="719">
        <v>92</v>
      </c>
      <c r="B106" s="521" t="s">
        <v>1476</v>
      </c>
      <c r="C106" s="515" t="s">
        <v>29</v>
      </c>
      <c r="D106" s="515"/>
      <c r="E106" s="522">
        <v>7</v>
      </c>
      <c r="F106" s="516"/>
      <c r="G106" s="927"/>
      <c r="H106" s="395"/>
      <c r="I106" s="546"/>
      <c r="J106" s="516"/>
      <c r="K106" s="354"/>
      <c r="L106" s="353"/>
      <c r="M106" s="353"/>
      <c r="N106" s="353"/>
      <c r="O106" s="353"/>
      <c r="P106" s="544"/>
    </row>
    <row r="107" spans="1:17" ht="25.5">
      <c r="A107" s="733">
        <v>93</v>
      </c>
      <c r="B107" s="521" t="s">
        <v>1477</v>
      </c>
      <c r="C107" s="515" t="s">
        <v>29</v>
      </c>
      <c r="D107" s="515"/>
      <c r="E107" s="522">
        <v>20</v>
      </c>
      <c r="F107" s="516"/>
      <c r="G107" s="927"/>
      <c r="H107" s="395"/>
      <c r="I107" s="516"/>
      <c r="J107" s="516"/>
      <c r="K107" s="354"/>
      <c r="L107" s="353"/>
      <c r="M107" s="353"/>
      <c r="N107" s="353"/>
      <c r="O107" s="353"/>
      <c r="P107" s="544"/>
    </row>
    <row r="108" spans="1:17" ht="25.5">
      <c r="A108" s="719">
        <v>94</v>
      </c>
      <c r="B108" s="521" t="s">
        <v>1478</v>
      </c>
      <c r="C108" s="515" t="s">
        <v>29</v>
      </c>
      <c r="D108" s="515"/>
      <c r="E108" s="522">
        <v>12</v>
      </c>
      <c r="F108" s="516"/>
      <c r="G108" s="927"/>
      <c r="H108" s="395"/>
      <c r="I108" s="546"/>
      <c r="J108" s="516"/>
      <c r="K108" s="354"/>
      <c r="L108" s="353"/>
      <c r="M108" s="353"/>
      <c r="N108" s="353"/>
      <c r="O108" s="353"/>
      <c r="P108" s="544"/>
    </row>
    <row r="109" spans="1:17" ht="12.75" customHeight="1">
      <c r="A109" s="733">
        <v>95</v>
      </c>
      <c r="B109" s="521" t="s">
        <v>1479</v>
      </c>
      <c r="C109" s="515" t="s">
        <v>29</v>
      </c>
      <c r="D109" s="515"/>
      <c r="E109" s="522">
        <v>11</v>
      </c>
      <c r="F109" s="516"/>
      <c r="G109" s="927"/>
      <c r="H109" s="395"/>
      <c r="I109" s="546"/>
      <c r="J109" s="516"/>
      <c r="K109" s="354"/>
      <c r="L109" s="353"/>
      <c r="M109" s="353"/>
      <c r="N109" s="353"/>
      <c r="O109" s="353"/>
      <c r="P109" s="544"/>
    </row>
    <row r="110" spans="1:17" ht="15">
      <c r="A110" s="719">
        <v>96</v>
      </c>
      <c r="B110" s="531" t="s">
        <v>1583</v>
      </c>
      <c r="C110" s="515" t="s">
        <v>148</v>
      </c>
      <c r="D110" s="515"/>
      <c r="E110" s="529">
        <v>161.5</v>
      </c>
      <c r="F110" s="516"/>
      <c r="G110" s="927"/>
      <c r="H110" s="395"/>
      <c r="I110" s="516"/>
      <c r="J110" s="516"/>
      <c r="K110" s="354"/>
      <c r="L110" s="353"/>
      <c r="M110" s="353"/>
      <c r="N110" s="353"/>
      <c r="O110" s="353"/>
      <c r="P110" s="544"/>
    </row>
    <row r="111" spans="1:17" s="1" customFormat="1" ht="12.75" customHeight="1">
      <c r="A111" s="733">
        <v>97</v>
      </c>
      <c r="B111" s="532" t="s">
        <v>1480</v>
      </c>
      <c r="C111" s="515" t="s">
        <v>29</v>
      </c>
      <c r="D111" s="515"/>
      <c r="E111" s="522">
        <v>80</v>
      </c>
      <c r="F111" s="516"/>
      <c r="G111" s="927"/>
      <c r="H111" s="395"/>
      <c r="I111" s="436"/>
      <c r="J111" s="516"/>
      <c r="K111" s="354"/>
      <c r="L111" s="353"/>
      <c r="M111" s="353"/>
      <c r="N111" s="353"/>
      <c r="O111" s="353"/>
      <c r="P111" s="544"/>
      <c r="Q111" s="1769"/>
    </row>
    <row r="112" spans="1:17" s="1" customFormat="1" ht="12.75" customHeight="1">
      <c r="A112" s="719">
        <v>98</v>
      </c>
      <c r="B112" s="532" t="s">
        <v>1481</v>
      </c>
      <c r="C112" s="515" t="s">
        <v>29</v>
      </c>
      <c r="D112" s="515"/>
      <c r="E112" s="522">
        <v>60</v>
      </c>
      <c r="F112" s="516"/>
      <c r="G112" s="927"/>
      <c r="H112" s="395"/>
      <c r="I112" s="516"/>
      <c r="J112" s="516"/>
      <c r="K112" s="354"/>
      <c r="L112" s="353"/>
      <c r="M112" s="353"/>
      <c r="N112" s="353"/>
      <c r="O112" s="353"/>
      <c r="P112" s="544"/>
      <c r="Q112" s="1769"/>
    </row>
    <row r="113" spans="1:20" ht="12.75" customHeight="1">
      <c r="A113" s="733">
        <v>99</v>
      </c>
      <c r="B113" s="532" t="s">
        <v>1482</v>
      </c>
      <c r="C113" s="515" t="s">
        <v>29</v>
      </c>
      <c r="D113" s="515"/>
      <c r="E113" s="522">
        <v>88</v>
      </c>
      <c r="F113" s="516"/>
      <c r="G113" s="927"/>
      <c r="H113" s="395"/>
      <c r="I113" s="516"/>
      <c r="J113" s="516"/>
      <c r="K113" s="354"/>
      <c r="L113" s="353"/>
      <c r="M113" s="353"/>
      <c r="N113" s="353"/>
      <c r="O113" s="353"/>
      <c r="P113" s="544"/>
    </row>
    <row r="114" spans="1:20" ht="12.75" customHeight="1">
      <c r="A114" s="719">
        <v>100</v>
      </c>
      <c r="B114" s="523" t="s">
        <v>1483</v>
      </c>
      <c r="C114" s="515" t="s">
        <v>29</v>
      </c>
      <c r="D114" s="515"/>
      <c r="E114" s="522">
        <v>35</v>
      </c>
      <c r="F114" s="516"/>
      <c r="G114" s="927"/>
      <c r="H114" s="395"/>
      <c r="I114" s="546"/>
      <c r="J114" s="516"/>
      <c r="K114" s="354"/>
      <c r="L114" s="353"/>
      <c r="M114" s="353"/>
      <c r="N114" s="353"/>
      <c r="O114" s="353"/>
      <c r="P114" s="544"/>
    </row>
    <row r="115" spans="1:20" ht="12.75" customHeight="1">
      <c r="A115" s="733">
        <v>101</v>
      </c>
      <c r="B115" s="523" t="s">
        <v>1484</v>
      </c>
      <c r="C115" s="515" t="s">
        <v>29</v>
      </c>
      <c r="D115" s="515"/>
      <c r="E115" s="522">
        <v>40</v>
      </c>
      <c r="F115" s="516"/>
      <c r="G115" s="927"/>
      <c r="H115" s="395"/>
      <c r="I115" s="516"/>
      <c r="J115" s="516"/>
      <c r="K115" s="354"/>
      <c r="L115" s="353"/>
      <c r="M115" s="353"/>
      <c r="N115" s="353"/>
      <c r="O115" s="353"/>
      <c r="P115" s="544"/>
    </row>
    <row r="116" spans="1:20" s="1" customFormat="1" ht="12.75" customHeight="1">
      <c r="A116" s="719">
        <v>102</v>
      </c>
      <c r="B116" s="523" t="s">
        <v>1485</v>
      </c>
      <c r="C116" s="515" t="s">
        <v>29</v>
      </c>
      <c r="D116" s="515"/>
      <c r="E116" s="522">
        <v>51</v>
      </c>
      <c r="F116" s="516"/>
      <c r="G116" s="927"/>
      <c r="H116" s="395"/>
      <c r="I116" s="516"/>
      <c r="J116" s="516"/>
      <c r="K116" s="354"/>
      <c r="L116" s="353"/>
      <c r="M116" s="353"/>
      <c r="N116" s="353"/>
      <c r="O116" s="353"/>
      <c r="P116" s="544"/>
      <c r="Q116" s="1769"/>
    </row>
    <row r="117" spans="1:20">
      <c r="A117" s="733">
        <v>103</v>
      </c>
      <c r="B117" s="523" t="s">
        <v>1486</v>
      </c>
      <c r="C117" s="515" t="s">
        <v>29</v>
      </c>
      <c r="D117" s="515"/>
      <c r="E117" s="522">
        <v>92</v>
      </c>
      <c r="F117" s="516"/>
      <c r="G117" s="927"/>
      <c r="H117" s="395"/>
      <c r="I117" s="516"/>
      <c r="J117" s="516"/>
      <c r="K117" s="354"/>
      <c r="L117" s="353"/>
      <c r="M117" s="353"/>
      <c r="N117" s="353"/>
      <c r="O117" s="353"/>
      <c r="P117" s="544"/>
    </row>
    <row r="118" spans="1:20" s="1" customFormat="1">
      <c r="A118" s="719">
        <v>104</v>
      </c>
      <c r="B118" s="523" t="s">
        <v>1487</v>
      </c>
      <c r="C118" s="515" t="s">
        <v>29</v>
      </c>
      <c r="D118" s="515"/>
      <c r="E118" s="522">
        <v>22</v>
      </c>
      <c r="F118" s="516"/>
      <c r="G118" s="927"/>
      <c r="H118" s="395"/>
      <c r="I118" s="516"/>
      <c r="J118" s="516"/>
      <c r="K118" s="354"/>
      <c r="L118" s="353"/>
      <c r="M118" s="353"/>
      <c r="N118" s="353"/>
      <c r="O118" s="353"/>
      <c r="P118" s="544"/>
      <c r="Q118" s="1769"/>
    </row>
    <row r="119" spans="1:20" s="1799" customFormat="1" ht="89.25" customHeight="1">
      <c r="A119" s="719"/>
      <c r="B119" s="1811" t="s">
        <v>1498</v>
      </c>
      <c r="C119" s="1812" t="s">
        <v>29</v>
      </c>
      <c r="D119" s="1812"/>
      <c r="E119" s="1813">
        <v>22</v>
      </c>
      <c r="F119" s="1756"/>
      <c r="G119" s="1764"/>
      <c r="H119" s="1750"/>
      <c r="I119" s="1756"/>
      <c r="J119" s="1756"/>
      <c r="K119" s="1757"/>
      <c r="L119" s="1758"/>
      <c r="M119" s="1758"/>
      <c r="N119" s="1758"/>
      <c r="O119" s="1758"/>
      <c r="P119" s="1759"/>
      <c r="Q119" s="1801"/>
      <c r="R119" s="1943" t="s">
        <v>4003</v>
      </c>
      <c r="S119" s="1944"/>
      <c r="T119" s="1944"/>
    </row>
    <row r="120" spans="1:20" ht="15">
      <c r="A120" s="733">
        <v>105</v>
      </c>
      <c r="B120" s="530" t="s">
        <v>150</v>
      </c>
      <c r="C120" s="533" t="s">
        <v>133</v>
      </c>
      <c r="D120" s="533"/>
      <c r="E120" s="529">
        <v>13.3</v>
      </c>
      <c r="F120" s="516"/>
      <c r="G120" s="927"/>
      <c r="H120" s="395"/>
      <c r="I120" s="516"/>
      <c r="J120" s="516"/>
      <c r="K120" s="354"/>
      <c r="L120" s="353"/>
      <c r="M120" s="353"/>
      <c r="N120" s="353"/>
      <c r="O120" s="353"/>
      <c r="P120" s="544"/>
    </row>
    <row r="121" spans="1:20">
      <c r="A121" s="719">
        <v>106</v>
      </c>
      <c r="B121" s="534" t="s">
        <v>1488</v>
      </c>
      <c r="C121" s="515" t="s">
        <v>29</v>
      </c>
      <c r="D121" s="515"/>
      <c r="E121" s="522">
        <v>8</v>
      </c>
      <c r="F121" s="516"/>
      <c r="G121" s="927"/>
      <c r="H121" s="395"/>
      <c r="I121" s="516"/>
      <c r="J121" s="516"/>
      <c r="K121" s="354"/>
      <c r="L121" s="353"/>
      <c r="M121" s="353"/>
      <c r="N121" s="353"/>
      <c r="O121" s="353"/>
      <c r="P121" s="544"/>
    </row>
    <row r="122" spans="1:20">
      <c r="A122" s="733">
        <v>107</v>
      </c>
      <c r="B122" s="534" t="s">
        <v>1489</v>
      </c>
      <c r="C122" s="515" t="s">
        <v>29</v>
      </c>
      <c r="D122" s="515"/>
      <c r="E122" s="522">
        <v>6</v>
      </c>
      <c r="F122" s="516"/>
      <c r="G122" s="927"/>
      <c r="H122" s="395"/>
      <c r="I122" s="546"/>
      <c r="J122" s="516"/>
      <c r="K122" s="354"/>
      <c r="L122" s="353"/>
      <c r="M122" s="353"/>
      <c r="N122" s="353"/>
      <c r="O122" s="353"/>
      <c r="P122" s="544"/>
    </row>
    <row r="123" spans="1:20">
      <c r="A123" s="719">
        <v>108</v>
      </c>
      <c r="B123" s="534" t="s">
        <v>1490</v>
      </c>
      <c r="C123" s="515" t="s">
        <v>29</v>
      </c>
      <c r="D123" s="515"/>
      <c r="E123" s="522">
        <v>24</v>
      </c>
      <c r="F123" s="516"/>
      <c r="G123" s="927"/>
      <c r="H123" s="395"/>
      <c r="I123" s="516"/>
      <c r="J123" s="516"/>
      <c r="K123" s="354"/>
      <c r="L123" s="353"/>
      <c r="M123" s="353"/>
      <c r="N123" s="353"/>
      <c r="O123" s="353"/>
      <c r="P123" s="544"/>
    </row>
    <row r="124" spans="1:20">
      <c r="A124" s="733">
        <v>109</v>
      </c>
      <c r="B124" s="532" t="s">
        <v>1491</v>
      </c>
      <c r="C124" s="515" t="s">
        <v>29</v>
      </c>
      <c r="D124" s="515"/>
      <c r="E124" s="522">
        <v>20</v>
      </c>
      <c r="F124" s="516"/>
      <c r="G124" s="927"/>
      <c r="H124" s="395"/>
      <c r="I124" s="546"/>
      <c r="J124" s="516"/>
      <c r="K124" s="354"/>
      <c r="L124" s="353"/>
      <c r="M124" s="353"/>
      <c r="N124" s="353"/>
      <c r="O124" s="353"/>
      <c r="P124" s="544"/>
    </row>
    <row r="125" spans="1:20" ht="12.75" customHeight="1">
      <c r="A125" s="719">
        <v>110</v>
      </c>
      <c r="B125" s="532" t="s">
        <v>1492</v>
      </c>
      <c r="C125" s="515" t="s">
        <v>29</v>
      </c>
      <c r="D125" s="515"/>
      <c r="E125" s="522">
        <v>18</v>
      </c>
      <c r="F125" s="516"/>
      <c r="G125" s="927"/>
      <c r="H125" s="395"/>
      <c r="I125" s="546"/>
      <c r="J125" s="516"/>
      <c r="K125" s="354"/>
      <c r="L125" s="353"/>
      <c r="M125" s="353"/>
      <c r="N125" s="353"/>
      <c r="O125" s="353"/>
      <c r="P125" s="544"/>
    </row>
    <row r="126" spans="1:20" ht="15">
      <c r="A126" s="733">
        <v>111</v>
      </c>
      <c r="B126" s="530" t="s">
        <v>151</v>
      </c>
      <c r="C126" s="515" t="s">
        <v>148</v>
      </c>
      <c r="D126" s="515"/>
      <c r="E126" s="529">
        <v>25</v>
      </c>
      <c r="F126" s="516"/>
      <c r="G126" s="927"/>
      <c r="H126" s="395"/>
      <c r="I126" s="516"/>
      <c r="J126" s="516"/>
      <c r="K126" s="354"/>
      <c r="L126" s="353"/>
      <c r="M126" s="353"/>
      <c r="N126" s="353"/>
      <c r="O126" s="353"/>
      <c r="P126" s="544"/>
    </row>
    <row r="127" spans="1:20" s="1" customFormat="1" ht="25.5">
      <c r="A127" s="719">
        <v>112</v>
      </c>
      <c r="B127" s="521" t="s">
        <v>1493</v>
      </c>
      <c r="C127" s="515" t="s">
        <v>29</v>
      </c>
      <c r="D127" s="515"/>
      <c r="E127" s="522">
        <v>8</v>
      </c>
      <c r="F127" s="516"/>
      <c r="G127" s="927"/>
      <c r="H127" s="395"/>
      <c r="I127" s="436"/>
      <c r="J127" s="516"/>
      <c r="K127" s="354"/>
      <c r="L127" s="353"/>
      <c r="M127" s="353"/>
      <c r="N127" s="353"/>
      <c r="O127" s="353"/>
      <c r="P127" s="544"/>
      <c r="Q127" s="1769"/>
    </row>
    <row r="128" spans="1:20" s="1" customFormat="1">
      <c r="A128" s="733">
        <v>113</v>
      </c>
      <c r="B128" s="521" t="s">
        <v>1483</v>
      </c>
      <c r="C128" s="515" t="s">
        <v>29</v>
      </c>
      <c r="D128" s="515"/>
      <c r="E128" s="522">
        <v>16</v>
      </c>
      <c r="F128" s="516"/>
      <c r="G128" s="927"/>
      <c r="H128" s="395"/>
      <c r="I128" s="516"/>
      <c r="J128" s="516"/>
      <c r="K128" s="354"/>
      <c r="L128" s="353"/>
      <c r="M128" s="353"/>
      <c r="N128" s="353"/>
      <c r="O128" s="353"/>
      <c r="P128" s="544"/>
      <c r="Q128" s="1769"/>
    </row>
    <row r="129" spans="1:20">
      <c r="A129" s="719">
        <v>114</v>
      </c>
      <c r="B129" s="532" t="s">
        <v>1494</v>
      </c>
      <c r="C129" s="515" t="s">
        <v>29</v>
      </c>
      <c r="D129" s="515"/>
      <c r="E129" s="522">
        <v>13</v>
      </c>
      <c r="F129" s="516"/>
      <c r="G129" s="927"/>
      <c r="H129" s="395"/>
      <c r="I129" s="516"/>
      <c r="J129" s="516"/>
      <c r="K129" s="354"/>
      <c r="L129" s="353"/>
      <c r="M129" s="353"/>
      <c r="N129" s="353"/>
      <c r="O129" s="353"/>
      <c r="P129" s="544"/>
    </row>
    <row r="130" spans="1:20">
      <c r="A130" s="733">
        <v>115</v>
      </c>
      <c r="B130" s="532" t="s">
        <v>1495</v>
      </c>
      <c r="C130" s="515" t="s">
        <v>29</v>
      </c>
      <c r="D130" s="515"/>
      <c r="E130" s="522">
        <v>10</v>
      </c>
      <c r="F130" s="516"/>
      <c r="G130" s="927"/>
      <c r="H130" s="395"/>
      <c r="I130" s="546"/>
      <c r="J130" s="516"/>
      <c r="K130" s="354"/>
      <c r="L130" s="353"/>
      <c r="M130" s="353"/>
      <c r="N130" s="353"/>
      <c r="O130" s="353"/>
      <c r="P130" s="544"/>
    </row>
    <row r="131" spans="1:20">
      <c r="A131" s="719">
        <v>116</v>
      </c>
      <c r="B131" s="521" t="s">
        <v>1496</v>
      </c>
      <c r="C131" s="515" t="s">
        <v>29</v>
      </c>
      <c r="D131" s="515"/>
      <c r="E131" s="522">
        <v>21</v>
      </c>
      <c r="F131" s="516"/>
      <c r="G131" s="927"/>
      <c r="H131" s="395"/>
      <c r="I131" s="546"/>
      <c r="J131" s="516"/>
      <c r="K131" s="354"/>
      <c r="L131" s="353"/>
      <c r="M131" s="353"/>
      <c r="N131" s="353"/>
      <c r="O131" s="353"/>
      <c r="P131" s="544"/>
    </row>
    <row r="132" spans="1:20" s="1" customFormat="1" ht="25.5">
      <c r="A132" s="733">
        <v>117</v>
      </c>
      <c r="B132" s="535" t="s">
        <v>1497</v>
      </c>
      <c r="C132" s="515" t="s">
        <v>29</v>
      </c>
      <c r="D132" s="515"/>
      <c r="E132" s="522">
        <v>9</v>
      </c>
      <c r="F132" s="516"/>
      <c r="G132" s="927"/>
      <c r="H132" s="395"/>
      <c r="I132" s="516"/>
      <c r="J132" s="516"/>
      <c r="K132" s="354"/>
      <c r="L132" s="353"/>
      <c r="M132" s="353"/>
      <c r="N132" s="353"/>
      <c r="O132" s="353"/>
      <c r="P132" s="544"/>
      <c r="Q132" s="1769"/>
    </row>
    <row r="133" spans="1:20">
      <c r="A133" s="719">
        <v>118</v>
      </c>
      <c r="B133" s="532" t="s">
        <v>1498</v>
      </c>
      <c r="C133" s="515" t="s">
        <v>29</v>
      </c>
      <c r="D133" s="515"/>
      <c r="E133" s="522">
        <v>12</v>
      </c>
      <c r="F133" s="516"/>
      <c r="G133" s="927"/>
      <c r="H133" s="395"/>
      <c r="I133" s="516"/>
      <c r="J133" s="516"/>
      <c r="K133" s="354"/>
      <c r="L133" s="353"/>
      <c r="M133" s="353"/>
      <c r="N133" s="353"/>
      <c r="O133" s="353"/>
      <c r="P133" s="544"/>
    </row>
    <row r="134" spans="1:20" s="1" customFormat="1" ht="15">
      <c r="A134" s="733">
        <v>119</v>
      </c>
      <c r="B134" s="530" t="s">
        <v>152</v>
      </c>
      <c r="C134" s="515" t="s">
        <v>148</v>
      </c>
      <c r="D134" s="515"/>
      <c r="E134" s="529">
        <v>4</v>
      </c>
      <c r="F134" s="516"/>
      <c r="G134" s="927"/>
      <c r="H134" s="395"/>
      <c r="I134" s="516"/>
      <c r="J134" s="516"/>
      <c r="K134" s="354"/>
      <c r="L134" s="353"/>
      <c r="M134" s="353"/>
      <c r="N134" s="353"/>
      <c r="O134" s="353"/>
      <c r="P134" s="544"/>
      <c r="Q134" s="1769"/>
    </row>
    <row r="135" spans="1:20">
      <c r="A135" s="719">
        <v>120</v>
      </c>
      <c r="B135" s="523" t="s">
        <v>1499</v>
      </c>
      <c r="C135" s="515" t="s">
        <v>29</v>
      </c>
      <c r="D135" s="515"/>
      <c r="E135" s="522">
        <v>9</v>
      </c>
      <c r="F135" s="516"/>
      <c r="G135" s="927"/>
      <c r="H135" s="395"/>
      <c r="I135" s="516"/>
      <c r="J135" s="516"/>
      <c r="K135" s="354"/>
      <c r="L135" s="353"/>
      <c r="M135" s="353"/>
      <c r="N135" s="353"/>
      <c r="O135" s="353"/>
      <c r="P135" s="544"/>
    </row>
    <row r="136" spans="1:20">
      <c r="A136" s="733">
        <v>121</v>
      </c>
      <c r="B136" s="532" t="s">
        <v>1500</v>
      </c>
      <c r="C136" s="515" t="s">
        <v>29</v>
      </c>
      <c r="D136" s="515"/>
      <c r="E136" s="522">
        <v>8</v>
      </c>
      <c r="F136" s="516"/>
      <c r="G136" s="927"/>
      <c r="H136" s="395"/>
      <c r="I136" s="516"/>
      <c r="J136" s="516"/>
      <c r="K136" s="354"/>
      <c r="L136" s="353"/>
      <c r="M136" s="353"/>
      <c r="N136" s="353"/>
      <c r="O136" s="353"/>
      <c r="P136" s="544"/>
    </row>
    <row r="137" spans="1:20">
      <c r="A137" s="719">
        <v>122</v>
      </c>
      <c r="B137" s="532" t="s">
        <v>153</v>
      </c>
      <c r="C137" s="515" t="s">
        <v>29</v>
      </c>
      <c r="D137" s="515"/>
      <c r="E137" s="522">
        <v>60</v>
      </c>
      <c r="F137" s="516"/>
      <c r="G137" s="927"/>
      <c r="H137" s="395"/>
      <c r="I137" s="516"/>
      <c r="J137" s="516"/>
      <c r="K137" s="354"/>
      <c r="L137" s="353"/>
      <c r="M137" s="353"/>
      <c r="N137" s="353"/>
      <c r="O137" s="353"/>
      <c r="P137" s="544"/>
    </row>
    <row r="138" spans="1:20">
      <c r="A138" s="733">
        <v>123</v>
      </c>
      <c r="B138" s="525" t="s">
        <v>154</v>
      </c>
      <c r="C138" s="515" t="s">
        <v>133</v>
      </c>
      <c r="D138" s="515"/>
      <c r="E138" s="522">
        <v>5</v>
      </c>
      <c r="F138" s="516"/>
      <c r="G138" s="927"/>
      <c r="H138" s="395"/>
      <c r="I138" s="516"/>
      <c r="J138" s="516"/>
      <c r="K138" s="354"/>
      <c r="L138" s="353"/>
      <c r="M138" s="353"/>
      <c r="N138" s="353"/>
      <c r="O138" s="353"/>
      <c r="P138" s="544"/>
    </row>
    <row r="139" spans="1:20">
      <c r="A139" s="719">
        <v>124</v>
      </c>
      <c r="B139" s="532" t="s">
        <v>1501</v>
      </c>
      <c r="C139" s="515" t="s">
        <v>29</v>
      </c>
      <c r="D139" s="515"/>
      <c r="E139" s="522">
        <v>13</v>
      </c>
      <c r="F139" s="516"/>
      <c r="G139" s="927"/>
      <c r="H139" s="395"/>
      <c r="I139" s="546"/>
      <c r="J139" s="516"/>
      <c r="K139" s="354"/>
      <c r="L139" s="353"/>
      <c r="M139" s="353"/>
      <c r="N139" s="353"/>
      <c r="O139" s="353"/>
      <c r="P139" s="544"/>
    </row>
    <row r="140" spans="1:20">
      <c r="A140" s="733">
        <v>125</v>
      </c>
      <c r="B140" s="532" t="s">
        <v>1502</v>
      </c>
      <c r="C140" s="515" t="s">
        <v>29</v>
      </c>
      <c r="D140" s="515"/>
      <c r="E140" s="522">
        <v>13</v>
      </c>
      <c r="F140" s="516"/>
      <c r="G140" s="927"/>
      <c r="H140" s="395"/>
      <c r="I140" s="516"/>
      <c r="J140" s="516"/>
      <c r="K140" s="354"/>
      <c r="L140" s="353"/>
      <c r="M140" s="353"/>
      <c r="N140" s="353"/>
      <c r="O140" s="353"/>
      <c r="P140" s="544"/>
    </row>
    <row r="141" spans="1:20">
      <c r="A141" s="719">
        <v>126</v>
      </c>
      <c r="B141" s="532" t="s">
        <v>1503</v>
      </c>
      <c r="C141" s="515" t="s">
        <v>29</v>
      </c>
      <c r="D141" s="515"/>
      <c r="E141" s="522">
        <v>20</v>
      </c>
      <c r="F141" s="516"/>
      <c r="G141" s="927"/>
      <c r="H141" s="395"/>
      <c r="I141" s="546"/>
      <c r="J141" s="516"/>
      <c r="K141" s="354"/>
      <c r="L141" s="353"/>
      <c r="M141" s="353"/>
      <c r="N141" s="353"/>
      <c r="O141" s="353"/>
      <c r="P141" s="544"/>
    </row>
    <row r="142" spans="1:20" ht="12.75" customHeight="1">
      <c r="A142" s="733">
        <v>127</v>
      </c>
      <c r="B142" s="532" t="s">
        <v>153</v>
      </c>
      <c r="C142" s="515" t="s">
        <v>29</v>
      </c>
      <c r="D142" s="515"/>
      <c r="E142" s="522">
        <v>40</v>
      </c>
      <c r="F142" s="516"/>
      <c r="G142" s="927"/>
      <c r="H142" s="395"/>
      <c r="I142" s="546"/>
      <c r="J142" s="516"/>
      <c r="K142" s="354"/>
      <c r="L142" s="353"/>
      <c r="M142" s="353"/>
      <c r="N142" s="353"/>
      <c r="O142" s="353"/>
      <c r="P142" s="544"/>
    </row>
    <row r="143" spans="1:20">
      <c r="A143" s="719">
        <v>128</v>
      </c>
      <c r="B143" s="525" t="s">
        <v>155</v>
      </c>
      <c r="C143" s="515" t="s">
        <v>133</v>
      </c>
      <c r="D143" s="515"/>
      <c r="E143" s="522">
        <v>6</v>
      </c>
      <c r="F143" s="516"/>
      <c r="G143" s="927"/>
      <c r="H143" s="395"/>
      <c r="I143" s="516"/>
      <c r="J143" s="516"/>
      <c r="K143" s="354"/>
      <c r="L143" s="353"/>
      <c r="M143" s="353"/>
      <c r="N143" s="353"/>
      <c r="O143" s="353"/>
      <c r="P143" s="544"/>
    </row>
    <row r="144" spans="1:20" s="1" customFormat="1" ht="91.5" customHeight="1">
      <c r="A144" s="733">
        <v>129</v>
      </c>
      <c r="B144" s="521" t="s">
        <v>1504</v>
      </c>
      <c r="C144" s="515" t="s">
        <v>29</v>
      </c>
      <c r="D144" s="515"/>
      <c r="E144" s="522">
        <v>20</v>
      </c>
      <c r="F144" s="516"/>
      <c r="G144" s="927"/>
      <c r="H144" s="395"/>
      <c r="I144" s="436"/>
      <c r="J144" s="516"/>
      <c r="K144" s="354"/>
      <c r="L144" s="353"/>
      <c r="M144" s="353"/>
      <c r="N144" s="353"/>
      <c r="O144" s="353"/>
      <c r="P144" s="544"/>
      <c r="Q144" s="1769"/>
      <c r="R144" s="1943" t="s">
        <v>4002</v>
      </c>
      <c r="S144" s="1944"/>
      <c r="T144" s="1944"/>
    </row>
    <row r="145" spans="1:17" s="1" customFormat="1">
      <c r="A145" s="719">
        <v>130</v>
      </c>
      <c r="B145" s="521" t="s">
        <v>1505</v>
      </c>
      <c r="C145" s="515" t="s">
        <v>29</v>
      </c>
      <c r="D145" s="515"/>
      <c r="E145" s="522">
        <v>26</v>
      </c>
      <c r="F145" s="516"/>
      <c r="G145" s="927"/>
      <c r="H145" s="395"/>
      <c r="I145" s="516"/>
      <c r="J145" s="516"/>
      <c r="K145" s="354"/>
      <c r="L145" s="353"/>
      <c r="M145" s="353"/>
      <c r="N145" s="353"/>
      <c r="O145" s="353"/>
      <c r="P145" s="544"/>
      <c r="Q145" s="1769"/>
    </row>
    <row r="146" spans="1:17">
      <c r="A146" s="733">
        <v>131</v>
      </c>
      <c r="B146" s="521" t="s">
        <v>153</v>
      </c>
      <c r="C146" s="515" t="s">
        <v>29</v>
      </c>
      <c r="D146" s="515"/>
      <c r="E146" s="522">
        <v>40</v>
      </c>
      <c r="F146" s="516"/>
      <c r="G146" s="927"/>
      <c r="H146" s="395"/>
      <c r="I146" s="516"/>
      <c r="J146" s="516"/>
      <c r="K146" s="354"/>
      <c r="L146" s="353"/>
      <c r="M146" s="353"/>
      <c r="N146" s="353"/>
      <c r="O146" s="353"/>
      <c r="P146" s="544"/>
    </row>
    <row r="147" spans="1:17">
      <c r="A147" s="719">
        <v>132</v>
      </c>
      <c r="B147" s="525" t="s">
        <v>156</v>
      </c>
      <c r="C147" s="515" t="s">
        <v>133</v>
      </c>
      <c r="D147" s="515"/>
      <c r="E147" s="522">
        <v>6</v>
      </c>
      <c r="F147" s="516"/>
      <c r="G147" s="927"/>
      <c r="H147" s="395"/>
      <c r="I147" s="546"/>
      <c r="J147" s="516"/>
      <c r="K147" s="354"/>
      <c r="L147" s="353"/>
      <c r="M147" s="353"/>
      <c r="N147" s="353"/>
      <c r="O147" s="353"/>
      <c r="P147" s="544"/>
    </row>
    <row r="148" spans="1:17" ht="12.75" customHeight="1">
      <c r="A148" s="733">
        <v>133</v>
      </c>
      <c r="B148" s="532" t="s">
        <v>157</v>
      </c>
      <c r="C148" s="515" t="s">
        <v>29</v>
      </c>
      <c r="D148" s="515"/>
      <c r="E148" s="522">
        <v>12</v>
      </c>
      <c r="F148" s="516"/>
      <c r="G148" s="927"/>
      <c r="H148" s="395"/>
      <c r="I148" s="516"/>
      <c r="J148" s="516"/>
      <c r="K148" s="354"/>
      <c r="L148" s="353"/>
      <c r="M148" s="353"/>
      <c r="N148" s="353"/>
      <c r="O148" s="353"/>
      <c r="P148" s="544"/>
    </row>
    <row r="149" spans="1:17" s="1" customFormat="1" ht="12.75" customHeight="1">
      <c r="A149" s="719">
        <v>134</v>
      </c>
      <c r="B149" s="532" t="s">
        <v>158</v>
      </c>
      <c r="C149" s="515" t="s">
        <v>29</v>
      </c>
      <c r="D149" s="515"/>
      <c r="E149" s="522">
        <v>32</v>
      </c>
      <c r="F149" s="516"/>
      <c r="G149" s="927"/>
      <c r="H149" s="395"/>
      <c r="I149" s="516"/>
      <c r="J149" s="516"/>
      <c r="K149" s="354"/>
      <c r="L149" s="353"/>
      <c r="M149" s="353"/>
      <c r="N149" s="353"/>
      <c r="O149" s="353"/>
      <c r="P149" s="544"/>
      <c r="Q149" s="1769"/>
    </row>
    <row r="150" spans="1:17" ht="12.75" customHeight="1">
      <c r="A150" s="733">
        <v>135</v>
      </c>
      <c r="B150" s="532" t="s">
        <v>153</v>
      </c>
      <c r="C150" s="515" t="s">
        <v>29</v>
      </c>
      <c r="D150" s="515"/>
      <c r="E150" s="522">
        <v>72</v>
      </c>
      <c r="F150" s="516"/>
      <c r="G150" s="927"/>
      <c r="H150" s="395"/>
      <c r="I150" s="516"/>
      <c r="J150" s="516"/>
      <c r="K150" s="354"/>
      <c r="L150" s="353"/>
      <c r="M150" s="353"/>
      <c r="N150" s="353"/>
      <c r="O150" s="353"/>
      <c r="P150" s="544"/>
    </row>
    <row r="151" spans="1:17" s="1" customFormat="1">
      <c r="A151" s="719">
        <v>136</v>
      </c>
      <c r="B151" s="525" t="s">
        <v>159</v>
      </c>
      <c r="C151" s="515" t="s">
        <v>133</v>
      </c>
      <c r="D151" s="515"/>
      <c r="E151" s="522">
        <v>5</v>
      </c>
      <c r="F151" s="516"/>
      <c r="G151" s="927"/>
      <c r="H151" s="395"/>
      <c r="I151" s="516"/>
      <c r="J151" s="516"/>
      <c r="K151" s="354"/>
      <c r="L151" s="353"/>
      <c r="M151" s="353"/>
      <c r="N151" s="353"/>
      <c r="O151" s="353"/>
      <c r="P151" s="544"/>
      <c r="Q151" s="1769"/>
    </row>
    <row r="152" spans="1:17">
      <c r="A152" s="733">
        <v>137</v>
      </c>
      <c r="B152" s="532" t="s">
        <v>1506</v>
      </c>
      <c r="C152" s="515" t="s">
        <v>29</v>
      </c>
      <c r="D152" s="515"/>
      <c r="E152" s="522">
        <v>62</v>
      </c>
      <c r="F152" s="516"/>
      <c r="G152" s="927"/>
      <c r="H152" s="395"/>
      <c r="I152" s="516"/>
      <c r="J152" s="516"/>
      <c r="K152" s="354"/>
      <c r="L152" s="353"/>
      <c r="M152" s="353"/>
      <c r="N152" s="353"/>
      <c r="O152" s="353"/>
      <c r="P152" s="544"/>
    </row>
    <row r="153" spans="1:17" ht="13.5" customHeight="1">
      <c r="A153" s="719">
        <v>138</v>
      </c>
      <c r="B153" s="517" t="s">
        <v>19</v>
      </c>
      <c r="C153" s="505"/>
      <c r="D153" s="505"/>
      <c r="E153" s="497"/>
      <c r="F153" s="489"/>
      <c r="G153" s="1763"/>
      <c r="H153" s="489"/>
      <c r="I153" s="489"/>
      <c r="J153" s="489"/>
      <c r="K153" s="489"/>
      <c r="L153" s="489"/>
      <c r="M153" s="489"/>
      <c r="N153" s="489"/>
      <c r="O153" s="489"/>
      <c r="P153" s="541"/>
    </row>
    <row r="154" spans="1:17" s="1035" customFormat="1" ht="90" customHeight="1">
      <c r="A154" s="1505">
        <v>139</v>
      </c>
      <c r="B154" s="1506" t="s">
        <v>3652</v>
      </c>
      <c r="C154" s="1507" t="s">
        <v>5</v>
      </c>
      <c r="D154" s="1507"/>
      <c r="E154" s="1508">
        <v>4</v>
      </c>
      <c r="F154" s="1509"/>
      <c r="G154" s="927"/>
      <c r="H154" s="927"/>
      <c r="I154" s="1509"/>
      <c r="J154" s="1509"/>
      <c r="K154" s="816"/>
      <c r="L154" s="815"/>
      <c r="M154" s="815"/>
      <c r="N154" s="815"/>
      <c r="O154" s="815"/>
      <c r="P154" s="1510"/>
    </row>
    <row r="155" spans="1:17" s="1035" customFormat="1">
      <c r="A155" s="973">
        <v>140</v>
      </c>
      <c r="B155" s="1260" t="s">
        <v>2987</v>
      </c>
      <c r="C155" s="1511" t="s">
        <v>13</v>
      </c>
      <c r="D155" s="1512"/>
      <c r="E155" s="1513">
        <v>0.86</v>
      </c>
      <c r="F155" s="806"/>
      <c r="G155" s="789"/>
      <c r="H155" s="789"/>
      <c r="I155" s="790"/>
      <c r="J155" s="791"/>
      <c r="K155" s="789"/>
      <c r="L155" s="815"/>
      <c r="M155" s="815"/>
      <c r="N155" s="815"/>
      <c r="O155" s="815"/>
      <c r="P155" s="1510"/>
    </row>
    <row r="156" spans="1:17" s="1035" customFormat="1">
      <c r="A156" s="1505">
        <v>141</v>
      </c>
      <c r="B156" s="1506" t="s">
        <v>2988</v>
      </c>
      <c r="C156" s="1511" t="s">
        <v>5</v>
      </c>
      <c r="D156" s="1512"/>
      <c r="E156" s="1513">
        <v>8</v>
      </c>
      <c r="G156" s="789"/>
      <c r="K156" s="789"/>
      <c r="L156" s="815"/>
      <c r="M156" s="815"/>
      <c r="N156" s="815"/>
      <c r="O156" s="815"/>
      <c r="P156" s="1510"/>
    </row>
    <row r="157" spans="1:17" s="1035" customFormat="1" ht="99" customHeight="1">
      <c r="A157" s="973">
        <v>142</v>
      </c>
      <c r="B157" s="1514" t="s">
        <v>3651</v>
      </c>
      <c r="C157" s="1507" t="s">
        <v>5</v>
      </c>
      <c r="D157" s="1507"/>
      <c r="E157" s="1508">
        <v>4</v>
      </c>
      <c r="F157" s="1509"/>
      <c r="G157" s="927"/>
      <c r="H157" s="927"/>
      <c r="I157" s="1509"/>
      <c r="J157" s="1509"/>
      <c r="K157" s="816"/>
      <c r="L157" s="815"/>
      <c r="M157" s="815"/>
      <c r="N157" s="815"/>
      <c r="O157" s="815"/>
      <c r="P157" s="1510"/>
    </row>
    <row r="158" spans="1:17" ht="91.5" customHeight="1">
      <c r="A158" s="733">
        <v>143</v>
      </c>
      <c r="B158" s="519" t="s">
        <v>3653</v>
      </c>
      <c r="C158" s="503" t="s">
        <v>9</v>
      </c>
      <c r="D158" s="503"/>
      <c r="E158" s="497">
        <v>1</v>
      </c>
      <c r="F158" s="516"/>
      <c r="G158" s="927"/>
      <c r="H158" s="395"/>
      <c r="I158" s="546"/>
      <c r="J158" s="516"/>
      <c r="K158" s="354"/>
      <c r="L158" s="353"/>
      <c r="M158" s="353"/>
      <c r="N158" s="353"/>
      <c r="O158" s="353"/>
      <c r="P158" s="544"/>
    </row>
    <row r="159" spans="1:17" ht="25.5">
      <c r="A159" s="719">
        <v>144</v>
      </c>
      <c r="B159" s="536" t="s">
        <v>168</v>
      </c>
      <c r="C159" s="503" t="s">
        <v>5</v>
      </c>
      <c r="D159" s="503"/>
      <c r="E159" s="497">
        <v>2</v>
      </c>
      <c r="F159" s="489"/>
      <c r="G159" s="927"/>
      <c r="H159" s="395"/>
      <c r="I159" s="489"/>
      <c r="J159" s="489"/>
      <c r="K159" s="354"/>
      <c r="L159" s="353"/>
      <c r="M159" s="353"/>
      <c r="N159" s="353"/>
      <c r="O159" s="353"/>
      <c r="P159" s="544"/>
    </row>
    <row r="160" spans="1:17" ht="25.5">
      <c r="A160" s="733">
        <v>145</v>
      </c>
      <c r="B160" s="536" t="s">
        <v>169</v>
      </c>
      <c r="C160" s="503" t="s">
        <v>5</v>
      </c>
      <c r="D160" s="503"/>
      <c r="E160" s="497">
        <v>2</v>
      </c>
      <c r="F160" s="489"/>
      <c r="G160" s="927"/>
      <c r="H160" s="395"/>
      <c r="I160" s="489"/>
      <c r="J160" s="489"/>
      <c r="K160" s="354"/>
      <c r="L160" s="353"/>
      <c r="M160" s="353"/>
      <c r="N160" s="353"/>
      <c r="O160" s="353"/>
      <c r="P160" s="544"/>
    </row>
    <row r="161" spans="1:20" ht="25.5">
      <c r="A161" s="719">
        <v>146</v>
      </c>
      <c r="B161" s="536" t="s">
        <v>170</v>
      </c>
      <c r="C161" s="503" t="s">
        <v>5</v>
      </c>
      <c r="D161" s="503"/>
      <c r="E161" s="497">
        <v>2</v>
      </c>
      <c r="F161" s="489"/>
      <c r="G161" s="927"/>
      <c r="H161" s="395"/>
      <c r="I161" s="489"/>
      <c r="J161" s="489"/>
      <c r="K161" s="354"/>
      <c r="L161" s="353"/>
      <c r="M161" s="353"/>
      <c r="N161" s="353"/>
      <c r="O161" s="353"/>
      <c r="P161" s="544"/>
    </row>
    <row r="162" spans="1:20" ht="25.5">
      <c r="A162" s="733">
        <v>147</v>
      </c>
      <c r="B162" s="536" t="s">
        <v>171</v>
      </c>
      <c r="C162" s="503" t="s">
        <v>5</v>
      </c>
      <c r="D162" s="503"/>
      <c r="E162" s="497">
        <v>4</v>
      </c>
      <c r="F162" s="489"/>
      <c r="G162" s="927"/>
      <c r="H162" s="395"/>
      <c r="I162" s="489"/>
      <c r="J162" s="489"/>
      <c r="K162" s="354"/>
      <c r="L162" s="353"/>
      <c r="M162" s="353"/>
      <c r="N162" s="353"/>
      <c r="O162" s="353"/>
      <c r="P162" s="544"/>
    </row>
    <row r="163" spans="1:20" s="1" customFormat="1" ht="139.5" customHeight="1">
      <c r="A163" s="719">
        <v>148</v>
      </c>
      <c r="B163" s="514" t="s">
        <v>3654</v>
      </c>
      <c r="C163" s="503" t="s">
        <v>5</v>
      </c>
      <c r="D163" s="503"/>
      <c r="E163" s="518">
        <v>2</v>
      </c>
      <c r="F163" s="516"/>
      <c r="G163" s="927"/>
      <c r="H163" s="395"/>
      <c r="I163" s="516"/>
      <c r="J163" s="516"/>
      <c r="K163" s="354"/>
      <c r="L163" s="353"/>
      <c r="M163" s="353"/>
      <c r="N163" s="353"/>
      <c r="O163" s="353"/>
      <c r="P163" s="544"/>
      <c r="Q163" s="1769"/>
      <c r="R163" s="1919" t="s">
        <v>3839</v>
      </c>
      <c r="S163" s="1920"/>
      <c r="T163" s="1920"/>
    </row>
    <row r="164" spans="1:20" s="1035" customFormat="1">
      <c r="A164" s="1505">
        <v>149</v>
      </c>
      <c r="B164" s="1260" t="s">
        <v>2987</v>
      </c>
      <c r="C164" s="1511" t="s">
        <v>13</v>
      </c>
      <c r="D164" s="1512"/>
      <c r="E164" s="1513">
        <v>0.97</v>
      </c>
      <c r="F164" s="806"/>
      <c r="G164" s="789"/>
      <c r="H164" s="789"/>
      <c r="I164" s="790"/>
      <c r="J164" s="791"/>
      <c r="K164" s="789"/>
      <c r="L164" s="815"/>
      <c r="M164" s="815"/>
      <c r="N164" s="815"/>
      <c r="O164" s="815"/>
      <c r="P164" s="1510"/>
    </row>
    <row r="165" spans="1:20" s="1035" customFormat="1">
      <c r="A165" s="973">
        <v>150</v>
      </c>
      <c r="B165" s="1506" t="s">
        <v>2988</v>
      </c>
      <c r="C165" s="1511" t="s">
        <v>5</v>
      </c>
      <c r="D165" s="1512"/>
      <c r="E165" s="1513">
        <v>9</v>
      </c>
      <c r="G165" s="789"/>
      <c r="K165" s="789"/>
      <c r="L165" s="815"/>
      <c r="M165" s="815"/>
      <c r="N165" s="815"/>
      <c r="O165" s="815"/>
      <c r="P165" s="1510"/>
    </row>
    <row r="166" spans="1:20" ht="117.75" customHeight="1">
      <c r="A166" s="733">
        <v>151</v>
      </c>
      <c r="B166" s="514" t="s">
        <v>1320</v>
      </c>
      <c r="C166" s="503" t="s">
        <v>5</v>
      </c>
      <c r="D166" s="503"/>
      <c r="E166" s="497">
        <v>2</v>
      </c>
      <c r="F166" s="516"/>
      <c r="G166" s="927"/>
      <c r="H166" s="395"/>
      <c r="I166" s="516"/>
      <c r="J166" s="516"/>
      <c r="K166" s="354"/>
      <c r="L166" s="353"/>
      <c r="M166" s="353"/>
      <c r="N166" s="353"/>
      <c r="O166" s="353"/>
      <c r="P166" s="544"/>
    </row>
    <row r="167" spans="1:20" ht="15">
      <c r="A167" s="719">
        <v>152</v>
      </c>
      <c r="B167" s="519" t="s">
        <v>1319</v>
      </c>
      <c r="C167" s="503" t="s">
        <v>5</v>
      </c>
      <c r="D167" s="503"/>
      <c r="E167" s="497">
        <v>2</v>
      </c>
      <c r="F167" s="322"/>
      <c r="G167" s="887"/>
      <c r="H167" s="365"/>
      <c r="I167" s="322"/>
      <c r="J167" s="322"/>
      <c r="K167" s="354"/>
      <c r="L167" s="353"/>
      <c r="M167" s="353"/>
      <c r="N167" s="353"/>
      <c r="O167" s="353"/>
      <c r="P167" s="544"/>
    </row>
    <row r="168" spans="1:20" ht="76.5">
      <c r="A168" s="733">
        <v>153</v>
      </c>
      <c r="B168" s="514" t="s">
        <v>1322</v>
      </c>
      <c r="C168" s="503" t="s">
        <v>5</v>
      </c>
      <c r="D168" s="503"/>
      <c r="E168" s="497">
        <v>9</v>
      </c>
      <c r="F168" s="516"/>
      <c r="G168" s="927"/>
      <c r="H168" s="395"/>
      <c r="I168" s="546"/>
      <c r="J168" s="516"/>
      <c r="K168" s="354"/>
      <c r="L168" s="353"/>
      <c r="M168" s="353"/>
      <c r="N168" s="353"/>
      <c r="O168" s="353"/>
      <c r="P168" s="544"/>
    </row>
    <row r="169" spans="1:20" s="1035" customFormat="1">
      <c r="A169" s="973">
        <v>154</v>
      </c>
      <c r="B169" s="1515" t="s">
        <v>2989</v>
      </c>
      <c r="C169" s="1511" t="s">
        <v>5</v>
      </c>
      <c r="D169" s="1512"/>
      <c r="E169" s="1513">
        <v>6</v>
      </c>
      <c r="F169" s="806"/>
      <c r="G169" s="789"/>
      <c r="H169" s="789"/>
      <c r="I169" s="790"/>
      <c r="J169" s="791"/>
      <c r="K169" s="789"/>
      <c r="L169" s="815"/>
      <c r="M169" s="815"/>
      <c r="N169" s="815"/>
      <c r="O169" s="815"/>
      <c r="P169" s="1510"/>
    </row>
    <row r="170" spans="1:20" s="1035" customFormat="1">
      <c r="A170" s="1505">
        <v>155</v>
      </c>
      <c r="B170" s="1260" t="s">
        <v>2987</v>
      </c>
      <c r="C170" s="1511" t="s">
        <v>13</v>
      </c>
      <c r="D170" s="1512"/>
      <c r="E170" s="1513">
        <v>3.83</v>
      </c>
      <c r="F170" s="806"/>
      <c r="G170" s="789"/>
      <c r="H170" s="789"/>
      <c r="I170" s="790"/>
      <c r="J170" s="791"/>
      <c r="K170" s="789"/>
      <c r="L170" s="815"/>
      <c r="M170" s="815"/>
      <c r="N170" s="815"/>
      <c r="O170" s="815"/>
      <c r="P170" s="1510"/>
    </row>
    <row r="171" spans="1:20" s="1035" customFormat="1" ht="90.75" customHeight="1">
      <c r="A171" s="973">
        <v>156</v>
      </c>
      <c r="B171" s="1515" t="s">
        <v>3655</v>
      </c>
      <c r="C171" s="1507" t="s">
        <v>5</v>
      </c>
      <c r="D171" s="1507"/>
      <c r="E171" s="1508">
        <v>8</v>
      </c>
      <c r="F171" s="1509"/>
      <c r="G171" s="927"/>
      <c r="H171" s="927"/>
      <c r="I171" s="1509"/>
      <c r="J171" s="1509"/>
      <c r="K171" s="816"/>
      <c r="L171" s="815"/>
      <c r="M171" s="815"/>
      <c r="N171" s="815"/>
      <c r="O171" s="815"/>
      <c r="P171" s="1510"/>
    </row>
    <row r="172" spans="1:20" s="1035" customFormat="1">
      <c r="A172" s="1505">
        <v>157</v>
      </c>
      <c r="B172" s="1260" t="s">
        <v>2987</v>
      </c>
      <c r="C172" s="1511" t="s">
        <v>13</v>
      </c>
      <c r="D172" s="1512"/>
      <c r="E172" s="1513">
        <v>1.08</v>
      </c>
      <c r="F172" s="806"/>
      <c r="G172" s="789"/>
      <c r="H172" s="789"/>
      <c r="I172" s="790"/>
      <c r="J172" s="791"/>
      <c r="K172" s="789"/>
      <c r="L172" s="815"/>
      <c r="M172" s="815"/>
      <c r="N172" s="815"/>
      <c r="O172" s="815"/>
      <c r="P172" s="1510"/>
    </row>
    <row r="173" spans="1:20" s="1035" customFormat="1" ht="15">
      <c r="A173" s="973">
        <v>158</v>
      </c>
      <c r="B173" s="1506" t="s">
        <v>2990</v>
      </c>
      <c r="C173" s="1511" t="s">
        <v>5</v>
      </c>
      <c r="D173" s="1512"/>
      <c r="E173" s="1516">
        <v>8</v>
      </c>
      <c r="F173" s="736"/>
      <c r="G173" s="736"/>
      <c r="H173" s="736"/>
      <c r="I173" s="736"/>
      <c r="J173" s="736"/>
      <c r="K173" s="1200"/>
      <c r="L173" s="736"/>
      <c r="M173" s="815"/>
      <c r="N173" s="815"/>
      <c r="O173" s="815"/>
      <c r="P173" s="1510"/>
    </row>
    <row r="174" spans="1:20" s="1" customFormat="1" ht="127.5">
      <c r="A174" s="733">
        <v>159</v>
      </c>
      <c r="B174" s="514" t="s">
        <v>1324</v>
      </c>
      <c r="C174" s="503" t="s">
        <v>5</v>
      </c>
      <c r="D174" s="503"/>
      <c r="E174" s="497">
        <v>4</v>
      </c>
      <c r="F174" s="516"/>
      <c r="G174" s="927"/>
      <c r="H174" s="395"/>
      <c r="I174" s="516"/>
      <c r="J174" s="516"/>
      <c r="K174" s="354"/>
      <c r="L174" s="353"/>
      <c r="M174" s="353"/>
      <c r="N174" s="353"/>
      <c r="O174" s="353"/>
      <c r="P174" s="544"/>
      <c r="Q174" s="1769"/>
    </row>
    <row r="175" spans="1:20">
      <c r="A175" s="719">
        <v>160</v>
      </c>
      <c r="B175" s="519" t="s">
        <v>1321</v>
      </c>
      <c r="C175" s="503" t="s">
        <v>5</v>
      </c>
      <c r="D175" s="503"/>
      <c r="E175" s="497">
        <v>4</v>
      </c>
      <c r="F175" s="489"/>
      <c r="G175" s="927"/>
      <c r="H175" s="395"/>
      <c r="I175" s="489"/>
      <c r="J175" s="489"/>
      <c r="K175" s="354"/>
      <c r="L175" s="353"/>
      <c r="M175" s="353"/>
      <c r="N175" s="353"/>
      <c r="O175" s="353"/>
      <c r="P175" s="544"/>
    </row>
    <row r="176" spans="1:20" s="1035" customFormat="1" ht="114.75">
      <c r="A176" s="1505">
        <v>161</v>
      </c>
      <c r="B176" s="1515" t="s">
        <v>3656</v>
      </c>
      <c r="C176" s="1507" t="s">
        <v>5</v>
      </c>
      <c r="D176" s="1507"/>
      <c r="E176" s="1508">
        <v>15</v>
      </c>
      <c r="F176" s="1509"/>
      <c r="G176" s="927"/>
      <c r="H176" s="927"/>
      <c r="I176" s="1509"/>
      <c r="J176" s="1509"/>
      <c r="K176" s="816"/>
      <c r="L176" s="815"/>
      <c r="M176" s="815"/>
      <c r="N176" s="815"/>
      <c r="O176" s="815"/>
      <c r="P176" s="1510"/>
    </row>
    <row r="177" spans="1:17" s="1035" customFormat="1">
      <c r="A177" s="973">
        <v>162</v>
      </c>
      <c r="B177" s="1260" t="s">
        <v>2987</v>
      </c>
      <c r="C177" s="1511" t="s">
        <v>13</v>
      </c>
      <c r="D177" s="1512"/>
      <c r="E177" s="1513">
        <v>2.0299999999999998</v>
      </c>
      <c r="F177" s="806"/>
      <c r="G177" s="789"/>
      <c r="H177" s="789"/>
      <c r="I177" s="790"/>
      <c r="J177" s="791"/>
      <c r="K177" s="789"/>
      <c r="L177" s="815"/>
      <c r="M177" s="815"/>
      <c r="N177" s="815"/>
      <c r="O177" s="815"/>
      <c r="P177" s="1510"/>
    </row>
    <row r="178" spans="1:17" s="1035" customFormat="1" ht="15">
      <c r="A178" s="1505">
        <v>163</v>
      </c>
      <c r="B178" s="1506" t="s">
        <v>2990</v>
      </c>
      <c r="C178" s="1511" t="s">
        <v>5</v>
      </c>
      <c r="D178" s="1512"/>
      <c r="E178" s="1513">
        <v>15</v>
      </c>
      <c r="F178" s="736"/>
      <c r="G178" s="736"/>
      <c r="H178" s="736"/>
      <c r="I178" s="736"/>
      <c r="J178" s="736"/>
      <c r="K178" s="1200"/>
      <c r="L178" s="736"/>
      <c r="M178" s="815"/>
      <c r="N178" s="815"/>
      <c r="O178" s="815"/>
      <c r="P178" s="1510"/>
    </row>
    <row r="179" spans="1:17" s="1045" customFormat="1" ht="114.75">
      <c r="A179" s="973">
        <v>164</v>
      </c>
      <c r="B179" s="1515" t="s">
        <v>3657</v>
      </c>
      <c r="C179" s="1507" t="s">
        <v>5</v>
      </c>
      <c r="D179" s="1507"/>
      <c r="E179" s="1508">
        <v>1</v>
      </c>
      <c r="F179" s="1509"/>
      <c r="G179" s="927"/>
      <c r="H179" s="927"/>
      <c r="I179" s="1509"/>
      <c r="J179" s="1509"/>
      <c r="K179" s="816"/>
      <c r="L179" s="815"/>
      <c r="M179" s="815"/>
      <c r="N179" s="815"/>
      <c r="O179" s="815"/>
      <c r="P179" s="1510"/>
      <c r="Q179" s="1769"/>
    </row>
    <row r="180" spans="1:17" s="1035" customFormat="1">
      <c r="A180" s="1505">
        <v>165</v>
      </c>
      <c r="B180" s="1260" t="s">
        <v>2987</v>
      </c>
      <c r="C180" s="1511" t="s">
        <v>13</v>
      </c>
      <c r="D180" s="1512"/>
      <c r="E180" s="1513">
        <v>0.32</v>
      </c>
      <c r="F180" s="806"/>
      <c r="G180" s="789"/>
      <c r="H180" s="789"/>
      <c r="I180" s="790"/>
      <c r="J180" s="791"/>
      <c r="K180" s="789"/>
      <c r="L180" s="815"/>
      <c r="M180" s="815"/>
      <c r="N180" s="815"/>
      <c r="O180" s="815"/>
      <c r="P180" s="1510"/>
    </row>
    <row r="181" spans="1:17" s="1035" customFormat="1" ht="15">
      <c r="A181" s="973">
        <v>166</v>
      </c>
      <c r="B181" s="1506" t="s">
        <v>2990</v>
      </c>
      <c r="C181" s="1511" t="s">
        <v>5</v>
      </c>
      <c r="D181" s="1512"/>
      <c r="E181" s="1513">
        <v>3</v>
      </c>
      <c r="F181" s="736"/>
      <c r="G181" s="736"/>
      <c r="H181" s="736"/>
      <c r="I181" s="736"/>
      <c r="J181" s="736"/>
      <c r="K181" s="1200"/>
      <c r="L181" s="736"/>
      <c r="M181" s="815"/>
      <c r="N181" s="815"/>
      <c r="O181" s="815"/>
      <c r="P181" s="1510"/>
    </row>
    <row r="182" spans="1:17" s="1035" customFormat="1" ht="114.75">
      <c r="A182" s="1505">
        <v>167</v>
      </c>
      <c r="B182" s="1515" t="s">
        <v>3658</v>
      </c>
      <c r="C182" s="1507" t="s">
        <v>5</v>
      </c>
      <c r="D182" s="1507"/>
      <c r="E182" s="1508">
        <v>1</v>
      </c>
      <c r="F182" s="1509"/>
      <c r="G182" s="927"/>
      <c r="H182" s="927"/>
      <c r="I182" s="1509"/>
      <c r="J182" s="1509"/>
      <c r="K182" s="816"/>
      <c r="L182" s="815"/>
      <c r="M182" s="815"/>
      <c r="N182" s="815"/>
      <c r="O182" s="815"/>
      <c r="P182" s="1510"/>
    </row>
    <row r="183" spans="1:17" s="1035" customFormat="1">
      <c r="A183" s="973">
        <v>168</v>
      </c>
      <c r="B183" s="1260" t="s">
        <v>2987</v>
      </c>
      <c r="C183" s="1511" t="s">
        <v>13</v>
      </c>
      <c r="D183" s="1512"/>
      <c r="E183" s="1513">
        <v>0.14000000000000001</v>
      </c>
      <c r="F183" s="806"/>
      <c r="G183" s="789"/>
      <c r="H183" s="789"/>
      <c r="I183" s="790"/>
      <c r="J183" s="791"/>
      <c r="K183" s="789"/>
      <c r="L183" s="815"/>
      <c r="M183" s="815"/>
      <c r="N183" s="815"/>
      <c r="O183" s="815"/>
      <c r="P183" s="1510"/>
    </row>
    <row r="184" spans="1:17" s="1035" customFormat="1">
      <c r="A184" s="1505">
        <v>169</v>
      </c>
      <c r="B184" s="1506" t="s">
        <v>2988</v>
      </c>
      <c r="C184" s="1511" t="s">
        <v>5</v>
      </c>
      <c r="D184" s="1512"/>
      <c r="E184" s="1513">
        <v>1</v>
      </c>
      <c r="G184" s="789"/>
      <c r="K184" s="789"/>
      <c r="L184" s="815"/>
      <c r="M184" s="815"/>
      <c r="N184" s="815"/>
      <c r="O184" s="815"/>
      <c r="P184" s="1510"/>
    </row>
    <row r="185" spans="1:17" ht="117.75" customHeight="1">
      <c r="A185" s="719">
        <v>170</v>
      </c>
      <c r="B185" s="514" t="s">
        <v>3659</v>
      </c>
      <c r="C185" s="505" t="s">
        <v>9</v>
      </c>
      <c r="D185" s="505"/>
      <c r="E185" s="497">
        <v>1</v>
      </c>
      <c r="F185" s="516"/>
      <c r="G185" s="927"/>
      <c r="H185" s="395"/>
      <c r="I185" s="516"/>
      <c r="J185" s="516"/>
      <c r="K185" s="354"/>
      <c r="L185" s="353"/>
      <c r="M185" s="353"/>
      <c r="N185" s="353"/>
      <c r="O185" s="353"/>
      <c r="P185" s="544"/>
    </row>
    <row r="186" spans="1:17" ht="15.75" customHeight="1">
      <c r="A186" s="733">
        <v>171</v>
      </c>
      <c r="B186" s="519" t="s">
        <v>1319</v>
      </c>
      <c r="C186" s="503" t="s">
        <v>5</v>
      </c>
      <c r="D186" s="503"/>
      <c r="E186" s="497">
        <v>1</v>
      </c>
      <c r="F186" s="489"/>
      <c r="G186" s="927"/>
      <c r="H186" s="395"/>
      <c r="I186" s="489"/>
      <c r="J186" s="489"/>
      <c r="K186" s="354"/>
      <c r="L186" s="353"/>
      <c r="M186" s="353"/>
      <c r="N186" s="353"/>
      <c r="O186" s="353"/>
      <c r="P186" s="544"/>
    </row>
    <row r="187" spans="1:17" ht="228" customHeight="1">
      <c r="A187" s="719">
        <v>172</v>
      </c>
      <c r="B187" s="514" t="s">
        <v>1224</v>
      </c>
      <c r="C187" s="505" t="s">
        <v>5</v>
      </c>
      <c r="D187" s="505"/>
      <c r="E187" s="497">
        <v>8</v>
      </c>
      <c r="F187" s="516"/>
      <c r="G187" s="927"/>
      <c r="H187" s="395"/>
      <c r="I187" s="516"/>
      <c r="J187" s="516"/>
      <c r="K187" s="354"/>
      <c r="L187" s="353"/>
      <c r="M187" s="353"/>
      <c r="N187" s="353"/>
      <c r="O187" s="353"/>
      <c r="P187" s="544"/>
    </row>
    <row r="188" spans="1:17">
      <c r="A188" s="733">
        <v>173</v>
      </c>
      <c r="B188" s="536" t="s">
        <v>1220</v>
      </c>
      <c r="C188" s="505" t="s">
        <v>13</v>
      </c>
      <c r="D188" s="505"/>
      <c r="E188" s="497">
        <v>2.0499999999999998</v>
      </c>
      <c r="F188" s="351"/>
      <c r="G188" s="789"/>
      <c r="H188" s="342"/>
      <c r="I188" s="343"/>
      <c r="J188" s="344"/>
      <c r="K188" s="342"/>
      <c r="L188" s="353"/>
      <c r="M188" s="353"/>
      <c r="N188" s="353"/>
      <c r="O188" s="353"/>
      <c r="P188" s="544"/>
    </row>
    <row r="189" spans="1:17">
      <c r="A189" s="719">
        <v>174</v>
      </c>
      <c r="B189" s="536" t="s">
        <v>1221</v>
      </c>
      <c r="C189" s="505" t="s">
        <v>13</v>
      </c>
      <c r="D189" s="505"/>
      <c r="E189" s="497">
        <v>0.78</v>
      </c>
      <c r="F189" s="352"/>
      <c r="G189" s="808"/>
      <c r="H189" s="352"/>
      <c r="I189" s="346"/>
      <c r="J189" s="350"/>
      <c r="K189" s="342"/>
      <c r="L189" s="353"/>
      <c r="M189" s="353"/>
      <c r="N189" s="353"/>
      <c r="O189" s="353"/>
      <c r="P189" s="544"/>
    </row>
    <row r="190" spans="1:17">
      <c r="A190" s="733">
        <v>175</v>
      </c>
      <c r="B190" s="536" t="s">
        <v>1222</v>
      </c>
      <c r="C190" s="505" t="s">
        <v>13</v>
      </c>
      <c r="D190" s="505"/>
      <c r="E190" s="497">
        <v>5.63</v>
      </c>
      <c r="F190" s="351"/>
      <c r="G190" s="789"/>
      <c r="H190" s="342"/>
      <c r="I190" s="346"/>
      <c r="J190" s="350"/>
      <c r="K190" s="342"/>
      <c r="L190" s="353"/>
      <c r="M190" s="353"/>
      <c r="N190" s="353"/>
      <c r="O190" s="353"/>
      <c r="P190" s="544"/>
    </row>
    <row r="191" spans="1:17">
      <c r="A191" s="719">
        <v>176</v>
      </c>
      <c r="B191" s="536" t="s">
        <v>1223</v>
      </c>
      <c r="C191" s="505" t="s">
        <v>181</v>
      </c>
      <c r="D191" s="505"/>
      <c r="E191" s="497">
        <f>201.19+63.51+38.84</f>
        <v>303.53999999999996</v>
      </c>
      <c r="F191" s="350"/>
      <c r="G191" s="789"/>
      <c r="H191" s="342"/>
      <c r="I191" s="343"/>
      <c r="J191" s="344"/>
      <c r="K191" s="342"/>
      <c r="L191" s="353"/>
      <c r="M191" s="353"/>
      <c r="N191" s="353"/>
      <c r="O191" s="353"/>
      <c r="P191" s="544"/>
    </row>
    <row r="192" spans="1:17" ht="15">
      <c r="A192" s="733">
        <v>177</v>
      </c>
      <c r="B192" s="536" t="s">
        <v>1225</v>
      </c>
      <c r="C192" s="505" t="s">
        <v>832</v>
      </c>
      <c r="D192" s="505"/>
      <c r="E192" s="497">
        <v>0.75</v>
      </c>
      <c r="F192" s="322"/>
      <c r="G192" s="887"/>
      <c r="H192" s="365"/>
      <c r="I192" s="322"/>
      <c r="J192" s="322"/>
      <c r="K192" s="365"/>
      <c r="L192" s="353"/>
      <c r="M192" s="353"/>
      <c r="N192" s="353"/>
      <c r="O192" s="353"/>
      <c r="P192" s="544"/>
    </row>
    <row r="193" spans="1:20" ht="15">
      <c r="A193" s="719">
        <v>178</v>
      </c>
      <c r="B193" s="536" t="s">
        <v>1226</v>
      </c>
      <c r="C193" s="505" t="s">
        <v>5</v>
      </c>
      <c r="D193" s="505"/>
      <c r="E193" s="497">
        <v>32</v>
      </c>
      <c r="F193" s="322"/>
      <c r="G193" s="887"/>
      <c r="H193" s="365"/>
      <c r="I193" s="322"/>
      <c r="J193" s="322"/>
      <c r="K193" s="365"/>
      <c r="L193" s="353"/>
      <c r="M193" s="353"/>
      <c r="N193" s="353"/>
      <c r="O193" s="353"/>
      <c r="P193" s="544"/>
    </row>
    <row r="194" spans="1:20" ht="131.25" customHeight="1">
      <c r="A194" s="733">
        <v>179</v>
      </c>
      <c r="B194" s="514" t="s">
        <v>1323</v>
      </c>
      <c r="C194" s="503" t="s">
        <v>9</v>
      </c>
      <c r="D194" s="503"/>
      <c r="E194" s="497">
        <v>4</v>
      </c>
      <c r="F194" s="516"/>
      <c r="G194" s="927"/>
      <c r="H194" s="395"/>
      <c r="I194" s="516"/>
      <c r="J194" s="516"/>
      <c r="K194" s="354"/>
      <c r="L194" s="353"/>
      <c r="M194" s="353"/>
      <c r="N194" s="353"/>
      <c r="O194" s="353"/>
      <c r="P194" s="544"/>
    </row>
    <row r="195" spans="1:20" s="1713" customFormat="1" ht="131.25" customHeight="1">
      <c r="A195" s="733"/>
      <c r="B195" s="1760" t="s">
        <v>3837</v>
      </c>
      <c r="C195" s="1511" t="s">
        <v>5</v>
      </c>
      <c r="D195" s="1511"/>
      <c r="E195" s="1761">
        <v>2</v>
      </c>
      <c r="F195" s="1756"/>
      <c r="G195" s="1764"/>
      <c r="H195" s="1750"/>
      <c r="I195" s="1756"/>
      <c r="J195" s="1756"/>
      <c r="K195" s="1757"/>
      <c r="L195" s="1758"/>
      <c r="M195" s="1758"/>
      <c r="N195" s="1758"/>
      <c r="O195" s="1758"/>
      <c r="P195" s="1759"/>
      <c r="Q195" s="1035"/>
      <c r="R195" s="1919" t="s">
        <v>3840</v>
      </c>
      <c r="S195" s="1920"/>
      <c r="T195" s="1920"/>
    </row>
    <row r="196" spans="1:20" s="1713" customFormat="1" ht="131.25" customHeight="1">
      <c r="A196" s="733"/>
      <c r="B196" s="1126" t="s">
        <v>1319</v>
      </c>
      <c r="C196" s="1511" t="s">
        <v>5</v>
      </c>
      <c r="D196" s="1511"/>
      <c r="E196" s="1761">
        <v>2</v>
      </c>
      <c r="F196" s="1756"/>
      <c r="G196" s="1764"/>
      <c r="H196" s="1750"/>
      <c r="I196" s="1756"/>
      <c r="J196" s="1756"/>
      <c r="K196" s="1757"/>
      <c r="L196" s="1758"/>
      <c r="M196" s="1758"/>
      <c r="N196" s="1758"/>
      <c r="O196" s="1758"/>
      <c r="P196" s="1759"/>
      <c r="Q196" s="1035"/>
      <c r="R196" s="1919" t="s">
        <v>3840</v>
      </c>
      <c r="S196" s="1920"/>
      <c r="T196" s="1920"/>
    </row>
    <row r="197" spans="1:20">
      <c r="A197" s="719">
        <v>180</v>
      </c>
      <c r="B197" s="511" t="s">
        <v>1325</v>
      </c>
      <c r="C197" s="505"/>
      <c r="D197" s="505"/>
      <c r="E197" s="497"/>
      <c r="F197" s="489"/>
      <c r="G197" s="395"/>
      <c r="H197" s="395"/>
      <c r="I197" s="489"/>
      <c r="J197" s="489"/>
      <c r="K197" s="354"/>
      <c r="L197" s="353"/>
      <c r="M197" s="353"/>
      <c r="N197" s="353"/>
      <c r="O197" s="353"/>
      <c r="P197" s="544"/>
    </row>
    <row r="198" spans="1:20" ht="15">
      <c r="A198" s="719">
        <v>182</v>
      </c>
      <c r="B198" s="514" t="s">
        <v>3193</v>
      </c>
      <c r="C198" s="515"/>
      <c r="D198" s="515"/>
      <c r="E198" s="513"/>
      <c r="F198" s="489"/>
      <c r="G198" s="395"/>
      <c r="H198" s="395"/>
      <c r="I198" s="489"/>
      <c r="J198" s="489"/>
      <c r="K198" s="354"/>
      <c r="L198" s="353"/>
      <c r="M198" s="353"/>
      <c r="N198" s="353"/>
      <c r="O198" s="353"/>
      <c r="P198" s="544"/>
    </row>
    <row r="199" spans="1:20">
      <c r="A199" s="733">
        <v>183</v>
      </c>
      <c r="B199" s="536" t="s">
        <v>1220</v>
      </c>
      <c r="C199" s="505" t="s">
        <v>13</v>
      </c>
      <c r="D199" s="505"/>
      <c r="E199" s="497">
        <v>0.66</v>
      </c>
      <c r="F199" s="351"/>
      <c r="G199" s="342"/>
      <c r="H199" s="342"/>
      <c r="I199" s="343"/>
      <c r="J199" s="344"/>
      <c r="K199" s="342"/>
      <c r="L199" s="353"/>
      <c r="M199" s="353"/>
      <c r="N199" s="353"/>
      <c r="O199" s="353"/>
      <c r="P199" s="544"/>
    </row>
    <row r="200" spans="1:20">
      <c r="A200" s="719">
        <v>184</v>
      </c>
      <c r="B200" s="536" t="s">
        <v>1222</v>
      </c>
      <c r="C200" s="505" t="s">
        <v>13</v>
      </c>
      <c r="D200" s="505"/>
      <c r="E200" s="497">
        <f>3*2.441</f>
        <v>7.3229999999999995</v>
      </c>
      <c r="F200" s="352"/>
      <c r="G200" s="352"/>
      <c r="H200" s="352"/>
      <c r="I200" s="346"/>
      <c r="J200" s="350"/>
      <c r="K200" s="342"/>
      <c r="L200" s="353"/>
      <c r="M200" s="353"/>
      <c r="N200" s="353"/>
      <c r="O200" s="353"/>
      <c r="P200" s="544"/>
    </row>
    <row r="201" spans="1:20">
      <c r="A201" s="733">
        <v>185</v>
      </c>
      <c r="B201" s="536" t="s">
        <v>2749</v>
      </c>
      <c r="C201" s="505" t="s">
        <v>181</v>
      </c>
      <c r="D201" s="505"/>
      <c r="E201" s="497">
        <f>13.19*3</f>
        <v>39.57</v>
      </c>
      <c r="F201" s="350"/>
      <c r="G201" s="342"/>
      <c r="H201" s="342"/>
      <c r="I201" s="343"/>
      <c r="J201" s="344"/>
      <c r="K201" s="342"/>
      <c r="L201" s="353"/>
      <c r="M201" s="353"/>
      <c r="N201" s="353"/>
      <c r="O201" s="353"/>
      <c r="P201" s="544"/>
    </row>
    <row r="202" spans="1:20">
      <c r="A202" s="1700">
        <v>186</v>
      </c>
      <c r="B202" s="1701" t="s">
        <v>2750</v>
      </c>
      <c r="C202" s="1702" t="s">
        <v>5</v>
      </c>
      <c r="D202" s="1702"/>
      <c r="E202" s="1703">
        <v>6</v>
      </c>
      <c r="F202" s="1704"/>
      <c r="G202" s="1705"/>
      <c r="H202" s="1705"/>
      <c r="I202" s="1704"/>
      <c r="J202" s="1704"/>
      <c r="K202" s="1706"/>
      <c r="L202" s="1707"/>
      <c r="M202" s="1707"/>
      <c r="N202" s="1707"/>
      <c r="O202" s="1707"/>
      <c r="P202" s="1708"/>
    </row>
    <row r="203" spans="1:20" ht="15">
      <c r="A203" s="719">
        <v>188</v>
      </c>
      <c r="B203" s="514" t="s">
        <v>3194</v>
      </c>
      <c r="C203" s="515"/>
      <c r="D203" s="515"/>
      <c r="E203" s="513"/>
      <c r="F203" s="489"/>
      <c r="G203" s="395"/>
      <c r="H203" s="395"/>
      <c r="I203" s="489"/>
      <c r="J203" s="489"/>
      <c r="K203" s="354"/>
      <c r="L203" s="353"/>
      <c r="M203" s="353"/>
      <c r="N203" s="353"/>
      <c r="O203" s="353"/>
      <c r="P203" s="544"/>
    </row>
    <row r="204" spans="1:20">
      <c r="A204" s="733">
        <v>189</v>
      </c>
      <c r="B204" s="536" t="s">
        <v>1220</v>
      </c>
      <c r="C204" s="505" t="s">
        <v>13</v>
      </c>
      <c r="D204" s="505"/>
      <c r="E204" s="497">
        <v>0.61</v>
      </c>
      <c r="F204" s="351"/>
      <c r="G204" s="342"/>
      <c r="H204" s="342"/>
      <c r="I204" s="343"/>
      <c r="J204" s="344"/>
      <c r="K204" s="342"/>
      <c r="L204" s="353"/>
      <c r="M204" s="353"/>
      <c r="N204" s="353"/>
      <c r="O204" s="353"/>
      <c r="P204" s="544"/>
    </row>
    <row r="205" spans="1:20">
      <c r="A205" s="719">
        <v>190</v>
      </c>
      <c r="B205" s="536" t="s">
        <v>1222</v>
      </c>
      <c r="C205" s="505" t="s">
        <v>13</v>
      </c>
      <c r="D205" s="505"/>
      <c r="E205" s="497">
        <v>0.55000000000000004</v>
      </c>
      <c r="F205" s="352"/>
      <c r="G205" s="352"/>
      <c r="H205" s="352"/>
      <c r="I205" s="346"/>
      <c r="J205" s="350"/>
      <c r="K205" s="342"/>
      <c r="L205" s="353"/>
      <c r="M205" s="353"/>
      <c r="N205" s="353"/>
      <c r="O205" s="353"/>
      <c r="P205" s="544"/>
    </row>
    <row r="206" spans="1:20">
      <c r="A206" s="733">
        <v>191</v>
      </c>
      <c r="B206" s="536" t="s">
        <v>2749</v>
      </c>
      <c r="C206" s="505" t="s">
        <v>181</v>
      </c>
      <c r="D206" s="505"/>
      <c r="E206" s="497">
        <f>69.9</f>
        <v>69.900000000000006</v>
      </c>
      <c r="F206" s="350"/>
      <c r="G206" s="342"/>
      <c r="H206" s="342"/>
      <c r="I206" s="343"/>
      <c r="J206" s="344"/>
      <c r="K206" s="342"/>
      <c r="L206" s="353"/>
      <c r="M206" s="353"/>
      <c r="N206" s="353"/>
      <c r="O206" s="353"/>
      <c r="P206" s="544"/>
    </row>
    <row r="207" spans="1:20">
      <c r="A207" s="1700">
        <v>192</v>
      </c>
      <c r="B207" s="1701" t="s">
        <v>2750</v>
      </c>
      <c r="C207" s="1702" t="s">
        <v>5</v>
      </c>
      <c r="D207" s="1702"/>
      <c r="E207" s="1703">
        <v>2</v>
      </c>
      <c r="F207" s="1704"/>
      <c r="G207" s="1705"/>
      <c r="H207" s="1705"/>
      <c r="I207" s="1704"/>
      <c r="J207" s="1704"/>
      <c r="K207" s="1706"/>
      <c r="L207" s="1707"/>
      <c r="M207" s="1707"/>
      <c r="N207" s="1707"/>
      <c r="O207" s="1707"/>
      <c r="P207" s="1708"/>
    </row>
    <row r="208" spans="1:20" ht="15">
      <c r="A208" s="719">
        <v>194</v>
      </c>
      <c r="B208" s="514" t="s">
        <v>3195</v>
      </c>
      <c r="C208" s="515"/>
      <c r="D208" s="515"/>
      <c r="E208" s="513"/>
      <c r="F208" s="489"/>
      <c r="G208" s="395"/>
      <c r="H208" s="395"/>
      <c r="I208" s="489"/>
      <c r="J208" s="489"/>
      <c r="K208" s="354"/>
      <c r="L208" s="353"/>
      <c r="M208" s="353"/>
      <c r="N208" s="353"/>
      <c r="O208" s="353"/>
      <c r="P208" s="544"/>
    </row>
    <row r="209" spans="1:24">
      <c r="A209" s="733">
        <v>195</v>
      </c>
      <c r="B209" s="536" t="s">
        <v>1220</v>
      </c>
      <c r="C209" s="505" t="s">
        <v>13</v>
      </c>
      <c r="D209" s="505"/>
      <c r="E209" s="497">
        <v>0.88</v>
      </c>
      <c r="F209" s="351"/>
      <c r="G209" s="342"/>
      <c r="H209" s="342"/>
      <c r="I209" s="343"/>
      <c r="J209" s="344"/>
      <c r="K209" s="342"/>
      <c r="L209" s="353"/>
      <c r="M209" s="353"/>
      <c r="N209" s="353"/>
      <c r="O209" s="353"/>
      <c r="P209" s="544"/>
    </row>
    <row r="210" spans="1:24">
      <c r="A210" s="719">
        <v>196</v>
      </c>
      <c r="B210" s="536" t="s">
        <v>1222</v>
      </c>
      <c r="C210" s="505" t="s">
        <v>13</v>
      </c>
      <c r="D210" s="505"/>
      <c r="E210" s="497">
        <f>2.441*4</f>
        <v>9.7639999999999993</v>
      </c>
      <c r="F210" s="352"/>
      <c r="G210" s="352"/>
      <c r="H210" s="352"/>
      <c r="I210" s="346"/>
      <c r="J210" s="350"/>
      <c r="K210" s="342"/>
      <c r="L210" s="353"/>
      <c r="M210" s="353"/>
      <c r="N210" s="353"/>
      <c r="O210" s="353"/>
      <c r="P210" s="544"/>
    </row>
    <row r="211" spans="1:24">
      <c r="A211" s="733">
        <v>197</v>
      </c>
      <c r="B211" s="536" t="s">
        <v>2749</v>
      </c>
      <c r="C211" s="505" t="s">
        <v>181</v>
      </c>
      <c r="D211" s="505"/>
      <c r="E211" s="497">
        <f>13.28*4</f>
        <v>53.12</v>
      </c>
      <c r="F211" s="350"/>
      <c r="G211" s="342"/>
      <c r="H211" s="342"/>
      <c r="I211" s="343"/>
      <c r="J211" s="344"/>
      <c r="K211" s="342"/>
      <c r="L211" s="353"/>
      <c r="M211" s="353"/>
      <c r="N211" s="353"/>
      <c r="O211" s="353"/>
      <c r="P211" s="544"/>
    </row>
    <row r="212" spans="1:24">
      <c r="A212" s="1700">
        <v>198</v>
      </c>
      <c r="B212" s="1701" t="s">
        <v>2750</v>
      </c>
      <c r="C212" s="1702" t="s">
        <v>5</v>
      </c>
      <c r="D212" s="1702"/>
      <c r="E212" s="1703">
        <v>4</v>
      </c>
      <c r="F212" s="1704"/>
      <c r="G212" s="1705"/>
      <c r="H212" s="1705"/>
      <c r="I212" s="1704"/>
      <c r="J212" s="1704"/>
      <c r="K212" s="1706"/>
      <c r="L212" s="1707"/>
      <c r="M212" s="1707"/>
      <c r="N212" s="1707"/>
      <c r="O212" s="1707"/>
      <c r="P212" s="1708"/>
    </row>
    <row r="213" spans="1:24" ht="25.5">
      <c r="A213" s="1700">
        <v>200</v>
      </c>
      <c r="B213" s="1709" t="s">
        <v>3196</v>
      </c>
      <c r="C213" s="1710" t="s">
        <v>5</v>
      </c>
      <c r="D213" s="1710"/>
      <c r="E213" s="1703">
        <v>1</v>
      </c>
      <c r="F213" s="1704"/>
      <c r="G213" s="1705"/>
      <c r="H213" s="1705"/>
      <c r="I213" s="1704"/>
      <c r="J213" s="1704"/>
      <c r="K213" s="1706"/>
      <c r="L213" s="1707"/>
      <c r="M213" s="1707"/>
      <c r="N213" s="1707"/>
      <c r="O213" s="1707"/>
      <c r="P213" s="1708"/>
    </row>
    <row r="214" spans="1:24" ht="15">
      <c r="A214" s="719">
        <v>202</v>
      </c>
      <c r="B214" s="514" t="s">
        <v>3197</v>
      </c>
      <c r="C214" s="515"/>
      <c r="D214" s="515"/>
      <c r="E214" s="513"/>
      <c r="F214" s="489"/>
      <c r="G214" s="395"/>
      <c r="H214" s="395"/>
      <c r="I214" s="489"/>
      <c r="J214" s="489"/>
      <c r="K214" s="354"/>
      <c r="L214" s="353"/>
      <c r="M214" s="353"/>
      <c r="N214" s="353"/>
      <c r="O214" s="353"/>
      <c r="P214" s="544"/>
    </row>
    <row r="215" spans="1:24">
      <c r="A215" s="733">
        <v>203</v>
      </c>
      <c r="B215" s="536" t="s">
        <v>1220</v>
      </c>
      <c r="C215" s="505" t="s">
        <v>13</v>
      </c>
      <c r="D215" s="505"/>
      <c r="E215" s="497">
        <v>0.61</v>
      </c>
      <c r="F215" s="351"/>
      <c r="G215" s="342"/>
      <c r="H215" s="342"/>
      <c r="I215" s="343"/>
      <c r="J215" s="344"/>
      <c r="K215" s="342"/>
      <c r="L215" s="353"/>
      <c r="M215" s="353"/>
      <c r="N215" s="353"/>
      <c r="O215" s="353"/>
      <c r="P215" s="544"/>
    </row>
    <row r="216" spans="1:24">
      <c r="A216" s="719">
        <v>204</v>
      </c>
      <c r="B216" s="536" t="s">
        <v>1222</v>
      </c>
      <c r="C216" s="505" t="s">
        <v>13</v>
      </c>
      <c r="D216" s="505"/>
      <c r="E216" s="497">
        <v>0.5</v>
      </c>
      <c r="F216" s="352"/>
      <c r="G216" s="352"/>
      <c r="H216" s="352"/>
      <c r="I216" s="346"/>
      <c r="J216" s="350"/>
      <c r="K216" s="342"/>
      <c r="L216" s="353"/>
      <c r="M216" s="353"/>
      <c r="N216" s="353"/>
      <c r="O216" s="353"/>
      <c r="P216" s="544"/>
    </row>
    <row r="217" spans="1:24">
      <c r="A217" s="733">
        <v>205</v>
      </c>
      <c r="B217" s="536" t="s">
        <v>2749</v>
      </c>
      <c r="C217" s="505" t="s">
        <v>181</v>
      </c>
      <c r="D217" s="505"/>
      <c r="E217" s="497">
        <f>21.24+21.49+27.17</f>
        <v>69.900000000000006</v>
      </c>
      <c r="F217" s="350"/>
      <c r="G217" s="342"/>
      <c r="H217" s="342"/>
      <c r="I217" s="343"/>
      <c r="J217" s="344"/>
      <c r="K217" s="342"/>
      <c r="L217" s="353"/>
      <c r="M217" s="353"/>
      <c r="N217" s="353"/>
      <c r="O217" s="353"/>
      <c r="P217" s="544"/>
    </row>
    <row r="218" spans="1:24">
      <c r="A218" s="1700">
        <v>206</v>
      </c>
      <c r="B218" s="1701" t="s">
        <v>2750</v>
      </c>
      <c r="C218" s="1702" t="s">
        <v>5</v>
      </c>
      <c r="D218" s="1702"/>
      <c r="E218" s="1703">
        <v>2</v>
      </c>
      <c r="F218" s="1704"/>
      <c r="G218" s="1705"/>
      <c r="H218" s="1705"/>
      <c r="I218" s="1704"/>
      <c r="J218" s="1704"/>
      <c r="K218" s="1706"/>
      <c r="L218" s="1707"/>
      <c r="M218" s="1707"/>
      <c r="N218" s="1707"/>
      <c r="O218" s="1707"/>
      <c r="P218" s="1708"/>
    </row>
    <row r="219" spans="1:24" ht="113.25" customHeight="1">
      <c r="A219" s="1700">
        <v>208</v>
      </c>
      <c r="B219" s="1709" t="s">
        <v>3198</v>
      </c>
      <c r="C219" s="1710" t="s">
        <v>5</v>
      </c>
      <c r="D219" s="1710"/>
      <c r="E219" s="1703">
        <v>1</v>
      </c>
      <c r="F219" s="1704"/>
      <c r="G219" s="1705"/>
      <c r="H219" s="1705"/>
      <c r="I219" s="1704"/>
      <c r="J219" s="1704"/>
      <c r="K219" s="1706"/>
      <c r="L219" s="1707"/>
      <c r="M219" s="1707"/>
      <c r="N219" s="1707"/>
      <c r="O219" s="1707"/>
      <c r="P219" s="1708"/>
      <c r="V219" s="1943" t="s">
        <v>4010</v>
      </c>
      <c r="W219" s="1944"/>
      <c r="X219" s="1944"/>
    </row>
    <row r="220" spans="1:24" ht="15">
      <c r="A220" s="719">
        <v>210</v>
      </c>
      <c r="B220" s="514" t="s">
        <v>3199</v>
      </c>
      <c r="C220" s="515"/>
      <c r="D220" s="515"/>
      <c r="E220" s="513"/>
      <c r="F220" s="489"/>
      <c r="G220" s="395"/>
      <c r="H220" s="395"/>
      <c r="I220" s="489"/>
      <c r="J220" s="489"/>
      <c r="K220" s="354"/>
      <c r="L220" s="353"/>
      <c r="M220" s="353"/>
      <c r="N220" s="353"/>
      <c r="O220" s="353"/>
      <c r="P220" s="544"/>
    </row>
    <row r="221" spans="1:24">
      <c r="A221" s="733">
        <v>211</v>
      </c>
      <c r="B221" s="536" t="s">
        <v>1220</v>
      </c>
      <c r="C221" s="505" t="s">
        <v>13</v>
      </c>
      <c r="D221" s="505"/>
      <c r="E221" s="497">
        <v>0.44</v>
      </c>
      <c r="F221" s="351"/>
      <c r="G221" s="342"/>
      <c r="H221" s="342"/>
      <c r="I221" s="343"/>
      <c r="J221" s="344"/>
      <c r="K221" s="342"/>
      <c r="L221" s="353"/>
      <c r="M221" s="353"/>
      <c r="N221" s="353"/>
      <c r="O221" s="353"/>
      <c r="P221" s="544"/>
    </row>
    <row r="222" spans="1:24">
      <c r="A222" s="719">
        <v>212</v>
      </c>
      <c r="B222" s="536" t="s">
        <v>1222</v>
      </c>
      <c r="C222" s="505" t="s">
        <v>13</v>
      </c>
      <c r="D222" s="505"/>
      <c r="E222" s="497">
        <v>4.88</v>
      </c>
      <c r="F222" s="352"/>
      <c r="G222" s="352"/>
      <c r="H222" s="352"/>
      <c r="I222" s="346"/>
      <c r="J222" s="350"/>
      <c r="K222" s="342"/>
      <c r="L222" s="353"/>
      <c r="M222" s="353"/>
      <c r="N222" s="353"/>
      <c r="O222" s="353"/>
      <c r="P222" s="544"/>
    </row>
    <row r="223" spans="1:24">
      <c r="A223" s="733">
        <v>213</v>
      </c>
      <c r="B223" s="536" t="s">
        <v>2749</v>
      </c>
      <c r="C223" s="505" t="s">
        <v>181</v>
      </c>
      <c r="D223" s="505"/>
      <c r="E223" s="497">
        <v>26.56</v>
      </c>
      <c r="F223" s="350"/>
      <c r="G223" s="342"/>
      <c r="H223" s="342"/>
      <c r="I223" s="343"/>
      <c r="J223" s="344"/>
      <c r="K223" s="342"/>
      <c r="L223" s="353"/>
      <c r="M223" s="353"/>
      <c r="N223" s="353"/>
      <c r="O223" s="353"/>
      <c r="P223" s="544"/>
    </row>
    <row r="224" spans="1:24">
      <c r="A224" s="719">
        <v>214</v>
      </c>
      <c r="B224" s="536" t="s">
        <v>2750</v>
      </c>
      <c r="C224" s="505" t="s">
        <v>5</v>
      </c>
      <c r="D224" s="505"/>
      <c r="E224" s="497">
        <v>4</v>
      </c>
      <c r="F224" s="489"/>
      <c r="G224" s="395"/>
      <c r="H224" s="395"/>
      <c r="I224" s="489"/>
      <c r="J224" s="489"/>
      <c r="K224" s="354"/>
      <c r="L224" s="353"/>
      <c r="M224" s="353"/>
      <c r="N224" s="353"/>
      <c r="O224" s="353"/>
      <c r="P224" s="544"/>
    </row>
    <row r="225" spans="1:16" ht="25.5">
      <c r="A225" s="719">
        <v>216</v>
      </c>
      <c r="B225" s="751" t="s">
        <v>3204</v>
      </c>
      <c r="C225" s="505" t="s">
        <v>13</v>
      </c>
      <c r="D225" s="505"/>
      <c r="E225" s="497">
        <v>0.51</v>
      </c>
      <c r="F225" s="351"/>
      <c r="G225" s="342"/>
      <c r="H225" s="342"/>
      <c r="I225" s="343"/>
      <c r="J225" s="344"/>
      <c r="K225" s="342"/>
      <c r="L225" s="353"/>
      <c r="M225" s="353"/>
      <c r="N225" s="353"/>
      <c r="O225" s="353"/>
      <c r="P225" s="544"/>
    </row>
    <row r="226" spans="1:16" ht="25.5">
      <c r="A226" s="733">
        <v>217</v>
      </c>
      <c r="B226" s="751" t="s">
        <v>3205</v>
      </c>
      <c r="C226" s="505" t="s">
        <v>13</v>
      </c>
      <c r="D226" s="505"/>
      <c r="E226" s="497">
        <v>0.2</v>
      </c>
      <c r="F226" s="352"/>
      <c r="G226" s="352"/>
      <c r="H226" s="352"/>
      <c r="I226" s="346"/>
      <c r="J226" s="350"/>
      <c r="K226" s="342"/>
      <c r="L226" s="353"/>
      <c r="M226" s="353"/>
      <c r="N226" s="353"/>
      <c r="O226" s="353"/>
      <c r="P226" s="544"/>
    </row>
    <row r="227" spans="1:16" ht="25.5">
      <c r="A227" s="719">
        <v>218</v>
      </c>
      <c r="B227" s="751" t="s">
        <v>3206</v>
      </c>
      <c r="C227" s="505" t="s">
        <v>13</v>
      </c>
      <c r="D227" s="505"/>
      <c r="E227" s="497">
        <v>1.54</v>
      </c>
      <c r="F227" s="351"/>
      <c r="G227" s="342"/>
      <c r="H227" s="342"/>
      <c r="I227" s="346"/>
      <c r="J227" s="350"/>
      <c r="K227" s="342"/>
      <c r="L227" s="353"/>
      <c r="M227" s="353"/>
      <c r="N227" s="353"/>
      <c r="O227" s="353"/>
      <c r="P227" s="544"/>
    </row>
    <row r="228" spans="1:16" ht="25.5">
      <c r="A228" s="733">
        <v>219</v>
      </c>
      <c r="B228" s="751" t="s">
        <v>3207</v>
      </c>
      <c r="C228" s="505" t="s">
        <v>181</v>
      </c>
      <c r="D228" s="505"/>
      <c r="E228" s="497">
        <f>50.3+80.56+51.7</f>
        <v>182.56</v>
      </c>
      <c r="F228" s="350"/>
      <c r="G228" s="342"/>
      <c r="H228" s="342"/>
      <c r="I228" s="343"/>
      <c r="J228" s="344"/>
      <c r="K228" s="342"/>
      <c r="L228" s="353"/>
      <c r="M228" s="353"/>
      <c r="N228" s="353"/>
      <c r="O228" s="353"/>
      <c r="P228" s="544"/>
    </row>
    <row r="229" spans="1:16" ht="25.5">
      <c r="A229" s="1700">
        <v>220</v>
      </c>
      <c r="B229" s="1711" t="s">
        <v>3208</v>
      </c>
      <c r="C229" s="1702" t="s">
        <v>9</v>
      </c>
      <c r="D229" s="1702"/>
      <c r="E229" s="1703">
        <v>2</v>
      </c>
      <c r="F229" s="1704"/>
      <c r="G229" s="1705"/>
      <c r="H229" s="1705"/>
      <c r="I229" s="1704"/>
      <c r="J229" s="1704"/>
      <c r="K229" s="1706"/>
      <c r="L229" s="1707"/>
      <c r="M229" s="1707"/>
      <c r="N229" s="1707"/>
      <c r="O229" s="1707"/>
      <c r="P229" s="1708"/>
    </row>
    <row r="230" spans="1:16">
      <c r="A230" s="733">
        <v>221</v>
      </c>
      <c r="B230" s="510" t="s">
        <v>2740</v>
      </c>
      <c r="C230" s="505"/>
      <c r="D230" s="505"/>
      <c r="E230" s="497"/>
      <c r="F230" s="489"/>
      <c r="G230" s="395"/>
      <c r="H230" s="395"/>
      <c r="I230" s="489"/>
      <c r="J230" s="489"/>
      <c r="K230" s="354"/>
      <c r="L230" s="353"/>
      <c r="M230" s="353"/>
      <c r="N230" s="353"/>
      <c r="O230" s="353"/>
      <c r="P230" s="544"/>
    </row>
    <row r="231" spans="1:16">
      <c r="A231" s="719">
        <v>222</v>
      </c>
      <c r="B231" s="514" t="s">
        <v>1220</v>
      </c>
      <c r="C231" s="505" t="s">
        <v>13</v>
      </c>
      <c r="D231" s="505"/>
      <c r="E231" s="497">
        <v>5.07</v>
      </c>
      <c r="F231" s="351"/>
      <c r="G231" s="342"/>
      <c r="H231" s="342"/>
      <c r="I231" s="343"/>
      <c r="J231" s="344"/>
      <c r="K231" s="342"/>
      <c r="L231" s="353"/>
      <c r="M231" s="353"/>
      <c r="N231" s="353"/>
      <c r="O231" s="353"/>
      <c r="P231" s="544"/>
    </row>
    <row r="232" spans="1:16">
      <c r="A232" s="733">
        <v>223</v>
      </c>
      <c r="B232" s="514" t="s">
        <v>2741</v>
      </c>
      <c r="C232" s="505" t="s">
        <v>13</v>
      </c>
      <c r="D232" s="505"/>
      <c r="E232" s="497">
        <v>9.0500000000000007</v>
      </c>
      <c r="F232" s="351"/>
      <c r="G232" s="342"/>
      <c r="H232" s="342"/>
      <c r="I232" s="346"/>
      <c r="J232" s="350"/>
      <c r="K232" s="342"/>
      <c r="L232" s="353"/>
      <c r="M232" s="353"/>
      <c r="N232" s="353"/>
      <c r="O232" s="353"/>
      <c r="P232" s="544"/>
    </row>
    <row r="233" spans="1:16" ht="17.25" customHeight="1">
      <c r="A233" s="719">
        <v>224</v>
      </c>
      <c r="B233" s="536" t="s">
        <v>2742</v>
      </c>
      <c r="C233" s="505" t="s">
        <v>181</v>
      </c>
      <c r="D233" s="505"/>
      <c r="E233" s="497">
        <f>589.6+38.47+27.17</f>
        <v>655.24</v>
      </c>
      <c r="F233" s="350"/>
      <c r="G233" s="342"/>
      <c r="H233" s="342"/>
      <c r="I233" s="343"/>
      <c r="J233" s="344"/>
      <c r="K233" s="342"/>
      <c r="L233" s="353"/>
      <c r="M233" s="353"/>
      <c r="N233" s="353"/>
      <c r="O233" s="353"/>
      <c r="P233" s="544"/>
    </row>
    <row r="234" spans="1:16">
      <c r="A234" s="733">
        <v>225</v>
      </c>
      <c r="B234" s="510" t="s">
        <v>2743</v>
      </c>
      <c r="C234" s="505"/>
      <c r="D234" s="505"/>
      <c r="E234" s="497"/>
      <c r="F234" s="489"/>
      <c r="G234" s="395"/>
      <c r="H234" s="395"/>
      <c r="I234" s="489"/>
      <c r="J234" s="489"/>
      <c r="K234" s="354"/>
      <c r="L234" s="353"/>
      <c r="M234" s="353"/>
      <c r="N234" s="353"/>
      <c r="O234" s="353"/>
      <c r="P234" s="544"/>
    </row>
    <row r="235" spans="1:16" ht="12" customHeight="1">
      <c r="A235" s="719">
        <v>226</v>
      </c>
      <c r="B235" s="514" t="s">
        <v>1220</v>
      </c>
      <c r="C235" s="505" t="s">
        <v>13</v>
      </c>
      <c r="D235" s="505"/>
      <c r="E235" s="497">
        <v>6.34</v>
      </c>
      <c r="F235" s="351"/>
      <c r="G235" s="342"/>
      <c r="H235" s="342"/>
      <c r="I235" s="343"/>
      <c r="J235" s="344"/>
      <c r="K235" s="342"/>
      <c r="L235" s="353"/>
      <c r="M235" s="353"/>
      <c r="N235" s="353"/>
      <c r="O235" s="353"/>
      <c r="P235" s="544"/>
    </row>
    <row r="236" spans="1:16">
      <c r="A236" s="733">
        <v>227</v>
      </c>
      <c r="B236" s="514" t="s">
        <v>2744</v>
      </c>
      <c r="C236" s="505" t="s">
        <v>13</v>
      </c>
      <c r="D236" s="505"/>
      <c r="E236" s="497">
        <v>9.56</v>
      </c>
      <c r="F236" s="351"/>
      <c r="G236" s="342"/>
      <c r="H236" s="342"/>
      <c r="I236" s="346"/>
      <c r="J236" s="350"/>
      <c r="K236" s="342"/>
      <c r="L236" s="353"/>
      <c r="M236" s="353"/>
      <c r="N236" s="353"/>
      <c r="O236" s="353"/>
      <c r="P236" s="544"/>
    </row>
    <row r="237" spans="1:16" ht="17.25" customHeight="1">
      <c r="A237" s="719">
        <v>228</v>
      </c>
      <c r="B237" s="536" t="s">
        <v>2745</v>
      </c>
      <c r="C237" s="505" t="s">
        <v>181</v>
      </c>
      <c r="D237" s="505"/>
      <c r="E237" s="497">
        <f>747.88+50.33+87.09</f>
        <v>885.30000000000007</v>
      </c>
      <c r="F237" s="350"/>
      <c r="G237" s="342"/>
      <c r="H237" s="342"/>
      <c r="I237" s="343"/>
      <c r="J237" s="344"/>
      <c r="K237" s="342"/>
      <c r="L237" s="353"/>
      <c r="M237" s="353"/>
      <c r="N237" s="353"/>
      <c r="O237" s="353"/>
      <c r="P237" s="544"/>
    </row>
    <row r="238" spans="1:16">
      <c r="A238" s="733">
        <v>229</v>
      </c>
      <c r="B238" s="510" t="s">
        <v>2746</v>
      </c>
      <c r="C238" s="505"/>
      <c r="D238" s="505"/>
      <c r="E238" s="497"/>
      <c r="F238" s="489"/>
      <c r="G238" s="395"/>
      <c r="H238" s="395"/>
      <c r="I238" s="489"/>
      <c r="J238" s="489"/>
      <c r="K238" s="354"/>
      <c r="L238" s="353"/>
      <c r="M238" s="353"/>
      <c r="N238" s="353"/>
      <c r="O238" s="353"/>
      <c r="P238" s="544"/>
    </row>
    <row r="239" spans="1:16">
      <c r="A239" s="719">
        <v>230</v>
      </c>
      <c r="B239" s="514" t="s">
        <v>1220</v>
      </c>
      <c r="C239" s="505" t="s">
        <v>13</v>
      </c>
      <c r="D239" s="505"/>
      <c r="E239" s="497">
        <v>1.63</v>
      </c>
      <c r="F239" s="351"/>
      <c r="G239" s="342"/>
      <c r="H239" s="342"/>
      <c r="I239" s="343"/>
      <c r="J239" s="344"/>
      <c r="K239" s="342"/>
      <c r="L239" s="353"/>
      <c r="M239" s="353"/>
      <c r="N239" s="353"/>
      <c r="O239" s="353"/>
      <c r="P239" s="544"/>
    </row>
    <row r="240" spans="1:16">
      <c r="A240" s="733">
        <v>231</v>
      </c>
      <c r="B240" s="514" t="s">
        <v>2741</v>
      </c>
      <c r="C240" s="505" t="s">
        <v>13</v>
      </c>
      <c r="D240" s="505"/>
      <c r="E240" s="497">
        <v>2.7</v>
      </c>
      <c r="F240" s="351"/>
      <c r="G240" s="342"/>
      <c r="H240" s="342"/>
      <c r="I240" s="346"/>
      <c r="J240" s="350"/>
      <c r="K240" s="342"/>
      <c r="L240" s="353"/>
      <c r="M240" s="353"/>
      <c r="N240" s="353"/>
      <c r="O240" s="353"/>
      <c r="P240" s="544"/>
    </row>
    <row r="241" spans="1:17" ht="17.25" customHeight="1">
      <c r="A241" s="719">
        <v>232</v>
      </c>
      <c r="B241" s="536" t="s">
        <v>2742</v>
      </c>
      <c r="C241" s="505" t="s">
        <v>181</v>
      </c>
      <c r="D241" s="505"/>
      <c r="E241" s="497">
        <f>175.97+30.37+30</f>
        <v>236.34</v>
      </c>
      <c r="F241" s="350"/>
      <c r="G241" s="342"/>
      <c r="H241" s="342"/>
      <c r="I241" s="343"/>
      <c r="J241" s="344"/>
      <c r="K241" s="342"/>
      <c r="L241" s="353"/>
      <c r="M241" s="353"/>
      <c r="N241" s="353"/>
      <c r="O241" s="353"/>
      <c r="P241" s="544"/>
    </row>
    <row r="242" spans="1:17">
      <c r="A242" s="733">
        <v>233</v>
      </c>
      <c r="B242" s="510" t="s">
        <v>2747</v>
      </c>
      <c r="C242" s="505"/>
      <c r="D242" s="505"/>
      <c r="E242" s="497"/>
      <c r="F242" s="489"/>
      <c r="G242" s="395"/>
      <c r="H242" s="395"/>
      <c r="I242" s="489"/>
      <c r="J242" s="489"/>
      <c r="K242" s="354"/>
      <c r="L242" s="353"/>
      <c r="M242" s="353"/>
      <c r="N242" s="353"/>
      <c r="O242" s="353"/>
      <c r="P242" s="544"/>
    </row>
    <row r="243" spans="1:17" ht="12" customHeight="1">
      <c r="A243" s="719">
        <v>234</v>
      </c>
      <c r="B243" s="514" t="s">
        <v>1220</v>
      </c>
      <c r="C243" s="505" t="s">
        <v>13</v>
      </c>
      <c r="D243" s="505"/>
      <c r="E243" s="497">
        <v>1.63</v>
      </c>
      <c r="F243" s="351"/>
      <c r="G243" s="342"/>
      <c r="H243" s="342"/>
      <c r="I243" s="343"/>
      <c r="J243" s="344"/>
      <c r="K243" s="342"/>
      <c r="L243" s="353"/>
      <c r="M243" s="353"/>
      <c r="N243" s="353"/>
      <c r="O243" s="353"/>
      <c r="P243" s="544"/>
    </row>
    <row r="244" spans="1:17">
      <c r="A244" s="733">
        <v>235</v>
      </c>
      <c r="B244" s="514" t="s">
        <v>2744</v>
      </c>
      <c r="C244" s="505" t="s">
        <v>13</v>
      </c>
      <c r="D244" s="505"/>
      <c r="E244" s="497">
        <v>2.25</v>
      </c>
      <c r="F244" s="351"/>
      <c r="G244" s="342"/>
      <c r="H244" s="342"/>
      <c r="I244" s="346"/>
      <c r="J244" s="350"/>
      <c r="K244" s="342"/>
      <c r="L244" s="353"/>
      <c r="M244" s="353"/>
      <c r="N244" s="353"/>
      <c r="O244" s="353"/>
      <c r="P244" s="544"/>
    </row>
    <row r="245" spans="1:17" ht="17.25" customHeight="1">
      <c r="A245" s="719">
        <v>236</v>
      </c>
      <c r="B245" s="514" t="s">
        <v>2748</v>
      </c>
      <c r="C245" s="505" t="s">
        <v>181</v>
      </c>
      <c r="D245" s="505"/>
      <c r="E245" s="497">
        <f>175.97+38.72+37.86</f>
        <v>252.55</v>
      </c>
      <c r="F245" s="350"/>
      <c r="G245" s="342"/>
      <c r="H245" s="342"/>
      <c r="I245" s="343"/>
      <c r="J245" s="344"/>
      <c r="K245" s="342"/>
      <c r="L245" s="353"/>
      <c r="M245" s="353"/>
      <c r="N245" s="353"/>
      <c r="O245" s="353"/>
      <c r="P245" s="544"/>
    </row>
    <row r="246" spans="1:17" s="3" customFormat="1" ht="38.25">
      <c r="A246" s="733">
        <v>237</v>
      </c>
      <c r="B246" s="328" t="s">
        <v>1099</v>
      </c>
      <c r="C246" s="326" t="s">
        <v>1097</v>
      </c>
      <c r="D246" s="326"/>
      <c r="E246" s="537">
        <v>1</v>
      </c>
      <c r="F246" s="403"/>
      <c r="G246" s="395"/>
      <c r="H246" s="395"/>
      <c r="I246" s="403"/>
      <c r="J246" s="403"/>
      <c r="K246" s="354"/>
      <c r="L246" s="353"/>
      <c r="M246" s="353"/>
      <c r="N246" s="353"/>
      <c r="O246" s="353"/>
      <c r="P246" s="544"/>
      <c r="Q246" s="1047"/>
    </row>
    <row r="247" spans="1:17" ht="13.5" thickBot="1">
      <c r="A247" s="542"/>
      <c r="B247" s="2046" t="s">
        <v>6</v>
      </c>
      <c r="C247" s="2046"/>
      <c r="D247" s="2046"/>
      <c r="E247" s="2046"/>
      <c r="F247" s="543"/>
      <c r="G247" s="543"/>
      <c r="H247" s="543"/>
      <c r="I247" s="543"/>
      <c r="J247" s="543"/>
      <c r="K247" s="543"/>
      <c r="L247" s="547"/>
      <c r="M247" s="547"/>
      <c r="N247" s="547"/>
      <c r="O247" s="547"/>
      <c r="P247" s="547"/>
    </row>
    <row r="248" spans="1:17">
      <c r="A248" s="2047"/>
      <c r="B248" s="2047"/>
      <c r="C248" s="2047"/>
      <c r="D248" s="2047"/>
      <c r="E248" s="2047"/>
      <c r="Q248" s="1771"/>
    </row>
    <row r="250" spans="1:17" s="753" customFormat="1" ht="61.5" customHeight="1">
      <c r="A250" s="843">
        <v>1</v>
      </c>
      <c r="B250" s="2021" t="s">
        <v>2874</v>
      </c>
      <c r="C250" s="2021"/>
      <c r="D250" s="2021"/>
      <c r="E250" s="2021"/>
      <c r="F250" s="2021"/>
      <c r="G250" s="2021"/>
      <c r="H250" s="2021"/>
      <c r="I250" s="2021"/>
      <c r="J250" s="2021"/>
      <c r="K250" s="2021"/>
      <c r="L250" s="2021"/>
      <c r="Q250" s="1035"/>
    </row>
    <row r="251" spans="1:17" s="753" customFormat="1">
      <c r="A251" s="846" t="s">
        <v>49</v>
      </c>
      <c r="B251" s="1032" t="s">
        <v>3220</v>
      </c>
      <c r="C251" s="1033"/>
      <c r="D251" s="1033"/>
      <c r="E251" s="1033"/>
      <c r="F251" s="1033"/>
      <c r="G251" s="1033"/>
      <c r="H251" s="1033"/>
      <c r="I251" s="1033"/>
      <c r="J251" s="1033"/>
      <c r="K251" s="1033"/>
      <c r="L251" s="1033"/>
      <c r="Q251" s="1035"/>
    </row>
    <row r="252" spans="1:17" s="753" customFormat="1" ht="63" customHeight="1">
      <c r="A252" s="1034" t="s">
        <v>52</v>
      </c>
      <c r="B252" s="2020" t="s">
        <v>3474</v>
      </c>
      <c r="C252" s="2020"/>
      <c r="D252" s="2020"/>
      <c r="E252" s="2020"/>
      <c r="F252" s="2020"/>
      <c r="G252" s="2020"/>
      <c r="H252" s="2020"/>
      <c r="I252" s="2020"/>
      <c r="J252" s="2020"/>
      <c r="K252" s="2020"/>
      <c r="L252" s="2020"/>
      <c r="Q252" s="1035"/>
    </row>
    <row r="253" spans="1:17" s="753" customFormat="1" ht="48" customHeight="1">
      <c r="A253" s="1034" t="s">
        <v>3218</v>
      </c>
      <c r="B253" s="1927" t="s">
        <v>3217</v>
      </c>
      <c r="C253" s="1927"/>
      <c r="D253" s="1927"/>
      <c r="E253" s="1927"/>
      <c r="F253" s="1927"/>
      <c r="G253" s="1927"/>
      <c r="H253" s="1927"/>
      <c r="I253" s="1927"/>
      <c r="J253" s="1927"/>
      <c r="K253" s="1927"/>
      <c r="L253" s="1927"/>
      <c r="Q253" s="1035"/>
    </row>
    <row r="254" spans="1:17" s="753" customFormat="1" ht="74.25" customHeight="1">
      <c r="A254" s="1034" t="s">
        <v>3219</v>
      </c>
      <c r="B254" s="1927" t="s">
        <v>3224</v>
      </c>
      <c r="C254" s="1927"/>
      <c r="D254" s="1927"/>
      <c r="E254" s="1927"/>
      <c r="F254" s="1927"/>
      <c r="G254" s="1927"/>
      <c r="H254" s="1927"/>
      <c r="I254" s="1927"/>
      <c r="J254" s="1927"/>
      <c r="K254" s="1927"/>
      <c r="L254" s="1927"/>
      <c r="Q254" s="1035"/>
    </row>
    <row r="255" spans="1:17" s="753" customFormat="1" ht="39.75" customHeight="1">
      <c r="A255" s="1034" t="s">
        <v>3229</v>
      </c>
      <c r="B255" s="2048" t="s">
        <v>3931</v>
      </c>
      <c r="C255" s="2048"/>
      <c r="D255" s="2048"/>
      <c r="E255" s="2048"/>
      <c r="F255" s="2048"/>
      <c r="G255" s="2048"/>
      <c r="H255" s="2048"/>
      <c r="I255" s="2048"/>
      <c r="J255" s="2048"/>
      <c r="K255" s="2048"/>
      <c r="L255" s="2048"/>
      <c r="Q255" s="1035"/>
    </row>
    <row r="256" spans="1:17" s="753" customFormat="1">
      <c r="A256" s="846"/>
      <c r="B256" s="847"/>
      <c r="C256" s="843"/>
      <c r="D256" s="848"/>
      <c r="E256" s="848"/>
      <c r="F256" s="844"/>
      <c r="G256" s="845"/>
      <c r="H256" s="845"/>
      <c r="I256" s="845"/>
      <c r="J256" s="845"/>
      <c r="K256" s="845"/>
      <c r="L256" s="845"/>
      <c r="Q256" s="1035"/>
    </row>
    <row r="257" spans="1:17" s="753" customFormat="1">
      <c r="A257" s="846"/>
      <c r="B257" s="847"/>
      <c r="C257" s="843"/>
      <c r="D257" s="848"/>
      <c r="E257" s="848"/>
      <c r="F257" s="844"/>
      <c r="G257" s="845"/>
      <c r="H257" s="845"/>
      <c r="I257" s="845"/>
      <c r="J257" s="845"/>
      <c r="K257" s="845"/>
      <c r="L257" s="845"/>
      <c r="Q257" s="1035"/>
    </row>
    <row r="258" spans="1:17" s="753" customFormat="1">
      <c r="A258" s="849"/>
      <c r="B258" s="1045" t="s">
        <v>3222</v>
      </c>
      <c r="C258" s="1921" t="s">
        <v>10</v>
      </c>
      <c r="D258" s="1921"/>
      <c r="E258" s="757"/>
      <c r="F258" s="757"/>
      <c r="G258" s="757"/>
      <c r="H258" s="757"/>
      <c r="I258" s="757"/>
      <c r="J258" s="757"/>
      <c r="K258" s="757"/>
      <c r="L258" s="757"/>
      <c r="Q258" s="1035"/>
    </row>
    <row r="259" spans="1:17" s="753" customFormat="1">
      <c r="A259" s="849"/>
      <c r="B259" s="1045" t="s">
        <v>3221</v>
      </c>
      <c r="C259" s="1921" t="s">
        <v>11</v>
      </c>
      <c r="D259" s="1921"/>
      <c r="E259" s="757"/>
      <c r="F259" s="757"/>
      <c r="G259" s="757"/>
      <c r="H259" s="757"/>
      <c r="I259" s="757"/>
      <c r="J259" s="757"/>
      <c r="K259" s="757"/>
      <c r="L259" s="757"/>
      <c r="Q259" s="1035"/>
    </row>
    <row r="260" spans="1:17" s="753" customFormat="1">
      <c r="A260" s="849"/>
      <c r="B260" s="833"/>
      <c r="C260" s="851"/>
      <c r="D260" s="851"/>
      <c r="E260" s="757"/>
      <c r="F260" s="757"/>
      <c r="G260" s="757"/>
      <c r="H260" s="757"/>
      <c r="I260" s="757"/>
      <c r="J260" s="757"/>
      <c r="K260" s="757"/>
      <c r="L260" s="757"/>
      <c r="Q260" s="1035"/>
    </row>
    <row r="261" spans="1:17" s="753" customFormat="1">
      <c r="A261" s="849"/>
      <c r="B261" s="833"/>
      <c r="C261" s="851"/>
      <c r="D261" s="851"/>
      <c r="E261" s="757"/>
      <c r="F261" s="757"/>
      <c r="G261" s="757"/>
      <c r="H261" s="757"/>
      <c r="I261" s="757"/>
      <c r="J261" s="757"/>
      <c r="K261" s="757"/>
      <c r="L261" s="757"/>
      <c r="Q261" s="1035"/>
    </row>
    <row r="262" spans="1:17" s="753" customFormat="1">
      <c r="A262" s="849"/>
      <c r="B262" s="833" t="s">
        <v>3223</v>
      </c>
      <c r="C262" s="1921" t="s">
        <v>10</v>
      </c>
      <c r="D262" s="1921"/>
      <c r="E262" s="757"/>
      <c r="F262" s="757"/>
      <c r="G262" s="757"/>
      <c r="H262" s="757"/>
      <c r="I262" s="757"/>
      <c r="J262" s="757"/>
      <c r="K262" s="757"/>
      <c r="L262" s="757"/>
      <c r="Q262" s="1035"/>
    </row>
    <row r="263" spans="1:17" s="753" customFormat="1">
      <c r="A263" s="849"/>
      <c r="B263" s="833"/>
      <c r="C263" s="1921" t="s">
        <v>11</v>
      </c>
      <c r="D263" s="1921"/>
      <c r="E263" s="757"/>
      <c r="F263" s="757"/>
      <c r="G263" s="757"/>
      <c r="H263" s="757"/>
      <c r="I263" s="757"/>
      <c r="J263" s="757"/>
      <c r="K263" s="757"/>
      <c r="L263" s="757"/>
      <c r="Q263" s="1035"/>
    </row>
    <row r="264" spans="1:17">
      <c r="B264" s="14"/>
    </row>
    <row r="265" spans="1:17">
      <c r="B265" s="14"/>
    </row>
    <row r="266" spans="1:17">
      <c r="B266" s="14"/>
    </row>
    <row r="267" spans="1:17">
      <c r="B267" s="14"/>
    </row>
    <row r="268" spans="1:17">
      <c r="B268" s="14"/>
    </row>
    <row r="269" spans="1:17">
      <c r="B269" s="14"/>
    </row>
    <row r="270" spans="1:17">
      <c r="B270" s="14"/>
    </row>
    <row r="271" spans="1:17">
      <c r="B271" s="14"/>
    </row>
    <row r="272" spans="1:17">
      <c r="B272" s="14"/>
    </row>
    <row r="273" spans="2:2">
      <c r="B273" s="14"/>
    </row>
    <row r="274" spans="2:2">
      <c r="B274" s="14"/>
    </row>
    <row r="275" spans="2:2">
      <c r="B275" s="14"/>
    </row>
    <row r="276" spans="2:2">
      <c r="B276" s="14"/>
    </row>
    <row r="277" spans="2:2">
      <c r="B277" s="14"/>
    </row>
    <row r="278" spans="2:2">
      <c r="B278" s="14"/>
    </row>
    <row r="279" spans="2:2">
      <c r="B279" s="14"/>
    </row>
  </sheetData>
  <mergeCells count="36">
    <mergeCell ref="V219:X219"/>
    <mergeCell ref="R163:T163"/>
    <mergeCell ref="R195:T195"/>
    <mergeCell ref="R196:T196"/>
    <mergeCell ref="R23:T23"/>
    <mergeCell ref="R32:T32"/>
    <mergeCell ref="R77:T77"/>
    <mergeCell ref="V77:X77"/>
    <mergeCell ref="V82:X82"/>
    <mergeCell ref="R119:T119"/>
    <mergeCell ref="R144:T144"/>
    <mergeCell ref="F12:K12"/>
    <mergeCell ref="L12:P12"/>
    <mergeCell ref="A6:B6"/>
    <mergeCell ref="A7:B7"/>
    <mergeCell ref="A8:B8"/>
    <mergeCell ref="A12:A13"/>
    <mergeCell ref="B12:B13"/>
    <mergeCell ref="C12:C13"/>
    <mergeCell ref="E12:E13"/>
    <mergeCell ref="A5:B5"/>
    <mergeCell ref="A1:E1"/>
    <mergeCell ref="A2:E2"/>
    <mergeCell ref="A3:E3"/>
    <mergeCell ref="A4:B4"/>
    <mergeCell ref="C259:D259"/>
    <mergeCell ref="C262:D262"/>
    <mergeCell ref="C263:D263"/>
    <mergeCell ref="B247:E247"/>
    <mergeCell ref="A248:E248"/>
    <mergeCell ref="B250:L250"/>
    <mergeCell ref="B252:L252"/>
    <mergeCell ref="B253:L253"/>
    <mergeCell ref="B254:L254"/>
    <mergeCell ref="C258:D258"/>
    <mergeCell ref="B255:L255"/>
  </mergeCells>
  <conditionalFormatting sqref="C50:D50 E50:E51 C151:E194 C197:E245">
    <cfRule type="cellIs" dxfId="140" priority="128" operator="equal">
      <formula>0</formula>
    </cfRule>
  </conditionalFormatting>
  <conditionalFormatting sqref="C55:D55">
    <cfRule type="cellIs" dxfId="139" priority="125" operator="equal">
      <formula>0</formula>
    </cfRule>
  </conditionalFormatting>
  <conditionalFormatting sqref="C32:E38">
    <cfRule type="cellIs" dxfId="138" priority="49" operator="equal">
      <formula>0</formula>
    </cfRule>
  </conditionalFormatting>
  <conditionalFormatting sqref="C40:E40 E55:E56 C63:D63 E72:E78 C79:E82">
    <cfRule type="cellIs" dxfId="137" priority="143" operator="equal">
      <formula>0</formula>
    </cfRule>
  </conditionalFormatting>
  <conditionalFormatting sqref="C42:E42">
    <cfRule type="cellIs" dxfId="136" priority="132" operator="equal">
      <formula>0</formula>
    </cfRule>
  </conditionalFormatting>
  <conditionalFormatting sqref="C44:E49">
    <cfRule type="cellIs" dxfId="135" priority="48" operator="equal">
      <formula>0</formula>
    </cfRule>
  </conditionalFormatting>
  <conditionalFormatting sqref="C52:E54">
    <cfRule type="cellIs" dxfId="134" priority="47" operator="equal">
      <formula>0</formula>
    </cfRule>
  </conditionalFormatting>
  <conditionalFormatting sqref="C57:E61">
    <cfRule type="cellIs" dxfId="133" priority="46" operator="equal">
      <formula>0</formula>
    </cfRule>
  </conditionalFormatting>
  <conditionalFormatting sqref="C66:E71">
    <cfRule type="cellIs" dxfId="132" priority="45" operator="equal">
      <formula>0</formula>
    </cfRule>
  </conditionalFormatting>
  <conditionalFormatting sqref="C90:E92 E93">
    <cfRule type="cellIs" dxfId="131" priority="106" operator="equal">
      <formula>0</formula>
    </cfRule>
  </conditionalFormatting>
  <conditionalFormatting sqref="C94:E94">
    <cfRule type="cellIs" dxfId="130" priority="105" operator="equal">
      <formula>0</formula>
    </cfRule>
  </conditionalFormatting>
  <conditionalFormatting sqref="C101:E101">
    <cfRule type="cellIs" dxfId="129" priority="103" operator="equal">
      <formula>0</formula>
    </cfRule>
  </conditionalFormatting>
  <conditionalFormatting sqref="C109:E109">
    <cfRule type="cellIs" dxfId="128" priority="110" operator="equal">
      <formula>0</formula>
    </cfRule>
  </conditionalFormatting>
  <conditionalFormatting sqref="C116:E116">
    <cfRule type="cellIs" dxfId="127" priority="108" operator="equal">
      <formula>0</formula>
    </cfRule>
  </conditionalFormatting>
  <conditionalFormatting sqref="C118:E118 C120:E123">
    <cfRule type="cellIs" dxfId="126" priority="91" operator="equal">
      <formula>0</formula>
    </cfRule>
  </conditionalFormatting>
  <conditionalFormatting sqref="C125:E125">
    <cfRule type="cellIs" dxfId="125" priority="94" operator="equal">
      <formula>0</formula>
    </cfRule>
  </conditionalFormatting>
  <conditionalFormatting sqref="C132:E132">
    <cfRule type="cellIs" dxfId="124" priority="92" operator="equal">
      <formula>0</formula>
    </cfRule>
  </conditionalFormatting>
  <conditionalFormatting sqref="C142:E142">
    <cfRule type="cellIs" dxfId="123" priority="100" operator="equal">
      <formula>0</formula>
    </cfRule>
  </conditionalFormatting>
  <conditionalFormatting sqref="C149:E149">
    <cfRule type="cellIs" dxfId="122" priority="98" operator="equal">
      <formula>0</formula>
    </cfRule>
  </conditionalFormatting>
  <conditionalFormatting sqref="E41">
    <cfRule type="cellIs" dxfId="121" priority="133" operator="equal">
      <formula>0</formula>
    </cfRule>
  </conditionalFormatting>
  <conditionalFormatting sqref="E43">
    <cfRule type="cellIs" dxfId="120" priority="131" operator="equal">
      <formula>0</formula>
    </cfRule>
  </conditionalFormatting>
  <conditionalFormatting sqref="E62:E65">
    <cfRule type="cellIs" dxfId="119" priority="69" operator="equal">
      <formula>0</formula>
    </cfRule>
  </conditionalFormatting>
  <conditionalFormatting sqref="E83:E89">
    <cfRule type="cellIs" dxfId="118" priority="121" operator="equal">
      <formula>0</formula>
    </cfRule>
  </conditionalFormatting>
  <conditionalFormatting sqref="E95:E100">
    <cfRule type="cellIs" dxfId="117" priority="104" operator="equal">
      <formula>0</formula>
    </cfRule>
  </conditionalFormatting>
  <conditionalFormatting sqref="E102 C103:E107">
    <cfRule type="cellIs" dxfId="116" priority="107" operator="equal">
      <formula>0</formula>
    </cfRule>
  </conditionalFormatting>
  <conditionalFormatting sqref="E108">
    <cfRule type="cellIs" dxfId="115" priority="111" operator="equal">
      <formula>0</formula>
    </cfRule>
  </conditionalFormatting>
  <conditionalFormatting sqref="E110:E115">
    <cfRule type="cellIs" dxfId="114" priority="109" operator="equal">
      <formula>0</formula>
    </cfRule>
  </conditionalFormatting>
  <conditionalFormatting sqref="E117">
    <cfRule type="cellIs" dxfId="113" priority="112" operator="equal">
      <formula>0</formula>
    </cfRule>
  </conditionalFormatting>
  <conditionalFormatting sqref="E124">
    <cfRule type="cellIs" dxfId="112" priority="95" operator="equal">
      <formula>0</formula>
    </cfRule>
  </conditionalFormatting>
  <conditionalFormatting sqref="E126:E131">
    <cfRule type="cellIs" dxfId="111" priority="93" operator="equal">
      <formula>0</formula>
    </cfRule>
  </conditionalFormatting>
  <conditionalFormatting sqref="E133 C134:E140">
    <cfRule type="cellIs" dxfId="110" priority="96" operator="equal">
      <formula>0</formula>
    </cfRule>
  </conditionalFormatting>
  <conditionalFormatting sqref="E141">
    <cfRule type="cellIs" dxfId="109" priority="101" operator="equal">
      <formula>0</formula>
    </cfRule>
  </conditionalFormatting>
  <conditionalFormatting sqref="E143:E148">
    <cfRule type="cellIs" dxfId="108" priority="99" operator="equal">
      <formula>0</formula>
    </cfRule>
  </conditionalFormatting>
  <conditionalFormatting sqref="E150">
    <cfRule type="cellIs" dxfId="107" priority="102" operator="equal">
      <formula>0</formula>
    </cfRule>
  </conditionalFormatting>
  <conditionalFormatting sqref="I48">
    <cfRule type="expression" priority="18" stopIfTrue="1">
      <formula>$N$1834</formula>
    </cfRule>
  </conditionalFormatting>
  <conditionalFormatting sqref="I51">
    <cfRule type="expression" priority="20" stopIfTrue="1">
      <formula>$N$1901</formula>
    </cfRule>
  </conditionalFormatting>
  <conditionalFormatting sqref="I55">
    <cfRule type="expression" priority="16" stopIfTrue="1">
      <formula>$N$1834</formula>
    </cfRule>
  </conditionalFormatting>
  <conditionalFormatting sqref="J48">
    <cfRule type="expression" priority="19" stopIfTrue="1">
      <formula>#REF!</formula>
    </cfRule>
  </conditionalFormatting>
  <conditionalFormatting sqref="J55">
    <cfRule type="expression" priority="17" stopIfTrue="1">
      <formula>#REF!</formula>
    </cfRule>
  </conditionalFormatting>
  <conditionalFormatting sqref="C195:E196">
    <cfRule type="cellIs" dxfId="106" priority="2" operator="equal">
      <formula>0</formula>
    </cfRule>
  </conditionalFormatting>
  <conditionalFormatting sqref="C119:E119">
    <cfRule type="cellIs" dxfId="105" priority="1" operator="equal">
      <formula>0</formula>
    </cfRule>
  </conditionalFormatting>
  <printOptions horizontalCentered="1"/>
  <pageMargins left="0.7" right="0.7" top="0.75" bottom="0.75" header="0.3" footer="0.3"/>
  <pageSetup paperSize="9" scale="61" fitToHeight="0" orientation="landscape" r:id="rId1"/>
  <rowBreaks count="1" manualBreakCount="1">
    <brk id="67" max="16383" man="1"/>
  </rowBreaks>
  <ignoredErrors>
    <ignoredError sqref="E42" unlockedFormula="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P97"/>
  <sheetViews>
    <sheetView topLeftCell="A52" zoomScaleNormal="100" workbookViewId="0">
      <selection activeCell="A64" sqref="A64"/>
    </sheetView>
  </sheetViews>
  <sheetFormatPr defaultColWidth="9.42578125" defaultRowHeight="12.75"/>
  <cols>
    <col min="1" max="1" width="10" style="14" customWidth="1"/>
    <col min="2" max="2" width="37.85546875" style="22" customWidth="1"/>
    <col min="3" max="3" width="9.85546875" style="14" customWidth="1"/>
    <col min="4" max="4" width="31.85546875" style="14" customWidth="1"/>
    <col min="5" max="11" width="9.42578125" style="14"/>
    <col min="12" max="12" width="11.140625" style="14" customWidth="1"/>
    <col min="13" max="13" width="11.85546875" style="14" customWidth="1"/>
    <col min="14" max="14" width="11" style="14" customWidth="1"/>
    <col min="15" max="15" width="11.85546875" style="14" customWidth="1"/>
    <col min="16" max="227" width="9.42578125" style="14"/>
    <col min="228" max="228" width="6.42578125" style="14" customWidth="1"/>
    <col min="229" max="229" width="35.42578125" style="14" customWidth="1"/>
    <col min="230" max="230" width="3.5703125" style="14" customWidth="1"/>
    <col min="231" max="231" width="9.28515625" style="14" customWidth="1"/>
    <col min="232" max="232" width="6.42578125" style="14" customWidth="1"/>
    <col min="233" max="233" width="4.5703125" style="14" customWidth="1"/>
    <col min="234" max="234" width="7.42578125" style="14" customWidth="1"/>
    <col min="235" max="235" width="8.42578125" style="14" customWidth="1"/>
    <col min="236" max="236" width="7.5703125" style="14" customWidth="1"/>
    <col min="237" max="237" width="9" style="14" customWidth="1"/>
    <col min="238" max="238" width="11.42578125" style="14" customWidth="1"/>
    <col min="239" max="239" width="10.42578125" style="14" customWidth="1"/>
    <col min="240" max="240" width="11.5703125" style="14" customWidth="1"/>
    <col min="241" max="241" width="9.42578125" style="14"/>
    <col min="242" max="242" width="11.42578125" style="14" customWidth="1"/>
    <col min="243" max="483" width="9.42578125" style="14"/>
    <col min="484" max="484" width="6.42578125" style="14" customWidth="1"/>
    <col min="485" max="485" width="35.42578125" style="14" customWidth="1"/>
    <col min="486" max="486" width="3.5703125" style="14" customWidth="1"/>
    <col min="487" max="487" width="9.28515625" style="14" customWidth="1"/>
    <col min="488" max="488" width="6.42578125" style="14" customWidth="1"/>
    <col min="489" max="489" width="4.5703125" style="14" customWidth="1"/>
    <col min="490" max="490" width="7.42578125" style="14" customWidth="1"/>
    <col min="491" max="491" width="8.42578125" style="14" customWidth="1"/>
    <col min="492" max="492" width="7.5703125" style="14" customWidth="1"/>
    <col min="493" max="493" width="9" style="14" customWidth="1"/>
    <col min="494" max="494" width="11.42578125" style="14" customWidth="1"/>
    <col min="495" max="495" width="10.42578125" style="14" customWidth="1"/>
    <col min="496" max="496" width="11.5703125" style="14" customWidth="1"/>
    <col min="497" max="497" width="9.42578125" style="14"/>
    <col min="498" max="498" width="11.42578125" style="14" customWidth="1"/>
    <col min="499" max="739" width="9.42578125" style="14"/>
    <col min="740" max="740" width="6.42578125" style="14" customWidth="1"/>
    <col min="741" max="741" width="35.42578125" style="14" customWidth="1"/>
    <col min="742" max="742" width="3.5703125" style="14" customWidth="1"/>
    <col min="743" max="743" width="9.28515625" style="14" customWidth="1"/>
    <col min="744" max="744" width="6.42578125" style="14" customWidth="1"/>
    <col min="745" max="745" width="4.5703125" style="14" customWidth="1"/>
    <col min="746" max="746" width="7.42578125" style="14" customWidth="1"/>
    <col min="747" max="747" width="8.42578125" style="14" customWidth="1"/>
    <col min="748" max="748" width="7.5703125" style="14" customWidth="1"/>
    <col min="749" max="749" width="9" style="14" customWidth="1"/>
    <col min="750" max="750" width="11.42578125" style="14" customWidth="1"/>
    <col min="751" max="751" width="10.42578125" style="14" customWidth="1"/>
    <col min="752" max="752" width="11.5703125" style="14" customWidth="1"/>
    <col min="753" max="753" width="9.42578125" style="14"/>
    <col min="754" max="754" width="11.42578125" style="14" customWidth="1"/>
    <col min="755" max="995" width="9.42578125" style="14"/>
    <col min="996" max="996" width="6.42578125" style="14" customWidth="1"/>
    <col min="997" max="997" width="35.42578125" style="14" customWidth="1"/>
    <col min="998" max="998" width="3.5703125" style="14" customWidth="1"/>
    <col min="999" max="1000" width="9.28515625" style="14" customWidth="1"/>
    <col min="1001" max="16384" width="9.42578125" style="14"/>
  </cols>
  <sheetData>
    <row r="1" spans="1:15">
      <c r="A1" s="2001" t="s">
        <v>2907</v>
      </c>
      <c r="B1" s="2001"/>
      <c r="C1" s="2001"/>
      <c r="D1" s="2001"/>
    </row>
    <row r="2" spans="1:15">
      <c r="A2" s="2049" t="s">
        <v>1090</v>
      </c>
      <c r="B2" s="2049"/>
      <c r="C2" s="2049"/>
      <c r="D2" s="2049"/>
    </row>
    <row r="3" spans="1:15">
      <c r="A3" s="2050"/>
      <c r="B3" s="2050"/>
      <c r="C3" s="2050"/>
      <c r="D3" s="2050"/>
    </row>
    <row r="4" spans="1:15" ht="15" customHeight="1">
      <c r="A4" s="1932" t="s">
        <v>0</v>
      </c>
      <c r="B4" s="1932"/>
      <c r="C4" s="759" t="s">
        <v>3211</v>
      </c>
      <c r="D4" s="1429"/>
    </row>
    <row r="5" spans="1:15">
      <c r="A5" s="1932" t="s">
        <v>1</v>
      </c>
      <c r="B5" s="1932"/>
      <c r="C5" s="759" t="s">
        <v>3211</v>
      </c>
      <c r="D5" s="759"/>
    </row>
    <row r="6" spans="1:15" ht="12.75" customHeight="1">
      <c r="A6" s="1932" t="s">
        <v>2</v>
      </c>
      <c r="B6" s="1932"/>
      <c r="C6" s="759" t="s">
        <v>3212</v>
      </c>
      <c r="D6" s="759"/>
    </row>
    <row r="7" spans="1:15" ht="15">
      <c r="A7" s="1932" t="s">
        <v>3209</v>
      </c>
      <c r="B7" s="1932"/>
      <c r="C7" s="761" t="s">
        <v>3213</v>
      </c>
      <c r="D7" s="759"/>
    </row>
    <row r="8" spans="1:15" ht="15" customHeight="1">
      <c r="A8" s="1939" t="s">
        <v>3210</v>
      </c>
      <c r="B8" s="1939"/>
      <c r="C8" s="761"/>
      <c r="D8" s="1429"/>
    </row>
    <row r="9" spans="1:15">
      <c r="B9" s="14"/>
      <c r="L9" s="23" t="s">
        <v>2941</v>
      </c>
      <c r="M9" s="23"/>
      <c r="N9" s="145"/>
      <c r="O9" s="23" t="s">
        <v>2942</v>
      </c>
    </row>
    <row r="10" spans="1:15" s="2" customFormat="1">
      <c r="B10" s="21"/>
      <c r="L10" s="23" t="s">
        <v>2943</v>
      </c>
      <c r="M10" s="23"/>
      <c r="N10" s="23"/>
      <c r="O10" s="23"/>
    </row>
    <row r="11" spans="1:15" s="2" customFormat="1" ht="13.5" thickBot="1">
      <c r="B11" s="21"/>
    </row>
    <row r="12" spans="1:15" ht="12.75" customHeight="1">
      <c r="A12" s="2052" t="s">
        <v>8</v>
      </c>
      <c r="B12" s="2009" t="s">
        <v>1085</v>
      </c>
      <c r="C12" s="2011" t="s">
        <v>3</v>
      </c>
      <c r="D12" s="2013" t="s">
        <v>4</v>
      </c>
      <c r="E12" s="1954" t="s">
        <v>2934</v>
      </c>
      <c r="F12" s="1954"/>
      <c r="G12" s="1954"/>
      <c r="H12" s="1954"/>
      <c r="I12" s="1954"/>
      <c r="J12" s="1954"/>
      <c r="K12" s="1955" t="s">
        <v>2935</v>
      </c>
      <c r="L12" s="1955"/>
      <c r="M12" s="1955"/>
      <c r="N12" s="1955"/>
      <c r="O12" s="1955"/>
    </row>
    <row r="13" spans="1:15" ht="64.5">
      <c r="A13" s="2053"/>
      <c r="B13" s="2009"/>
      <c r="C13" s="1963"/>
      <c r="D13" s="1965"/>
      <c r="E13" s="413" t="s">
        <v>2936</v>
      </c>
      <c r="F13" s="413" t="s">
        <v>2937</v>
      </c>
      <c r="G13" s="413" t="s">
        <v>2886</v>
      </c>
      <c r="H13" s="413" t="s">
        <v>2887</v>
      </c>
      <c r="I13" s="413" t="s">
        <v>2888</v>
      </c>
      <c r="J13" s="413" t="s">
        <v>2938</v>
      </c>
      <c r="K13" s="413" t="s">
        <v>2939</v>
      </c>
      <c r="L13" s="413" t="s">
        <v>2886</v>
      </c>
      <c r="M13" s="413" t="s">
        <v>2887</v>
      </c>
      <c r="N13" s="413" t="s">
        <v>2888</v>
      </c>
      <c r="O13" s="413" t="s">
        <v>2940</v>
      </c>
    </row>
    <row r="14" spans="1:15" ht="13.5" thickBot="1">
      <c r="A14" s="491">
        <v>1</v>
      </c>
      <c r="B14" s="491">
        <v>2</v>
      </c>
      <c r="C14" s="491">
        <v>3</v>
      </c>
      <c r="D14" s="491">
        <v>4</v>
      </c>
      <c r="E14" s="407">
        <v>5</v>
      </c>
      <c r="F14" s="407">
        <v>6</v>
      </c>
      <c r="G14" s="407">
        <v>7</v>
      </c>
      <c r="H14" s="407">
        <v>8</v>
      </c>
      <c r="I14" s="407">
        <v>9</v>
      </c>
      <c r="J14" s="407">
        <v>10</v>
      </c>
      <c r="K14" s="407">
        <v>11</v>
      </c>
      <c r="L14" s="407">
        <v>12</v>
      </c>
      <c r="M14" s="407">
        <v>13</v>
      </c>
      <c r="N14" s="407">
        <v>14</v>
      </c>
      <c r="O14" s="407">
        <v>15</v>
      </c>
    </row>
    <row r="15" spans="1:15" s="3" customFormat="1">
      <c r="A15" s="561"/>
      <c r="B15" s="568"/>
      <c r="C15" s="52"/>
      <c r="D15" s="52"/>
      <c r="E15" s="558"/>
      <c r="F15" s="558"/>
      <c r="G15" s="558"/>
      <c r="H15" s="558"/>
      <c r="I15" s="558"/>
      <c r="J15" s="558"/>
      <c r="K15" s="558"/>
      <c r="L15" s="558"/>
      <c r="M15" s="558"/>
      <c r="N15" s="558"/>
      <c r="O15" s="559"/>
    </row>
    <row r="16" spans="1:15" s="2" customFormat="1">
      <c r="A16" s="562"/>
      <c r="B16" s="569" t="s">
        <v>219</v>
      </c>
      <c r="C16" s="549"/>
      <c r="D16" s="550"/>
      <c r="E16" s="498"/>
      <c r="F16" s="498"/>
      <c r="G16" s="498"/>
      <c r="H16" s="498"/>
      <c r="I16" s="498"/>
      <c r="J16" s="498"/>
      <c r="K16" s="498"/>
      <c r="L16" s="498"/>
      <c r="M16" s="498"/>
      <c r="N16" s="498"/>
      <c r="O16" s="540"/>
    </row>
    <row r="17" spans="1:15" s="2" customFormat="1" ht="25.5">
      <c r="A17" s="563">
        <v>1</v>
      </c>
      <c r="B17" s="570" t="s">
        <v>221</v>
      </c>
      <c r="C17" s="335" t="s">
        <v>222</v>
      </c>
      <c r="D17" s="469">
        <v>1</v>
      </c>
      <c r="E17" s="353"/>
      <c r="F17" s="395"/>
      <c r="G17" s="395"/>
      <c r="H17" s="353"/>
      <c r="I17" s="516"/>
      <c r="J17" s="354"/>
      <c r="K17" s="353"/>
      <c r="L17" s="353"/>
      <c r="M17" s="353"/>
      <c r="N17" s="353"/>
      <c r="O17" s="544"/>
    </row>
    <row r="18" spans="1:15" s="2" customFormat="1" ht="25.5">
      <c r="A18" s="563">
        <v>2</v>
      </c>
      <c r="B18" s="571" t="s">
        <v>1235</v>
      </c>
      <c r="C18" s="335" t="s">
        <v>5</v>
      </c>
      <c r="D18" s="469">
        <v>11</v>
      </c>
      <c r="E18" s="353"/>
      <c r="F18" s="395"/>
      <c r="G18" s="395"/>
      <c r="H18" s="353"/>
      <c r="I18" s="516"/>
      <c r="J18" s="354"/>
      <c r="K18" s="353"/>
      <c r="L18" s="353"/>
      <c r="M18" s="353"/>
      <c r="N18" s="353"/>
      <c r="O18" s="544"/>
    </row>
    <row r="19" spans="1:15" s="2" customFormat="1" ht="51">
      <c r="A19" s="563">
        <v>3</v>
      </c>
      <c r="B19" s="571" t="s">
        <v>223</v>
      </c>
      <c r="C19" s="335" t="s">
        <v>9</v>
      </c>
      <c r="D19" s="469">
        <v>1</v>
      </c>
      <c r="E19" s="353"/>
      <c r="F19" s="395"/>
      <c r="G19" s="395"/>
      <c r="H19" s="353"/>
      <c r="I19" s="516"/>
      <c r="J19" s="354"/>
      <c r="K19" s="353"/>
      <c r="L19" s="353"/>
      <c r="M19" s="353"/>
      <c r="N19" s="353"/>
      <c r="O19" s="544"/>
    </row>
    <row r="20" spans="1:15" s="2" customFormat="1" ht="38.25">
      <c r="A20" s="563">
        <v>4</v>
      </c>
      <c r="B20" s="571" t="s">
        <v>1227</v>
      </c>
      <c r="C20" s="335" t="s">
        <v>5</v>
      </c>
      <c r="D20" s="469">
        <v>7</v>
      </c>
      <c r="E20" s="353"/>
      <c r="F20" s="395"/>
      <c r="G20" s="395"/>
      <c r="H20" s="353"/>
      <c r="I20" s="516"/>
      <c r="J20" s="354"/>
      <c r="K20" s="353"/>
      <c r="L20" s="353"/>
      <c r="M20" s="353"/>
      <c r="N20" s="353"/>
      <c r="O20" s="544"/>
    </row>
    <row r="21" spans="1:15" s="2" customFormat="1" ht="25.5">
      <c r="A21" s="563">
        <v>5</v>
      </c>
      <c r="B21" s="571" t="s">
        <v>224</v>
      </c>
      <c r="C21" s="551" t="s">
        <v>134</v>
      </c>
      <c r="D21" s="469">
        <v>2</v>
      </c>
      <c r="E21" s="560"/>
      <c r="F21" s="395"/>
      <c r="G21" s="395"/>
      <c r="H21" s="394"/>
      <c r="I21" s="396"/>
      <c r="J21" s="354"/>
      <c r="K21" s="353"/>
      <c r="L21" s="353"/>
      <c r="M21" s="353"/>
      <c r="N21" s="353"/>
      <c r="O21" s="544"/>
    </row>
    <row r="22" spans="1:15" s="2" customFormat="1" ht="25.5">
      <c r="A22" s="563">
        <v>6</v>
      </c>
      <c r="B22" s="571" t="s">
        <v>225</v>
      </c>
      <c r="C22" s="552" t="s">
        <v>7</v>
      </c>
      <c r="D22" s="469">
        <v>67</v>
      </c>
      <c r="E22" s="353"/>
      <c r="F22" s="395"/>
      <c r="G22" s="395"/>
      <c r="H22" s="353"/>
      <c r="I22" s="516"/>
      <c r="J22" s="354"/>
      <c r="K22" s="353"/>
      <c r="L22" s="353"/>
      <c r="M22" s="353"/>
      <c r="N22" s="353"/>
      <c r="O22" s="544"/>
    </row>
    <row r="23" spans="1:15" s="2" customFormat="1" ht="25.5">
      <c r="A23" s="563">
        <v>7</v>
      </c>
      <c r="B23" s="571" t="s">
        <v>226</v>
      </c>
      <c r="C23" s="335" t="s">
        <v>133</v>
      </c>
      <c r="D23" s="469">
        <v>11</v>
      </c>
      <c r="E23" s="353"/>
      <c r="F23" s="395"/>
      <c r="G23" s="395"/>
      <c r="H23" s="353"/>
      <c r="I23" s="516"/>
      <c r="J23" s="354"/>
      <c r="K23" s="353"/>
      <c r="L23" s="353"/>
      <c r="M23" s="353"/>
      <c r="N23" s="353"/>
      <c r="O23" s="544"/>
    </row>
    <row r="24" spans="1:15" s="2" customFormat="1" ht="38.25">
      <c r="A24" s="563">
        <v>8</v>
      </c>
      <c r="B24" s="571" t="s">
        <v>227</v>
      </c>
      <c r="C24" s="335" t="s">
        <v>133</v>
      </c>
      <c r="D24" s="469">
        <v>1692</v>
      </c>
      <c r="E24" s="353"/>
      <c r="F24" s="395"/>
      <c r="G24" s="395"/>
      <c r="H24" s="353"/>
      <c r="I24" s="516"/>
      <c r="J24" s="354"/>
      <c r="K24" s="353"/>
      <c r="L24" s="353"/>
      <c r="M24" s="353"/>
      <c r="N24" s="353"/>
      <c r="O24" s="544"/>
    </row>
    <row r="25" spans="1:15" s="2" customFormat="1" ht="38.25">
      <c r="A25" s="563">
        <v>9</v>
      </c>
      <c r="B25" s="571" t="s">
        <v>228</v>
      </c>
      <c r="C25" s="552" t="s">
        <v>133</v>
      </c>
      <c r="D25" s="469">
        <v>13</v>
      </c>
      <c r="E25" s="353"/>
      <c r="F25" s="395"/>
      <c r="G25" s="395"/>
      <c r="H25" s="353"/>
      <c r="I25" s="516"/>
      <c r="J25" s="354"/>
      <c r="K25" s="353"/>
      <c r="L25" s="353"/>
      <c r="M25" s="353"/>
      <c r="N25" s="353"/>
      <c r="O25" s="544"/>
    </row>
    <row r="26" spans="1:15" s="2" customFormat="1" ht="38.25">
      <c r="A26" s="563">
        <v>10</v>
      </c>
      <c r="B26" s="571" t="s">
        <v>1096</v>
      </c>
      <c r="C26" s="552" t="s">
        <v>13</v>
      </c>
      <c r="D26" s="469">
        <v>12</v>
      </c>
      <c r="E26" s="498"/>
      <c r="F26" s="395"/>
      <c r="G26" s="498"/>
      <c r="H26" s="498"/>
      <c r="I26" s="516"/>
      <c r="J26" s="354"/>
      <c r="K26" s="353"/>
      <c r="L26" s="353"/>
      <c r="M26" s="353"/>
      <c r="N26" s="353"/>
      <c r="O26" s="544"/>
    </row>
    <row r="27" spans="1:15" s="2" customFormat="1">
      <c r="A27" s="563"/>
      <c r="B27" s="571"/>
      <c r="C27" s="552"/>
      <c r="D27" s="469"/>
      <c r="E27" s="498"/>
      <c r="F27" s="498"/>
      <c r="G27" s="498"/>
      <c r="H27" s="498"/>
      <c r="I27" s="516"/>
      <c r="J27" s="354"/>
      <c r="K27" s="353"/>
      <c r="L27" s="353"/>
      <c r="M27" s="353"/>
      <c r="N27" s="353"/>
      <c r="O27" s="544"/>
    </row>
    <row r="28" spans="1:15" s="2" customFormat="1">
      <c r="A28" s="564"/>
      <c r="B28" s="569" t="s">
        <v>229</v>
      </c>
      <c r="C28" s="549"/>
      <c r="D28" s="549"/>
      <c r="E28" s="498"/>
      <c r="F28" s="498"/>
      <c r="G28" s="498"/>
      <c r="H28" s="498"/>
      <c r="I28" s="516"/>
      <c r="J28" s="354"/>
      <c r="K28" s="353"/>
      <c r="L28" s="353"/>
      <c r="M28" s="353"/>
      <c r="N28" s="353"/>
      <c r="O28" s="544"/>
    </row>
    <row r="29" spans="1:15" s="2" customFormat="1" ht="51">
      <c r="A29" s="565">
        <v>10</v>
      </c>
      <c r="B29" s="572" t="s">
        <v>230</v>
      </c>
      <c r="C29" s="553" t="s">
        <v>134</v>
      </c>
      <c r="D29" s="469">
        <v>1183</v>
      </c>
      <c r="E29" s="353"/>
      <c r="F29" s="395"/>
      <c r="G29" s="395"/>
      <c r="H29" s="353"/>
      <c r="I29" s="516"/>
      <c r="J29" s="354"/>
      <c r="K29" s="353"/>
      <c r="L29" s="353"/>
      <c r="M29" s="353"/>
      <c r="N29" s="353"/>
      <c r="O29" s="544"/>
    </row>
    <row r="30" spans="1:15" s="2" customFormat="1">
      <c r="A30" s="565">
        <v>11</v>
      </c>
      <c r="B30" s="573" t="s">
        <v>231</v>
      </c>
      <c r="C30" s="335" t="s">
        <v>134</v>
      </c>
      <c r="D30" s="469">
        <v>20</v>
      </c>
      <c r="E30" s="397"/>
      <c r="F30" s="395"/>
      <c r="G30" s="395"/>
      <c r="H30" s="428"/>
      <c r="I30" s="516"/>
      <c r="J30" s="354"/>
      <c r="K30" s="353"/>
      <c r="L30" s="353"/>
      <c r="M30" s="353"/>
      <c r="N30" s="353"/>
      <c r="O30" s="544"/>
    </row>
    <row r="31" spans="1:15" s="2" customFormat="1">
      <c r="A31" s="564"/>
      <c r="B31" s="569" t="s">
        <v>232</v>
      </c>
      <c r="C31" s="549"/>
      <c r="D31" s="549"/>
      <c r="E31" s="397"/>
      <c r="F31" s="395"/>
      <c r="G31" s="395"/>
      <c r="H31" s="428"/>
      <c r="I31" s="516"/>
      <c r="J31" s="354"/>
      <c r="K31" s="353"/>
      <c r="L31" s="353"/>
      <c r="M31" s="353"/>
      <c r="N31" s="353"/>
      <c r="O31" s="544"/>
    </row>
    <row r="32" spans="1:15" s="2" customFormat="1" ht="51">
      <c r="A32" s="563">
        <v>12</v>
      </c>
      <c r="B32" s="574" t="s">
        <v>233</v>
      </c>
      <c r="C32" s="336" t="s">
        <v>7</v>
      </c>
      <c r="D32" s="554">
        <v>153</v>
      </c>
      <c r="E32" s="397"/>
      <c r="F32" s="395"/>
      <c r="G32" s="395"/>
      <c r="H32" s="428"/>
      <c r="I32" s="516"/>
      <c r="J32" s="354"/>
      <c r="K32" s="353"/>
      <c r="L32" s="353"/>
      <c r="M32" s="353"/>
      <c r="N32" s="353"/>
      <c r="O32" s="544"/>
    </row>
    <row r="33" spans="1:15" s="2" customFormat="1" ht="51">
      <c r="A33" s="563">
        <v>13</v>
      </c>
      <c r="B33" s="574" t="s">
        <v>234</v>
      </c>
      <c r="C33" s="336" t="s">
        <v>7</v>
      </c>
      <c r="D33" s="554">
        <v>30</v>
      </c>
      <c r="E33" s="516"/>
      <c r="F33" s="395"/>
      <c r="G33" s="395"/>
      <c r="H33" s="516"/>
      <c r="I33" s="516"/>
      <c r="J33" s="354"/>
      <c r="K33" s="353"/>
      <c r="L33" s="353"/>
      <c r="M33" s="353"/>
      <c r="N33" s="353"/>
      <c r="O33" s="544"/>
    </row>
    <row r="34" spans="1:15" ht="51">
      <c r="A34" s="563">
        <v>14</v>
      </c>
      <c r="B34" s="574" t="s">
        <v>235</v>
      </c>
      <c r="C34" s="336" t="s">
        <v>7</v>
      </c>
      <c r="D34" s="554">
        <v>11</v>
      </c>
      <c r="E34" s="397"/>
      <c r="F34" s="395"/>
      <c r="G34" s="395"/>
      <c r="H34" s="428"/>
      <c r="I34" s="516"/>
      <c r="J34" s="354"/>
      <c r="K34" s="353"/>
      <c r="L34" s="353"/>
      <c r="M34" s="353"/>
      <c r="N34" s="353"/>
      <c r="O34" s="544"/>
    </row>
    <row r="35" spans="1:15" ht="51">
      <c r="A35" s="563">
        <v>15</v>
      </c>
      <c r="B35" s="574" t="s">
        <v>236</v>
      </c>
      <c r="C35" s="336" t="s">
        <v>7</v>
      </c>
      <c r="D35" s="554">
        <v>64</v>
      </c>
      <c r="E35" s="353"/>
      <c r="F35" s="395"/>
      <c r="G35" s="395"/>
      <c r="H35" s="353"/>
      <c r="I35" s="516"/>
      <c r="J35" s="354"/>
      <c r="K35" s="353"/>
      <c r="L35" s="353"/>
      <c r="M35" s="353"/>
      <c r="N35" s="353"/>
      <c r="O35" s="544"/>
    </row>
    <row r="36" spans="1:15" ht="76.5">
      <c r="A36" s="563">
        <v>16</v>
      </c>
      <c r="B36" s="574" t="s">
        <v>3648</v>
      </c>
      <c r="C36" s="552" t="s">
        <v>7</v>
      </c>
      <c r="D36" s="555">
        <v>2.4</v>
      </c>
      <c r="E36" s="353"/>
      <c r="F36" s="395"/>
      <c r="G36" s="395"/>
      <c r="H36" s="353"/>
      <c r="I36" s="516"/>
      <c r="J36" s="354"/>
      <c r="K36" s="353"/>
      <c r="L36" s="353"/>
      <c r="M36" s="353"/>
      <c r="N36" s="353"/>
      <c r="O36" s="544"/>
    </row>
    <row r="37" spans="1:15" s="1" customFormat="1" ht="76.5">
      <c r="A37" s="563">
        <v>17</v>
      </c>
      <c r="B37" s="574" t="s">
        <v>3649</v>
      </c>
      <c r="C37" s="552" t="s">
        <v>7</v>
      </c>
      <c r="D37" s="555">
        <v>35</v>
      </c>
      <c r="E37" s="353"/>
      <c r="F37" s="395"/>
      <c r="G37" s="395"/>
      <c r="H37" s="353"/>
      <c r="I37" s="516"/>
      <c r="J37" s="354"/>
      <c r="K37" s="353"/>
      <c r="L37" s="353"/>
      <c r="M37" s="353"/>
      <c r="N37" s="353"/>
      <c r="O37" s="544"/>
    </row>
    <row r="38" spans="1:15" s="1" customFormat="1" ht="63.75">
      <c r="A38" s="563">
        <v>18</v>
      </c>
      <c r="B38" s="574" t="s">
        <v>3650</v>
      </c>
      <c r="C38" s="552" t="s">
        <v>9</v>
      </c>
      <c r="D38" s="555">
        <v>2</v>
      </c>
      <c r="E38" s="353"/>
      <c r="F38" s="395"/>
      <c r="G38" s="395"/>
      <c r="H38" s="353"/>
      <c r="I38" s="516"/>
      <c r="J38" s="354"/>
      <c r="K38" s="353"/>
      <c r="L38" s="353"/>
      <c r="M38" s="353"/>
      <c r="N38" s="353"/>
      <c r="O38" s="544"/>
    </row>
    <row r="39" spans="1:15" s="2" customFormat="1" ht="25.5">
      <c r="A39" s="564"/>
      <c r="B39" s="569" t="s">
        <v>237</v>
      </c>
      <c r="C39" s="549"/>
      <c r="D39" s="549"/>
      <c r="E39" s="498"/>
      <c r="F39" s="498"/>
      <c r="G39" s="498"/>
      <c r="H39" s="498"/>
      <c r="I39" s="516"/>
      <c r="J39" s="354"/>
      <c r="K39" s="353"/>
      <c r="L39" s="353"/>
      <c r="M39" s="353"/>
      <c r="N39" s="353"/>
      <c r="O39" s="544"/>
    </row>
    <row r="40" spans="1:15" ht="25.5">
      <c r="A40" s="563">
        <v>19</v>
      </c>
      <c r="B40" s="570" t="s">
        <v>1236</v>
      </c>
      <c r="C40" s="556" t="s">
        <v>134</v>
      </c>
      <c r="D40" s="469">
        <v>416</v>
      </c>
      <c r="E40" s="353"/>
      <c r="F40" s="395"/>
      <c r="G40" s="395"/>
      <c r="H40" s="353"/>
      <c r="I40" s="516"/>
      <c r="J40" s="354"/>
      <c r="K40" s="353"/>
      <c r="L40" s="353"/>
      <c r="M40" s="353"/>
      <c r="N40" s="353"/>
      <c r="O40" s="544"/>
    </row>
    <row r="41" spans="1:15" ht="25.5">
      <c r="A41" s="563">
        <v>20</v>
      </c>
      <c r="B41" s="570" t="s">
        <v>238</v>
      </c>
      <c r="C41" s="335" t="s">
        <v>133</v>
      </c>
      <c r="D41" s="469">
        <v>277.60000000000002</v>
      </c>
      <c r="E41" s="353"/>
      <c r="F41" s="395"/>
      <c r="G41" s="395"/>
      <c r="H41" s="353"/>
      <c r="I41" s="516"/>
      <c r="J41" s="354"/>
      <c r="K41" s="353"/>
      <c r="L41" s="353"/>
      <c r="M41" s="353"/>
      <c r="N41" s="353"/>
      <c r="O41" s="544"/>
    </row>
    <row r="42" spans="1:15" ht="25.5">
      <c r="A42" s="563">
        <v>21</v>
      </c>
      <c r="B42" s="570" t="s">
        <v>239</v>
      </c>
      <c r="C42" s="335" t="s">
        <v>133</v>
      </c>
      <c r="D42" s="469">
        <v>959</v>
      </c>
      <c r="E42" s="353"/>
      <c r="F42" s="395"/>
      <c r="G42" s="395"/>
      <c r="H42" s="353"/>
      <c r="I42" s="516"/>
      <c r="J42" s="354"/>
      <c r="K42" s="353"/>
      <c r="L42" s="353"/>
      <c r="M42" s="353"/>
      <c r="N42" s="353"/>
      <c r="O42" s="544"/>
    </row>
    <row r="43" spans="1:15" s="1" customFormat="1" ht="25.5">
      <c r="A43" s="563">
        <v>22</v>
      </c>
      <c r="B43" s="574" t="s">
        <v>240</v>
      </c>
      <c r="C43" s="557" t="s">
        <v>133</v>
      </c>
      <c r="D43" s="554">
        <v>1171.5999999999999</v>
      </c>
      <c r="E43" s="353"/>
      <c r="F43" s="395"/>
      <c r="G43" s="395"/>
      <c r="H43" s="353"/>
      <c r="I43" s="516"/>
      <c r="J43" s="354"/>
      <c r="K43" s="353"/>
      <c r="L43" s="353"/>
      <c r="M43" s="353"/>
      <c r="N43" s="353"/>
      <c r="O43" s="544"/>
    </row>
    <row r="44" spans="1:15" s="1" customFormat="1" ht="25.5">
      <c r="A44" s="563">
        <v>23</v>
      </c>
      <c r="B44" s="574" t="s">
        <v>241</v>
      </c>
      <c r="C44" s="557" t="s">
        <v>133</v>
      </c>
      <c r="D44" s="554">
        <v>525</v>
      </c>
      <c r="E44" s="353"/>
      <c r="F44" s="395"/>
      <c r="G44" s="395"/>
      <c r="H44" s="353"/>
      <c r="I44" s="516"/>
      <c r="J44" s="354"/>
      <c r="K44" s="353"/>
      <c r="L44" s="353"/>
      <c r="M44" s="353"/>
      <c r="N44" s="353"/>
      <c r="O44" s="544"/>
    </row>
    <row r="45" spans="1:15" s="1" customFormat="1" ht="25.5">
      <c r="A45" s="563">
        <v>24</v>
      </c>
      <c r="B45" s="574" t="s">
        <v>242</v>
      </c>
      <c r="C45" s="557" t="s">
        <v>133</v>
      </c>
      <c r="D45" s="554">
        <v>395.5</v>
      </c>
      <c r="E45" s="353"/>
      <c r="F45" s="395"/>
      <c r="G45" s="395"/>
      <c r="H45" s="353"/>
      <c r="I45" s="516"/>
      <c r="J45" s="354"/>
      <c r="K45" s="353"/>
      <c r="L45" s="353"/>
      <c r="M45" s="353"/>
      <c r="N45" s="353"/>
      <c r="O45" s="544"/>
    </row>
    <row r="46" spans="1:15" s="1" customFormat="1" ht="51">
      <c r="A46" s="563">
        <v>25</v>
      </c>
      <c r="B46" s="574" t="s">
        <v>243</v>
      </c>
      <c r="C46" s="557" t="s">
        <v>133</v>
      </c>
      <c r="D46" s="554">
        <v>30.1</v>
      </c>
      <c r="E46" s="353"/>
      <c r="F46" s="395"/>
      <c r="G46" s="395"/>
      <c r="H46" s="353"/>
      <c r="I46" s="516"/>
      <c r="J46" s="354"/>
      <c r="K46" s="353"/>
      <c r="L46" s="353"/>
      <c r="M46" s="353"/>
      <c r="N46" s="353"/>
      <c r="O46" s="544"/>
    </row>
    <row r="47" spans="1:15" s="1" customFormat="1" ht="38.25">
      <c r="A47" s="563">
        <v>26</v>
      </c>
      <c r="B47" s="574" t="s">
        <v>244</v>
      </c>
      <c r="C47" s="557" t="s">
        <v>133</v>
      </c>
      <c r="D47" s="554">
        <v>221</v>
      </c>
      <c r="E47" s="353"/>
      <c r="F47" s="395"/>
      <c r="G47" s="395"/>
      <c r="H47" s="353"/>
      <c r="I47" s="516"/>
      <c r="J47" s="354"/>
      <c r="K47" s="353"/>
      <c r="L47" s="353"/>
      <c r="M47" s="353"/>
      <c r="N47" s="353"/>
      <c r="O47" s="544"/>
    </row>
    <row r="48" spans="1:15" ht="25.5">
      <c r="A48" s="564"/>
      <c r="B48" s="569" t="s">
        <v>245</v>
      </c>
      <c r="C48" s="549"/>
      <c r="D48" s="549"/>
      <c r="E48" s="489"/>
      <c r="F48" s="489"/>
      <c r="G48" s="489"/>
      <c r="H48" s="489"/>
      <c r="I48" s="516"/>
      <c r="J48" s="354"/>
      <c r="K48" s="353"/>
      <c r="L48" s="353"/>
      <c r="M48" s="353"/>
      <c r="N48" s="353"/>
      <c r="O48" s="544"/>
    </row>
    <row r="49" spans="1:15" ht="25.5">
      <c r="A49" s="563">
        <v>27</v>
      </c>
      <c r="B49" s="570" t="s">
        <v>246</v>
      </c>
      <c r="C49" s="335" t="s">
        <v>133</v>
      </c>
      <c r="D49" s="469">
        <v>65</v>
      </c>
      <c r="E49" s="353"/>
      <c r="F49" s="395"/>
      <c r="G49" s="395"/>
      <c r="H49" s="353"/>
      <c r="I49" s="516"/>
      <c r="J49" s="354"/>
      <c r="K49" s="353"/>
      <c r="L49" s="353"/>
      <c r="M49" s="353"/>
      <c r="N49" s="353"/>
      <c r="O49" s="544"/>
    </row>
    <row r="50" spans="1:15" ht="25.5">
      <c r="A50" s="563">
        <v>28</v>
      </c>
      <c r="B50" s="570" t="s">
        <v>247</v>
      </c>
      <c r="C50" s="335" t="s">
        <v>133</v>
      </c>
      <c r="D50" s="469">
        <v>43</v>
      </c>
      <c r="E50" s="353"/>
      <c r="F50" s="395"/>
      <c r="G50" s="395"/>
      <c r="H50" s="353"/>
      <c r="I50" s="516"/>
      <c r="J50" s="354"/>
      <c r="K50" s="353"/>
      <c r="L50" s="353"/>
      <c r="M50" s="353"/>
      <c r="N50" s="353"/>
      <c r="O50" s="544"/>
    </row>
    <row r="51" spans="1:15" ht="25.5">
      <c r="A51" s="563">
        <v>29</v>
      </c>
      <c r="B51" s="570" t="s">
        <v>248</v>
      </c>
      <c r="C51" s="335" t="s">
        <v>133</v>
      </c>
      <c r="D51" s="469">
        <v>13</v>
      </c>
      <c r="E51" s="516"/>
      <c r="F51" s="395"/>
      <c r="G51" s="395"/>
      <c r="H51" s="516"/>
      <c r="I51" s="516"/>
      <c r="J51" s="354"/>
      <c r="K51" s="353"/>
      <c r="L51" s="353"/>
      <c r="M51" s="353"/>
      <c r="N51" s="353"/>
      <c r="O51" s="544"/>
    </row>
    <row r="52" spans="1:15">
      <c r="A52" s="564"/>
      <c r="B52" s="569" t="s">
        <v>249</v>
      </c>
      <c r="C52" s="549"/>
      <c r="D52" s="549"/>
      <c r="E52" s="516"/>
      <c r="F52" s="395"/>
      <c r="G52" s="395"/>
      <c r="H52" s="516"/>
      <c r="I52" s="516"/>
      <c r="J52" s="354"/>
      <c r="K52" s="353"/>
      <c r="L52" s="353"/>
      <c r="M52" s="353"/>
      <c r="N52" s="353"/>
      <c r="O52" s="544"/>
    </row>
    <row r="53" spans="1:15" s="1" customFormat="1" ht="63.75">
      <c r="A53" s="563">
        <v>30</v>
      </c>
      <c r="B53" s="574" t="s">
        <v>250</v>
      </c>
      <c r="C53" s="556" t="s">
        <v>9</v>
      </c>
      <c r="D53" s="469">
        <v>1</v>
      </c>
      <c r="E53" s="516"/>
      <c r="F53" s="395"/>
      <c r="G53" s="395"/>
      <c r="H53" s="516"/>
      <c r="I53" s="516"/>
      <c r="J53" s="354"/>
      <c r="K53" s="353"/>
      <c r="L53" s="353"/>
      <c r="M53" s="353"/>
      <c r="N53" s="353"/>
      <c r="O53" s="544"/>
    </row>
    <row r="54" spans="1:15" s="1" customFormat="1" ht="25.5">
      <c r="A54" s="563">
        <v>31</v>
      </c>
      <c r="B54" s="574" t="s">
        <v>2790</v>
      </c>
      <c r="C54" s="556" t="s">
        <v>9</v>
      </c>
      <c r="D54" s="469">
        <v>13</v>
      </c>
      <c r="E54" s="516"/>
      <c r="F54" s="395"/>
      <c r="G54" s="395"/>
      <c r="H54" s="516"/>
      <c r="I54" s="516"/>
      <c r="J54" s="354"/>
      <c r="K54" s="353"/>
      <c r="L54" s="353"/>
      <c r="M54" s="353"/>
      <c r="N54" s="353"/>
      <c r="O54" s="544"/>
    </row>
    <row r="55" spans="1:15" ht="25.5">
      <c r="A55" s="563">
        <v>32</v>
      </c>
      <c r="B55" s="570" t="s">
        <v>2791</v>
      </c>
      <c r="C55" s="335" t="s">
        <v>5</v>
      </c>
      <c r="D55" s="469">
        <v>2</v>
      </c>
      <c r="E55" s="516"/>
      <c r="F55" s="395"/>
      <c r="G55" s="395"/>
      <c r="H55" s="516"/>
      <c r="I55" s="516"/>
      <c r="J55" s="354"/>
      <c r="K55" s="353"/>
      <c r="L55" s="353"/>
      <c r="M55" s="353"/>
      <c r="N55" s="353"/>
      <c r="O55" s="544"/>
    </row>
    <row r="56" spans="1:15" s="1" customFormat="1" ht="25.5">
      <c r="A56" s="563">
        <v>33</v>
      </c>
      <c r="B56" s="570" t="s">
        <v>2792</v>
      </c>
      <c r="C56" s="335" t="s">
        <v>5</v>
      </c>
      <c r="D56" s="469">
        <v>1</v>
      </c>
      <c r="E56" s="516"/>
      <c r="F56" s="395"/>
      <c r="G56" s="395"/>
      <c r="H56" s="545"/>
      <c r="I56" s="516"/>
      <c r="J56" s="354"/>
      <c r="K56" s="353"/>
      <c r="L56" s="353"/>
      <c r="M56" s="353"/>
      <c r="N56" s="353"/>
      <c r="O56" s="544"/>
    </row>
    <row r="57" spans="1:15" ht="25.5">
      <c r="A57" s="563">
        <v>34</v>
      </c>
      <c r="B57" s="570" t="s">
        <v>2793</v>
      </c>
      <c r="C57" s="556" t="s">
        <v>9</v>
      </c>
      <c r="D57" s="469">
        <v>3</v>
      </c>
      <c r="E57" s="353"/>
      <c r="F57" s="395"/>
      <c r="G57" s="395"/>
      <c r="H57" s="353"/>
      <c r="I57" s="516"/>
      <c r="J57" s="354"/>
      <c r="K57" s="353"/>
      <c r="L57" s="353"/>
      <c r="M57" s="353"/>
      <c r="N57" s="353"/>
      <c r="O57" s="544"/>
    </row>
    <row r="58" spans="1:15" ht="25.5">
      <c r="A58" s="563">
        <v>35</v>
      </c>
      <c r="B58" s="570" t="s">
        <v>2794</v>
      </c>
      <c r="C58" s="556" t="s">
        <v>9</v>
      </c>
      <c r="D58" s="469">
        <v>4</v>
      </c>
      <c r="E58" s="353"/>
      <c r="F58" s="395"/>
      <c r="G58" s="395"/>
      <c r="H58" s="353"/>
      <c r="I58" s="516"/>
      <c r="J58" s="354"/>
      <c r="K58" s="353"/>
      <c r="L58" s="353"/>
      <c r="M58" s="353"/>
      <c r="N58" s="353"/>
      <c r="O58" s="544"/>
    </row>
    <row r="59" spans="1:15" ht="38.25">
      <c r="A59" s="563">
        <v>36</v>
      </c>
      <c r="B59" s="570" t="s">
        <v>2795</v>
      </c>
      <c r="C59" s="335" t="s">
        <v>133</v>
      </c>
      <c r="D59" s="469">
        <v>2.2000000000000002</v>
      </c>
      <c r="E59" s="516"/>
      <c r="F59" s="395"/>
      <c r="G59" s="395"/>
      <c r="H59" s="545"/>
      <c r="I59" s="516"/>
      <c r="J59" s="354"/>
      <c r="K59" s="353"/>
      <c r="L59" s="353"/>
      <c r="M59" s="353"/>
      <c r="N59" s="353"/>
      <c r="O59" s="544"/>
    </row>
    <row r="60" spans="1:15">
      <c r="A60" s="564"/>
      <c r="B60" s="569" t="s">
        <v>251</v>
      </c>
      <c r="C60" s="549" t="s">
        <v>220</v>
      </c>
      <c r="D60" s="549"/>
      <c r="E60" s="516"/>
      <c r="F60" s="395"/>
      <c r="G60" s="395"/>
      <c r="H60" s="516"/>
      <c r="I60" s="516"/>
      <c r="J60" s="354"/>
      <c r="K60" s="353"/>
      <c r="L60" s="353"/>
      <c r="M60" s="353"/>
      <c r="N60" s="353"/>
      <c r="O60" s="544"/>
    </row>
    <row r="61" spans="1:15" s="1" customFormat="1" ht="25.5">
      <c r="A61" s="564">
        <v>37</v>
      </c>
      <c r="B61" s="575" t="s">
        <v>252</v>
      </c>
      <c r="C61" s="556" t="s">
        <v>9</v>
      </c>
      <c r="D61" s="469">
        <v>3</v>
      </c>
      <c r="E61" s="516"/>
      <c r="F61" s="395"/>
      <c r="G61" s="395"/>
      <c r="H61" s="516"/>
      <c r="I61" s="516"/>
      <c r="J61" s="354"/>
      <c r="K61" s="353"/>
      <c r="L61" s="353"/>
      <c r="M61" s="353"/>
      <c r="N61" s="353"/>
      <c r="O61" s="544"/>
    </row>
    <row r="62" spans="1:15" ht="38.25">
      <c r="A62" s="564">
        <v>38</v>
      </c>
      <c r="B62" s="575" t="s">
        <v>253</v>
      </c>
      <c r="C62" s="556" t="s">
        <v>9</v>
      </c>
      <c r="D62" s="469">
        <v>1</v>
      </c>
      <c r="E62" s="516"/>
      <c r="F62" s="395"/>
      <c r="G62" s="395"/>
      <c r="H62" s="516"/>
      <c r="I62" s="516"/>
      <c r="J62" s="354"/>
      <c r="K62" s="353"/>
      <c r="L62" s="353"/>
      <c r="M62" s="353"/>
      <c r="N62" s="353"/>
      <c r="O62" s="544"/>
    </row>
    <row r="63" spans="1:15" ht="25.5">
      <c r="A63" s="566">
        <v>39</v>
      </c>
      <c r="B63" s="576" t="s">
        <v>254</v>
      </c>
      <c r="C63" s="551" t="s">
        <v>9</v>
      </c>
      <c r="D63" s="469">
        <v>1</v>
      </c>
      <c r="E63" s="516"/>
      <c r="F63" s="395"/>
      <c r="G63" s="395"/>
      <c r="H63" s="545"/>
      <c r="I63" s="516"/>
      <c r="J63" s="354"/>
      <c r="K63" s="353"/>
      <c r="L63" s="353"/>
      <c r="M63" s="353"/>
      <c r="N63" s="353"/>
      <c r="O63" s="544"/>
    </row>
    <row r="64" spans="1:15" s="3" customFormat="1" ht="51">
      <c r="A64" s="564">
        <v>40</v>
      </c>
      <c r="B64" s="576" t="s">
        <v>1099</v>
      </c>
      <c r="C64" s="335" t="s">
        <v>1097</v>
      </c>
      <c r="D64" s="469">
        <v>1</v>
      </c>
      <c r="E64" s="516"/>
      <c r="F64" s="395"/>
      <c r="G64" s="395"/>
      <c r="H64" s="516"/>
      <c r="I64" s="516"/>
      <c r="J64" s="354"/>
      <c r="K64" s="353"/>
      <c r="L64" s="353"/>
      <c r="M64" s="353"/>
      <c r="N64" s="353"/>
      <c r="O64" s="544"/>
    </row>
    <row r="65" spans="1:16" ht="13.5" thickBot="1">
      <c r="A65" s="567"/>
      <c r="B65" s="2054" t="s">
        <v>6</v>
      </c>
      <c r="C65" s="2046"/>
      <c r="D65" s="2046"/>
      <c r="E65" s="543"/>
      <c r="F65" s="543"/>
      <c r="G65" s="543"/>
      <c r="H65" s="543"/>
      <c r="I65" s="543"/>
      <c r="J65" s="543"/>
      <c r="K65" s="547"/>
      <c r="L65" s="547"/>
      <c r="M65" s="547"/>
      <c r="N65" s="547"/>
      <c r="O65" s="547"/>
      <c r="P65" s="548"/>
    </row>
    <row r="66" spans="1:16">
      <c r="A66" s="2047"/>
      <c r="B66" s="2047"/>
      <c r="C66" s="2047"/>
      <c r="D66" s="2047"/>
    </row>
    <row r="68" spans="1:16" ht="61.5" customHeight="1">
      <c r="A68" s="843">
        <v>1</v>
      </c>
      <c r="B68" s="2021" t="s">
        <v>2874</v>
      </c>
      <c r="C68" s="2021"/>
      <c r="D68" s="2021"/>
      <c r="E68" s="2021"/>
      <c r="F68" s="2021"/>
      <c r="G68" s="2021"/>
      <c r="H68" s="2021"/>
      <c r="I68" s="2021"/>
      <c r="J68" s="2021"/>
      <c r="K68" s="2021"/>
      <c r="L68" s="2021"/>
    </row>
    <row r="69" spans="1:16">
      <c r="A69" s="846" t="s">
        <v>49</v>
      </c>
      <c r="B69" s="1032" t="s">
        <v>3220</v>
      </c>
      <c r="C69" s="1033"/>
      <c r="D69" s="1033"/>
      <c r="E69" s="1033"/>
      <c r="F69" s="1033"/>
      <c r="G69" s="1033"/>
      <c r="H69" s="1033"/>
      <c r="I69" s="1033"/>
      <c r="J69" s="1033"/>
      <c r="K69" s="1033"/>
      <c r="L69" s="1033"/>
    </row>
    <row r="70" spans="1:16" ht="63" customHeight="1">
      <c r="A70" s="1034" t="s">
        <v>52</v>
      </c>
      <c r="B70" s="2020" t="s">
        <v>3474</v>
      </c>
      <c r="C70" s="2020"/>
      <c r="D70" s="2020"/>
      <c r="E70" s="2020"/>
      <c r="F70" s="2020"/>
      <c r="G70" s="2020"/>
      <c r="H70" s="2020"/>
      <c r="I70" s="2020"/>
      <c r="J70" s="2020"/>
      <c r="K70" s="2020"/>
      <c r="L70" s="2020"/>
    </row>
    <row r="71" spans="1:16" ht="48" customHeight="1">
      <c r="A71" s="1034" t="s">
        <v>3218</v>
      </c>
      <c r="B71" s="1927" t="s">
        <v>3217</v>
      </c>
      <c r="C71" s="1927"/>
      <c r="D71" s="1927"/>
      <c r="E71" s="1927"/>
      <c r="F71" s="1927"/>
      <c r="G71" s="1927"/>
      <c r="H71" s="1927"/>
      <c r="I71" s="1927"/>
      <c r="J71" s="1927"/>
      <c r="K71" s="1927"/>
      <c r="L71" s="1927"/>
    </row>
    <row r="72" spans="1:16" ht="74.25" customHeight="1">
      <c r="A72" s="1034" t="s">
        <v>3219</v>
      </c>
      <c r="B72" s="1927" t="s">
        <v>3224</v>
      </c>
      <c r="C72" s="1927"/>
      <c r="D72" s="1927"/>
      <c r="E72" s="1927"/>
      <c r="F72" s="1927"/>
      <c r="G72" s="1927"/>
      <c r="H72" s="1927"/>
      <c r="I72" s="1927"/>
      <c r="J72" s="1927"/>
      <c r="K72" s="1927"/>
      <c r="L72" s="1927"/>
    </row>
    <row r="73" spans="1:16">
      <c r="A73" s="846"/>
      <c r="B73" s="847"/>
      <c r="C73" s="843"/>
      <c r="D73" s="848"/>
      <c r="E73" s="848"/>
      <c r="F73" s="844"/>
      <c r="G73" s="845"/>
      <c r="H73" s="845"/>
      <c r="I73" s="845"/>
      <c r="J73" s="845"/>
      <c r="K73" s="845"/>
      <c r="L73" s="845"/>
    </row>
    <row r="74" spans="1:16">
      <c r="A74" s="846"/>
      <c r="B74" s="847"/>
      <c r="C74" s="843"/>
      <c r="D74" s="848"/>
      <c r="E74" s="848"/>
      <c r="F74" s="844"/>
      <c r="G74" s="845"/>
      <c r="H74" s="845"/>
      <c r="I74" s="845"/>
      <c r="J74" s="845"/>
      <c r="K74" s="845"/>
      <c r="L74" s="845"/>
    </row>
    <row r="75" spans="1:16">
      <c r="A75" s="846"/>
      <c r="B75" s="847"/>
      <c r="C75" s="843"/>
      <c r="D75" s="848"/>
      <c r="E75" s="848"/>
      <c r="F75" s="844"/>
      <c r="G75" s="845"/>
      <c r="H75" s="845"/>
      <c r="I75" s="845"/>
      <c r="J75" s="845"/>
      <c r="K75" s="845"/>
      <c r="L75" s="845"/>
    </row>
    <row r="76" spans="1:16">
      <c r="A76" s="849"/>
      <c r="B76" s="1045" t="s">
        <v>3222</v>
      </c>
      <c r="C76" s="1921" t="s">
        <v>10</v>
      </c>
      <c r="D76" s="1921"/>
      <c r="E76" s="757"/>
      <c r="F76" s="757"/>
      <c r="G76" s="757"/>
      <c r="H76" s="757"/>
      <c r="I76" s="757"/>
      <c r="J76" s="757"/>
      <c r="K76" s="757"/>
      <c r="L76" s="757"/>
    </row>
    <row r="77" spans="1:16">
      <c r="A77" s="849"/>
      <c r="B77" s="1045" t="s">
        <v>3221</v>
      </c>
      <c r="C77" s="1921" t="s">
        <v>11</v>
      </c>
      <c r="D77" s="1921"/>
      <c r="E77" s="757"/>
      <c r="F77" s="757"/>
      <c r="G77" s="757"/>
      <c r="H77" s="757"/>
      <c r="I77" s="757"/>
      <c r="J77" s="757"/>
      <c r="K77" s="757"/>
      <c r="L77" s="757"/>
    </row>
    <row r="78" spans="1:16">
      <c r="A78" s="849"/>
      <c r="B78" s="833"/>
      <c r="C78" s="851"/>
      <c r="D78" s="851"/>
      <c r="E78" s="757"/>
      <c r="F78" s="757"/>
      <c r="G78" s="757"/>
      <c r="H78" s="757"/>
      <c r="I78" s="757"/>
      <c r="J78" s="757"/>
      <c r="K78" s="757"/>
      <c r="L78" s="757"/>
    </row>
    <row r="79" spans="1:16">
      <c r="A79" s="849"/>
      <c r="B79" s="833"/>
      <c r="C79" s="851"/>
      <c r="D79" s="851"/>
      <c r="E79" s="757"/>
      <c r="F79" s="757"/>
      <c r="G79" s="757"/>
      <c r="H79" s="757"/>
      <c r="I79" s="757"/>
      <c r="J79" s="757"/>
      <c r="K79" s="757"/>
      <c r="L79" s="757"/>
    </row>
    <row r="80" spans="1:16">
      <c r="A80" s="849"/>
      <c r="B80" s="833" t="s">
        <v>3223</v>
      </c>
      <c r="C80" s="1921" t="s">
        <v>10</v>
      </c>
      <c r="D80" s="1921"/>
      <c r="E80" s="757"/>
      <c r="F80" s="757"/>
      <c r="G80" s="757"/>
      <c r="H80" s="757"/>
      <c r="I80" s="757"/>
      <c r="J80" s="757"/>
      <c r="K80" s="757"/>
      <c r="L80" s="757"/>
    </row>
    <row r="81" spans="1:12">
      <c r="A81" s="849"/>
      <c r="B81" s="833"/>
      <c r="C81" s="1921" t="s">
        <v>11</v>
      </c>
      <c r="D81" s="1921"/>
      <c r="E81" s="757"/>
      <c r="F81" s="757"/>
      <c r="G81" s="757"/>
      <c r="H81" s="757"/>
      <c r="I81" s="757"/>
      <c r="J81" s="757"/>
      <c r="K81" s="757"/>
      <c r="L81" s="757"/>
    </row>
    <row r="82" spans="1:12">
      <c r="B82" s="14"/>
    </row>
    <row r="83" spans="1:12">
      <c r="B83" s="14"/>
    </row>
    <row r="84" spans="1:12">
      <c r="B84" s="14"/>
    </row>
    <row r="85" spans="1:12">
      <c r="B85" s="14"/>
    </row>
    <row r="86" spans="1:12">
      <c r="B86" s="14"/>
    </row>
    <row r="87" spans="1:12">
      <c r="B87" s="14"/>
    </row>
    <row r="88" spans="1:12">
      <c r="B88" s="14"/>
    </row>
    <row r="89" spans="1:12">
      <c r="B89" s="14"/>
    </row>
    <row r="90" spans="1:12">
      <c r="B90" s="14"/>
    </row>
    <row r="91" spans="1:12">
      <c r="B91" s="14"/>
    </row>
    <row r="92" spans="1:12">
      <c r="B92" s="14"/>
    </row>
    <row r="93" spans="1:12">
      <c r="B93" s="14"/>
    </row>
    <row r="94" spans="1:12">
      <c r="B94" s="14"/>
    </row>
    <row r="95" spans="1:12">
      <c r="B95" s="14"/>
    </row>
    <row r="96" spans="1:12">
      <c r="B96" s="14"/>
    </row>
    <row r="97" spans="2:2">
      <c r="B97" s="14"/>
    </row>
  </sheetData>
  <mergeCells count="24">
    <mergeCell ref="A66:D66"/>
    <mergeCell ref="C12:C13"/>
    <mergeCell ref="D12:D13"/>
    <mergeCell ref="E12:J12"/>
    <mergeCell ref="K12:O12"/>
    <mergeCell ref="B65:D65"/>
    <mergeCell ref="A6:B6"/>
    <mergeCell ref="A7:B7"/>
    <mergeCell ref="A8:B8"/>
    <mergeCell ref="A12:A13"/>
    <mergeCell ref="B12:B13"/>
    <mergeCell ref="A5:B5"/>
    <mergeCell ref="A1:D1"/>
    <mergeCell ref="A2:D2"/>
    <mergeCell ref="A3:D3"/>
    <mergeCell ref="A4:B4"/>
    <mergeCell ref="C77:D77"/>
    <mergeCell ref="C80:D80"/>
    <mergeCell ref="C81:D81"/>
    <mergeCell ref="B68:L68"/>
    <mergeCell ref="B70:L70"/>
    <mergeCell ref="B71:L71"/>
    <mergeCell ref="B72:L72"/>
    <mergeCell ref="C76:D76"/>
  </mergeCells>
  <conditionalFormatting sqref="C34:D38">
    <cfRule type="cellIs" dxfId="104" priority="57" operator="equal">
      <formula>0</formula>
    </cfRule>
  </conditionalFormatting>
  <conditionalFormatting sqref="C40:D48">
    <cfRule type="cellIs" dxfId="103" priority="5" operator="equal">
      <formula>0</formula>
    </cfRule>
  </conditionalFormatting>
  <conditionalFormatting sqref="C50:D50">
    <cfRule type="cellIs" dxfId="102" priority="55" operator="equal">
      <formula>0</formula>
    </cfRule>
  </conditionalFormatting>
  <conditionalFormatting sqref="C53:D57 C58">
    <cfRule type="cellIs" dxfId="101" priority="51" operator="equal">
      <formula>0</formula>
    </cfRule>
  </conditionalFormatting>
  <conditionalFormatting sqref="C61:D63 D64">
    <cfRule type="cellIs" dxfId="100" priority="49" operator="equal">
      <formula>0</formula>
    </cfRule>
  </conditionalFormatting>
  <conditionalFormatting sqref="D49">
    <cfRule type="cellIs" dxfId="99" priority="56" operator="equal">
      <formula>0</formula>
    </cfRule>
  </conditionalFormatting>
  <conditionalFormatting sqref="D51:D52">
    <cfRule type="cellIs" dxfId="98" priority="52" operator="equal">
      <formula>0</formula>
    </cfRule>
  </conditionalFormatting>
  <conditionalFormatting sqref="D58:D60">
    <cfRule type="cellIs" dxfId="97" priority="46" operator="equal">
      <formula>0</formula>
    </cfRule>
  </conditionalFormatting>
  <conditionalFormatting sqref="H56">
    <cfRule type="expression" priority="2" stopIfTrue="1">
      <formula>$N$1720</formula>
    </cfRule>
  </conditionalFormatting>
  <conditionalFormatting sqref="H59">
    <cfRule type="expression" priority="3" stopIfTrue="1">
      <formula>$N$1787</formula>
    </cfRule>
  </conditionalFormatting>
  <conditionalFormatting sqref="H63">
    <cfRule type="expression" priority="1" stopIfTrue="1">
      <formula>$N$1720</formula>
    </cfRule>
  </conditionalFormatting>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O138"/>
  <sheetViews>
    <sheetView topLeftCell="A48" workbookViewId="0">
      <selection activeCell="H121" sqref="H121"/>
    </sheetView>
  </sheetViews>
  <sheetFormatPr defaultColWidth="9.28515625" defaultRowHeight="12.75"/>
  <cols>
    <col min="1" max="1" width="5.42578125" style="1140" customWidth="1"/>
    <col min="2" max="2" width="38.7109375" style="1504" customWidth="1"/>
    <col min="3" max="3" width="28.42578125" style="1141" customWidth="1"/>
    <col min="4" max="4" width="14.140625" style="1141" customWidth="1"/>
    <col min="5" max="5" width="8.7109375" style="1045" customWidth="1"/>
    <col min="6" max="13" width="9.28515625" style="1045"/>
    <col min="14" max="14" width="11.5703125" style="1045" customWidth="1"/>
    <col min="15" max="199" width="9.28515625" style="1045"/>
    <col min="200" max="200" width="5.42578125" style="1045" customWidth="1"/>
    <col min="201" max="201" width="35.28515625" style="1045" customWidth="1"/>
    <col min="202" max="202" width="6.5703125" style="1045" customWidth="1"/>
    <col min="203" max="203" width="8" style="1045" customWidth="1"/>
    <col min="204" max="204" width="7.7109375" style="1045" customWidth="1"/>
    <col min="205" max="205" width="4.7109375" style="1045" customWidth="1"/>
    <col min="206" max="206" width="7.28515625" style="1045" customWidth="1"/>
    <col min="207" max="207" width="8" style="1045" customWidth="1"/>
    <col min="208" max="208" width="6.28515625" style="1045" customWidth="1"/>
    <col min="209" max="209" width="9" style="1045" customWidth="1"/>
    <col min="210" max="210" width="11.28515625" style="1045" customWidth="1"/>
    <col min="211" max="211" width="10.28515625" style="1045" customWidth="1"/>
    <col min="212" max="212" width="11.5703125" style="1045" customWidth="1"/>
    <col min="213" max="213" width="9.42578125" style="1045" customWidth="1"/>
    <col min="214" max="214" width="11.42578125" style="1045" customWidth="1"/>
    <col min="215" max="455" width="9.28515625" style="1045"/>
    <col min="456" max="456" width="5.42578125" style="1045" customWidth="1"/>
    <col min="457" max="457" width="35.28515625" style="1045" customWidth="1"/>
    <col min="458" max="458" width="6.5703125" style="1045" customWidth="1"/>
    <col min="459" max="459" width="8" style="1045" customWidth="1"/>
    <col min="460" max="460" width="7.7109375" style="1045" customWidth="1"/>
    <col min="461" max="461" width="4.7109375" style="1045" customWidth="1"/>
    <col min="462" max="462" width="7.28515625" style="1045" customWidth="1"/>
    <col min="463" max="463" width="8" style="1045" customWidth="1"/>
    <col min="464" max="464" width="6.28515625" style="1045" customWidth="1"/>
    <col min="465" max="465" width="9" style="1045" customWidth="1"/>
    <col min="466" max="466" width="11.28515625" style="1045" customWidth="1"/>
    <col min="467" max="467" width="10.28515625" style="1045" customWidth="1"/>
    <col min="468" max="468" width="11.5703125" style="1045" customWidth="1"/>
    <col min="469" max="469" width="9.42578125" style="1045" customWidth="1"/>
    <col min="470" max="470" width="11.42578125" style="1045" customWidth="1"/>
    <col min="471" max="711" width="9.28515625" style="1045"/>
    <col min="712" max="712" width="5.42578125" style="1045" customWidth="1"/>
    <col min="713" max="713" width="35.28515625" style="1045" customWidth="1"/>
    <col min="714" max="714" width="6.5703125" style="1045" customWidth="1"/>
    <col min="715" max="715" width="8" style="1045" customWidth="1"/>
    <col min="716" max="716" width="7.7109375" style="1045" customWidth="1"/>
    <col min="717" max="717" width="4.7109375" style="1045" customWidth="1"/>
    <col min="718" max="718" width="7.28515625" style="1045" customWidth="1"/>
    <col min="719" max="719" width="8" style="1045" customWidth="1"/>
    <col min="720" max="720" width="6.28515625" style="1045" customWidth="1"/>
    <col min="721" max="721" width="9" style="1045" customWidth="1"/>
    <col min="722" max="722" width="11.28515625" style="1045" customWidth="1"/>
    <col min="723" max="723" width="10.28515625" style="1045" customWidth="1"/>
    <col min="724" max="724" width="11.5703125" style="1045" customWidth="1"/>
    <col min="725" max="725" width="9.42578125" style="1045" customWidth="1"/>
    <col min="726" max="726" width="11.42578125" style="1045" customWidth="1"/>
    <col min="727" max="967" width="9.28515625" style="1045"/>
    <col min="968" max="968" width="5.42578125" style="1045" customWidth="1"/>
    <col min="969" max="969" width="35.28515625" style="1045" customWidth="1"/>
    <col min="970" max="970" width="6.5703125" style="1045" customWidth="1"/>
    <col min="971" max="971" width="8" style="1045" customWidth="1"/>
    <col min="972" max="972" width="7.7109375" style="1045" customWidth="1"/>
    <col min="973" max="973" width="4.7109375" style="1045" customWidth="1"/>
    <col min="974" max="974" width="7.28515625" style="1045" customWidth="1"/>
    <col min="975" max="975" width="8" style="1045" customWidth="1"/>
    <col min="976" max="976" width="6.28515625" style="1045" customWidth="1"/>
    <col min="977" max="977" width="9" style="1045" customWidth="1"/>
    <col min="978" max="978" width="11.28515625" style="1045" customWidth="1"/>
    <col min="979" max="979" width="10.28515625" style="1045" customWidth="1"/>
    <col min="980" max="980" width="11.5703125" style="1045" customWidth="1"/>
    <col min="981" max="981" width="9.42578125" style="1045" customWidth="1"/>
    <col min="982" max="982" width="11.42578125" style="1045" customWidth="1"/>
    <col min="983" max="1223" width="9.28515625" style="1045"/>
    <col min="1224" max="1224" width="5.42578125" style="1045" customWidth="1"/>
    <col min="1225" max="1225" width="35.28515625" style="1045" customWidth="1"/>
    <col min="1226" max="1226" width="6.5703125" style="1045" customWidth="1"/>
    <col min="1227" max="1227" width="8" style="1045" customWidth="1"/>
    <col min="1228" max="1228" width="7.7109375" style="1045" customWidth="1"/>
    <col min="1229" max="1229" width="4.7109375" style="1045" customWidth="1"/>
    <col min="1230" max="1230" width="7.28515625" style="1045" customWidth="1"/>
    <col min="1231" max="1231" width="8" style="1045" customWidth="1"/>
    <col min="1232" max="1232" width="6.28515625" style="1045" customWidth="1"/>
    <col min="1233" max="1233" width="9" style="1045" customWidth="1"/>
    <col min="1234" max="1234" width="11.28515625" style="1045" customWidth="1"/>
    <col min="1235" max="1235" width="10.28515625" style="1045" customWidth="1"/>
    <col min="1236" max="1236" width="11.5703125" style="1045" customWidth="1"/>
    <col min="1237" max="1237" width="9.42578125" style="1045" customWidth="1"/>
    <col min="1238" max="1238" width="11.42578125" style="1045" customWidth="1"/>
    <col min="1239" max="1479" width="9.28515625" style="1045"/>
    <col min="1480" max="1480" width="5.42578125" style="1045" customWidth="1"/>
    <col min="1481" max="1481" width="35.28515625" style="1045" customWidth="1"/>
    <col min="1482" max="1482" width="6.5703125" style="1045" customWidth="1"/>
    <col min="1483" max="1483" width="8" style="1045" customWidth="1"/>
    <col min="1484" max="1484" width="7.7109375" style="1045" customWidth="1"/>
    <col min="1485" max="1485" width="4.7109375" style="1045" customWidth="1"/>
    <col min="1486" max="1486" width="7.28515625" style="1045" customWidth="1"/>
    <col min="1487" max="1487" width="8" style="1045" customWidth="1"/>
    <col min="1488" max="1488" width="6.28515625" style="1045" customWidth="1"/>
    <col min="1489" max="1489" width="9" style="1045" customWidth="1"/>
    <col min="1490" max="1490" width="11.28515625" style="1045" customWidth="1"/>
    <col min="1491" max="1491" width="10.28515625" style="1045" customWidth="1"/>
    <col min="1492" max="1492" width="11.5703125" style="1045" customWidth="1"/>
    <col min="1493" max="1493" width="9.42578125" style="1045" customWidth="1"/>
    <col min="1494" max="1494" width="11.42578125" style="1045" customWidth="1"/>
    <col min="1495" max="1735" width="9.28515625" style="1045"/>
    <col min="1736" max="1736" width="5.42578125" style="1045" customWidth="1"/>
    <col min="1737" max="1737" width="35.28515625" style="1045" customWidth="1"/>
    <col min="1738" max="1738" width="6.5703125" style="1045" customWidth="1"/>
    <col min="1739" max="1739" width="8" style="1045" customWidth="1"/>
    <col min="1740" max="1740" width="7.7109375" style="1045" customWidth="1"/>
    <col min="1741" max="1741" width="4.7109375" style="1045" customWidth="1"/>
    <col min="1742" max="1742" width="7.28515625" style="1045" customWidth="1"/>
    <col min="1743" max="1743" width="8" style="1045" customWidth="1"/>
    <col min="1744" max="1744" width="6.28515625" style="1045" customWidth="1"/>
    <col min="1745" max="1745" width="9" style="1045" customWidth="1"/>
    <col min="1746" max="1746" width="11.28515625" style="1045" customWidth="1"/>
    <col min="1747" max="1747" width="10.28515625" style="1045" customWidth="1"/>
    <col min="1748" max="1748" width="11.5703125" style="1045" customWidth="1"/>
    <col min="1749" max="1749" width="9.42578125" style="1045" customWidth="1"/>
    <col min="1750" max="1750" width="11.42578125" style="1045" customWidth="1"/>
    <col min="1751" max="1991" width="9.28515625" style="1045"/>
    <col min="1992" max="1992" width="5.42578125" style="1045" customWidth="1"/>
    <col min="1993" max="1993" width="35.28515625" style="1045" customWidth="1"/>
    <col min="1994" max="1994" width="6.5703125" style="1045" customWidth="1"/>
    <col min="1995" max="1995" width="8" style="1045" customWidth="1"/>
    <col min="1996" max="1996" width="7.7109375" style="1045" customWidth="1"/>
    <col min="1997" max="1997" width="4.7109375" style="1045" customWidth="1"/>
    <col min="1998" max="1998" width="7.28515625" style="1045" customWidth="1"/>
    <col min="1999" max="1999" width="8" style="1045" customWidth="1"/>
    <col min="2000" max="2000" width="6.28515625" style="1045" customWidth="1"/>
    <col min="2001" max="2001" width="9" style="1045" customWidth="1"/>
    <col min="2002" max="2002" width="11.28515625" style="1045" customWidth="1"/>
    <col min="2003" max="2003" width="10.28515625" style="1045" customWidth="1"/>
    <col min="2004" max="2004" width="11.5703125" style="1045" customWidth="1"/>
    <col min="2005" max="2005" width="9.42578125" style="1045" customWidth="1"/>
    <col min="2006" max="2006" width="11.42578125" style="1045" customWidth="1"/>
    <col min="2007" max="2247" width="9.28515625" style="1045"/>
    <col min="2248" max="2248" width="5.42578125" style="1045" customWidth="1"/>
    <col min="2249" max="2249" width="35.28515625" style="1045" customWidth="1"/>
    <col min="2250" max="2250" width="6.5703125" style="1045" customWidth="1"/>
    <col min="2251" max="2251" width="8" style="1045" customWidth="1"/>
    <col min="2252" max="2252" width="7.7109375" style="1045" customWidth="1"/>
    <col min="2253" max="2253" width="4.7109375" style="1045" customWidth="1"/>
    <col min="2254" max="2254" width="7.28515625" style="1045" customWidth="1"/>
    <col min="2255" max="2255" width="8" style="1045" customWidth="1"/>
    <col min="2256" max="2256" width="6.28515625" style="1045" customWidth="1"/>
    <col min="2257" max="2257" width="9" style="1045" customWidth="1"/>
    <col min="2258" max="2258" width="11.28515625" style="1045" customWidth="1"/>
    <col min="2259" max="2259" width="10.28515625" style="1045" customWidth="1"/>
    <col min="2260" max="2260" width="11.5703125" style="1045" customWidth="1"/>
    <col min="2261" max="2261" width="9.42578125" style="1045" customWidth="1"/>
    <col min="2262" max="2262" width="11.42578125" style="1045" customWidth="1"/>
    <col min="2263" max="2503" width="9.28515625" style="1045"/>
    <col min="2504" max="2504" width="5.42578125" style="1045" customWidth="1"/>
    <col min="2505" max="2505" width="35.28515625" style="1045" customWidth="1"/>
    <col min="2506" max="2506" width="6.5703125" style="1045" customWidth="1"/>
    <col min="2507" max="2507" width="8" style="1045" customWidth="1"/>
    <col min="2508" max="2508" width="7.7109375" style="1045" customWidth="1"/>
    <col min="2509" max="2509" width="4.7109375" style="1045" customWidth="1"/>
    <col min="2510" max="2510" width="7.28515625" style="1045" customWidth="1"/>
    <col min="2511" max="2511" width="8" style="1045" customWidth="1"/>
    <col min="2512" max="2512" width="6.28515625" style="1045" customWidth="1"/>
    <col min="2513" max="2513" width="9" style="1045" customWidth="1"/>
    <col min="2514" max="2514" width="11.28515625" style="1045" customWidth="1"/>
    <col min="2515" max="2515" width="10.28515625" style="1045" customWidth="1"/>
    <col min="2516" max="2516" width="11.5703125" style="1045" customWidth="1"/>
    <col min="2517" max="2517" width="9.42578125" style="1045" customWidth="1"/>
    <col min="2518" max="2518" width="11.42578125" style="1045" customWidth="1"/>
    <col min="2519" max="2759" width="9.28515625" style="1045"/>
    <col min="2760" max="2760" width="5.42578125" style="1045" customWidth="1"/>
    <col min="2761" max="2761" width="35.28515625" style="1045" customWidth="1"/>
    <col min="2762" max="2762" width="6.5703125" style="1045" customWidth="1"/>
    <col min="2763" max="2763" width="8" style="1045" customWidth="1"/>
    <col min="2764" max="2764" width="7.7109375" style="1045" customWidth="1"/>
    <col min="2765" max="2765" width="4.7109375" style="1045" customWidth="1"/>
    <col min="2766" max="2766" width="7.28515625" style="1045" customWidth="1"/>
    <col min="2767" max="2767" width="8" style="1045" customWidth="1"/>
    <col min="2768" max="2768" width="6.28515625" style="1045" customWidth="1"/>
    <col min="2769" max="2769" width="9" style="1045" customWidth="1"/>
    <col min="2770" max="2770" width="11.28515625" style="1045" customWidth="1"/>
    <col min="2771" max="2771" width="10.28515625" style="1045" customWidth="1"/>
    <col min="2772" max="2772" width="11.5703125" style="1045" customWidth="1"/>
    <col min="2773" max="2773" width="9.42578125" style="1045" customWidth="1"/>
    <col min="2774" max="2774" width="11.42578125" style="1045" customWidth="1"/>
    <col min="2775" max="3015" width="9.28515625" style="1045"/>
    <col min="3016" max="3016" width="5.42578125" style="1045" customWidth="1"/>
    <col min="3017" max="3017" width="35.28515625" style="1045" customWidth="1"/>
    <col min="3018" max="3018" width="6.5703125" style="1045" customWidth="1"/>
    <col min="3019" max="3019" width="8" style="1045" customWidth="1"/>
    <col min="3020" max="3020" width="7.7109375" style="1045" customWidth="1"/>
    <col min="3021" max="3021" width="4.7109375" style="1045" customWidth="1"/>
    <col min="3022" max="3022" width="7.28515625" style="1045" customWidth="1"/>
    <col min="3023" max="3023" width="8" style="1045" customWidth="1"/>
    <col min="3024" max="3024" width="6.28515625" style="1045" customWidth="1"/>
    <col min="3025" max="3025" width="9" style="1045" customWidth="1"/>
    <col min="3026" max="3026" width="11.28515625" style="1045" customWidth="1"/>
    <col min="3027" max="3027" width="10.28515625" style="1045" customWidth="1"/>
    <col min="3028" max="3028" width="11.5703125" style="1045" customWidth="1"/>
    <col min="3029" max="3029" width="9.42578125" style="1045" customWidth="1"/>
    <col min="3030" max="3030" width="11.42578125" style="1045" customWidth="1"/>
    <col min="3031" max="3271" width="9.28515625" style="1045"/>
    <col min="3272" max="3272" width="5.42578125" style="1045" customWidth="1"/>
    <col min="3273" max="3273" width="35.28515625" style="1045" customWidth="1"/>
    <col min="3274" max="3274" width="6.5703125" style="1045" customWidth="1"/>
    <col min="3275" max="3275" width="8" style="1045" customWidth="1"/>
    <col min="3276" max="3276" width="7.7109375" style="1045" customWidth="1"/>
    <col min="3277" max="3277" width="4.7109375" style="1045" customWidth="1"/>
    <col min="3278" max="3278" width="7.28515625" style="1045" customWidth="1"/>
    <col min="3279" max="3279" width="8" style="1045" customWidth="1"/>
    <col min="3280" max="3280" width="6.28515625" style="1045" customWidth="1"/>
    <col min="3281" max="3281" width="9" style="1045" customWidth="1"/>
    <col min="3282" max="3282" width="11.28515625" style="1045" customWidth="1"/>
    <col min="3283" max="3283" width="10.28515625" style="1045" customWidth="1"/>
    <col min="3284" max="3284" width="11.5703125" style="1045" customWidth="1"/>
    <col min="3285" max="3285" width="9.42578125" style="1045" customWidth="1"/>
    <col min="3286" max="3286" width="11.42578125" style="1045" customWidth="1"/>
    <col min="3287" max="3527" width="9.28515625" style="1045"/>
    <col min="3528" max="3528" width="5.42578125" style="1045" customWidth="1"/>
    <col min="3529" max="3529" width="35.28515625" style="1045" customWidth="1"/>
    <col min="3530" max="3530" width="6.5703125" style="1045" customWidth="1"/>
    <col min="3531" max="3531" width="8" style="1045" customWidth="1"/>
    <col min="3532" max="3532" width="7.7109375" style="1045" customWidth="1"/>
    <col min="3533" max="3533" width="4.7109375" style="1045" customWidth="1"/>
    <col min="3534" max="3534" width="7.28515625" style="1045" customWidth="1"/>
    <col min="3535" max="3535" width="8" style="1045" customWidth="1"/>
    <col min="3536" max="3536" width="6.28515625" style="1045" customWidth="1"/>
    <col min="3537" max="3537" width="9" style="1045" customWidth="1"/>
    <col min="3538" max="3538" width="11.28515625" style="1045" customWidth="1"/>
    <col min="3539" max="3539" width="10.28515625" style="1045" customWidth="1"/>
    <col min="3540" max="3540" width="11.5703125" style="1045" customWidth="1"/>
    <col min="3541" max="3541" width="9.42578125" style="1045" customWidth="1"/>
    <col min="3542" max="3542" width="11.42578125" style="1045" customWidth="1"/>
    <col min="3543" max="3783" width="9.28515625" style="1045"/>
    <col min="3784" max="3784" width="5.42578125" style="1045" customWidth="1"/>
    <col min="3785" max="3785" width="35.28515625" style="1045" customWidth="1"/>
    <col min="3786" max="3786" width="6.5703125" style="1045" customWidth="1"/>
    <col min="3787" max="3787" width="8" style="1045" customWidth="1"/>
    <col min="3788" max="3788" width="7.7109375" style="1045" customWidth="1"/>
    <col min="3789" max="3789" width="4.7109375" style="1045" customWidth="1"/>
    <col min="3790" max="3790" width="7.28515625" style="1045" customWidth="1"/>
    <col min="3791" max="3791" width="8" style="1045" customWidth="1"/>
    <col min="3792" max="3792" width="6.28515625" style="1045" customWidth="1"/>
    <col min="3793" max="3793" width="9" style="1045" customWidth="1"/>
    <col min="3794" max="3794" width="11.28515625" style="1045" customWidth="1"/>
    <col min="3795" max="3795" width="10.28515625" style="1045" customWidth="1"/>
    <col min="3796" max="3796" width="11.5703125" style="1045" customWidth="1"/>
    <col min="3797" max="3797" width="9.42578125" style="1045" customWidth="1"/>
    <col min="3798" max="3798" width="11.42578125" style="1045" customWidth="1"/>
    <col min="3799" max="4039" width="9.28515625" style="1045"/>
    <col min="4040" max="4040" width="5.42578125" style="1045" customWidth="1"/>
    <col min="4041" max="4041" width="35.28515625" style="1045" customWidth="1"/>
    <col min="4042" max="4042" width="6.5703125" style="1045" customWidth="1"/>
    <col min="4043" max="4043" width="8" style="1045" customWidth="1"/>
    <col min="4044" max="4044" width="7.7109375" style="1045" customWidth="1"/>
    <col min="4045" max="4045" width="4.7109375" style="1045" customWidth="1"/>
    <col min="4046" max="4046" width="7.28515625" style="1045" customWidth="1"/>
    <col min="4047" max="4047" width="8" style="1045" customWidth="1"/>
    <col min="4048" max="4048" width="6.28515625" style="1045" customWidth="1"/>
    <col min="4049" max="4049" width="9" style="1045" customWidth="1"/>
    <col min="4050" max="4050" width="11.28515625" style="1045" customWidth="1"/>
    <col min="4051" max="4051" width="10.28515625" style="1045" customWidth="1"/>
    <col min="4052" max="4052" width="11.5703125" style="1045" customWidth="1"/>
    <col min="4053" max="4053" width="9.42578125" style="1045" customWidth="1"/>
    <col min="4054" max="4054" width="11.42578125" style="1045" customWidth="1"/>
    <col min="4055" max="4295" width="9.28515625" style="1045"/>
    <col min="4296" max="4296" width="5.42578125" style="1045" customWidth="1"/>
    <col min="4297" max="4297" width="35.28515625" style="1045" customWidth="1"/>
    <col min="4298" max="4298" width="6.5703125" style="1045" customWidth="1"/>
    <col min="4299" max="4299" width="8" style="1045" customWidth="1"/>
    <col min="4300" max="4300" width="7.7109375" style="1045" customWidth="1"/>
    <col min="4301" max="4301" width="4.7109375" style="1045" customWidth="1"/>
    <col min="4302" max="4302" width="7.28515625" style="1045" customWidth="1"/>
    <col min="4303" max="4303" width="8" style="1045" customWidth="1"/>
    <col min="4304" max="4304" width="6.28515625" style="1045" customWidth="1"/>
    <col min="4305" max="4305" width="9" style="1045" customWidth="1"/>
    <col min="4306" max="4306" width="11.28515625" style="1045" customWidth="1"/>
    <col min="4307" max="4307" width="10.28515625" style="1045" customWidth="1"/>
    <col min="4308" max="4308" width="11.5703125" style="1045" customWidth="1"/>
    <col min="4309" max="4309" width="9.42578125" style="1045" customWidth="1"/>
    <col min="4310" max="4310" width="11.42578125" style="1045" customWidth="1"/>
    <col min="4311" max="4551" width="9.28515625" style="1045"/>
    <col min="4552" max="4552" width="5.42578125" style="1045" customWidth="1"/>
    <col min="4553" max="4553" width="35.28515625" style="1045" customWidth="1"/>
    <col min="4554" max="4554" width="6.5703125" style="1045" customWidth="1"/>
    <col min="4555" max="4555" width="8" style="1045" customWidth="1"/>
    <col min="4556" max="4556" width="7.7109375" style="1045" customWidth="1"/>
    <col min="4557" max="4557" width="4.7109375" style="1045" customWidth="1"/>
    <col min="4558" max="4558" width="7.28515625" style="1045" customWidth="1"/>
    <col min="4559" max="4559" width="8" style="1045" customWidth="1"/>
    <col min="4560" max="4560" width="6.28515625" style="1045" customWidth="1"/>
    <col min="4561" max="4561" width="9" style="1045" customWidth="1"/>
    <col min="4562" max="4562" width="11.28515625" style="1045" customWidth="1"/>
    <col min="4563" max="4563" width="10.28515625" style="1045" customWidth="1"/>
    <col min="4564" max="4564" width="11.5703125" style="1045" customWidth="1"/>
    <col min="4565" max="4565" width="9.42578125" style="1045" customWidth="1"/>
    <col min="4566" max="4566" width="11.42578125" style="1045" customWidth="1"/>
    <col min="4567" max="4807" width="9.28515625" style="1045"/>
    <col min="4808" max="4808" width="5.42578125" style="1045" customWidth="1"/>
    <col min="4809" max="4809" width="35.28515625" style="1045" customWidth="1"/>
    <col min="4810" max="4810" width="6.5703125" style="1045" customWidth="1"/>
    <col min="4811" max="4811" width="8" style="1045" customWidth="1"/>
    <col min="4812" max="4812" width="7.7109375" style="1045" customWidth="1"/>
    <col min="4813" max="4813" width="4.7109375" style="1045" customWidth="1"/>
    <col min="4814" max="4814" width="7.28515625" style="1045" customWidth="1"/>
    <col min="4815" max="4815" width="8" style="1045" customWidth="1"/>
    <col min="4816" max="4816" width="6.28515625" style="1045" customWidth="1"/>
    <col min="4817" max="4817" width="9" style="1045" customWidth="1"/>
    <col min="4818" max="4818" width="11.28515625" style="1045" customWidth="1"/>
    <col min="4819" max="4819" width="10.28515625" style="1045" customWidth="1"/>
    <col min="4820" max="4820" width="11.5703125" style="1045" customWidth="1"/>
    <col min="4821" max="4821" width="9.42578125" style="1045" customWidth="1"/>
    <col min="4822" max="4822" width="11.42578125" style="1045" customWidth="1"/>
    <col min="4823" max="5063" width="9.28515625" style="1045"/>
    <col min="5064" max="5064" width="5.42578125" style="1045" customWidth="1"/>
    <col min="5065" max="5065" width="35.28515625" style="1045" customWidth="1"/>
    <col min="5066" max="5066" width="6.5703125" style="1045" customWidth="1"/>
    <col min="5067" max="5067" width="8" style="1045" customWidth="1"/>
    <col min="5068" max="5068" width="7.7109375" style="1045" customWidth="1"/>
    <col min="5069" max="5069" width="4.7109375" style="1045" customWidth="1"/>
    <col min="5070" max="5070" width="7.28515625" style="1045" customWidth="1"/>
    <col min="5071" max="5071" width="8" style="1045" customWidth="1"/>
    <col min="5072" max="5072" width="6.28515625" style="1045" customWidth="1"/>
    <col min="5073" max="5073" width="9" style="1045" customWidth="1"/>
    <col min="5074" max="5074" width="11.28515625" style="1045" customWidth="1"/>
    <col min="5075" max="5075" width="10.28515625" style="1045" customWidth="1"/>
    <col min="5076" max="5076" width="11.5703125" style="1045" customWidth="1"/>
    <col min="5077" max="5077" width="9.42578125" style="1045" customWidth="1"/>
    <col min="5078" max="5078" width="11.42578125" style="1045" customWidth="1"/>
    <col min="5079" max="5319" width="9.28515625" style="1045"/>
    <col min="5320" max="5320" width="5.42578125" style="1045" customWidth="1"/>
    <col min="5321" max="5321" width="35.28515625" style="1045" customWidth="1"/>
    <col min="5322" max="5322" width="6.5703125" style="1045" customWidth="1"/>
    <col min="5323" max="5323" width="8" style="1045" customWidth="1"/>
    <col min="5324" max="5324" width="7.7109375" style="1045" customWidth="1"/>
    <col min="5325" max="5325" width="4.7109375" style="1045" customWidth="1"/>
    <col min="5326" max="5326" width="7.28515625" style="1045" customWidth="1"/>
    <col min="5327" max="5327" width="8" style="1045" customWidth="1"/>
    <col min="5328" max="5328" width="6.28515625" style="1045" customWidth="1"/>
    <col min="5329" max="5329" width="9" style="1045" customWidth="1"/>
    <col min="5330" max="5330" width="11.28515625" style="1045" customWidth="1"/>
    <col min="5331" max="5331" width="10.28515625" style="1045" customWidth="1"/>
    <col min="5332" max="5332" width="11.5703125" style="1045" customWidth="1"/>
    <col min="5333" max="5333" width="9.42578125" style="1045" customWidth="1"/>
    <col min="5334" max="5334" width="11.42578125" style="1045" customWidth="1"/>
    <col min="5335" max="5575" width="9.28515625" style="1045"/>
    <col min="5576" max="5576" width="5.42578125" style="1045" customWidth="1"/>
    <col min="5577" max="5577" width="35.28515625" style="1045" customWidth="1"/>
    <col min="5578" max="5578" width="6.5703125" style="1045" customWidth="1"/>
    <col min="5579" max="5579" width="8" style="1045" customWidth="1"/>
    <col min="5580" max="5580" width="7.7109375" style="1045" customWidth="1"/>
    <col min="5581" max="5581" width="4.7109375" style="1045" customWidth="1"/>
    <col min="5582" max="5582" width="7.28515625" style="1045" customWidth="1"/>
    <col min="5583" max="5583" width="8" style="1045" customWidth="1"/>
    <col min="5584" max="5584" width="6.28515625" style="1045" customWidth="1"/>
    <col min="5585" max="5585" width="9" style="1045" customWidth="1"/>
    <col min="5586" max="5586" width="11.28515625" style="1045" customWidth="1"/>
    <col min="5587" max="5587" width="10.28515625" style="1045" customWidth="1"/>
    <col min="5588" max="5588" width="11.5703125" style="1045" customWidth="1"/>
    <col min="5589" max="5589" width="9.42578125" style="1045" customWidth="1"/>
    <col min="5590" max="5590" width="11.42578125" style="1045" customWidth="1"/>
    <col min="5591" max="5831" width="9.28515625" style="1045"/>
    <col min="5832" max="5832" width="5.42578125" style="1045" customWidth="1"/>
    <col min="5833" max="5833" width="35.28515625" style="1045" customWidth="1"/>
    <col min="5834" max="5834" width="6.5703125" style="1045" customWidth="1"/>
    <col min="5835" max="5835" width="8" style="1045" customWidth="1"/>
    <col min="5836" max="5836" width="7.7109375" style="1045" customWidth="1"/>
    <col min="5837" max="5837" width="4.7109375" style="1045" customWidth="1"/>
    <col min="5838" max="5838" width="7.28515625" style="1045" customWidth="1"/>
    <col min="5839" max="5839" width="8" style="1045" customWidth="1"/>
    <col min="5840" max="5840" width="6.28515625" style="1045" customWidth="1"/>
    <col min="5841" max="5841" width="9" style="1045" customWidth="1"/>
    <col min="5842" max="5842" width="11.28515625" style="1045" customWidth="1"/>
    <col min="5843" max="5843" width="10.28515625" style="1045" customWidth="1"/>
    <col min="5844" max="5844" width="11.5703125" style="1045" customWidth="1"/>
    <col min="5845" max="5845" width="9.42578125" style="1045" customWidth="1"/>
    <col min="5846" max="5846" width="11.42578125" style="1045" customWidth="1"/>
    <col min="5847" max="6087" width="9.28515625" style="1045"/>
    <col min="6088" max="6088" width="5.42578125" style="1045" customWidth="1"/>
    <col min="6089" max="6089" width="35.28515625" style="1045" customWidth="1"/>
    <col min="6090" max="6090" width="6.5703125" style="1045" customWidth="1"/>
    <col min="6091" max="6091" width="8" style="1045" customWidth="1"/>
    <col min="6092" max="6092" width="7.7109375" style="1045" customWidth="1"/>
    <col min="6093" max="6093" width="4.7109375" style="1045" customWidth="1"/>
    <col min="6094" max="6094" width="7.28515625" style="1045" customWidth="1"/>
    <col min="6095" max="6095" width="8" style="1045" customWidth="1"/>
    <col min="6096" max="6096" width="6.28515625" style="1045" customWidth="1"/>
    <col min="6097" max="6097" width="9" style="1045" customWidth="1"/>
    <col min="6098" max="6098" width="11.28515625" style="1045" customWidth="1"/>
    <col min="6099" max="6099" width="10.28515625" style="1045" customWidth="1"/>
    <col min="6100" max="6100" width="11.5703125" style="1045" customWidth="1"/>
    <col min="6101" max="6101" width="9.42578125" style="1045" customWidth="1"/>
    <col min="6102" max="6102" width="11.42578125" style="1045" customWidth="1"/>
    <col min="6103" max="6343" width="9.28515625" style="1045"/>
    <col min="6344" max="6344" width="5.42578125" style="1045" customWidth="1"/>
    <col min="6345" max="6345" width="35.28515625" style="1045" customWidth="1"/>
    <col min="6346" max="6346" width="6.5703125" style="1045" customWidth="1"/>
    <col min="6347" max="6347" width="8" style="1045" customWidth="1"/>
    <col min="6348" max="6348" width="7.7109375" style="1045" customWidth="1"/>
    <col min="6349" max="6349" width="4.7109375" style="1045" customWidth="1"/>
    <col min="6350" max="6350" width="7.28515625" style="1045" customWidth="1"/>
    <col min="6351" max="6351" width="8" style="1045" customWidth="1"/>
    <col min="6352" max="6352" width="6.28515625" style="1045" customWidth="1"/>
    <col min="6353" max="6353" width="9" style="1045" customWidth="1"/>
    <col min="6354" max="6354" width="11.28515625" style="1045" customWidth="1"/>
    <col min="6355" max="6355" width="10.28515625" style="1045" customWidth="1"/>
    <col min="6356" max="6356" width="11.5703125" style="1045" customWidth="1"/>
    <col min="6357" max="6357" width="9.42578125" style="1045" customWidth="1"/>
    <col min="6358" max="6358" width="11.42578125" style="1045" customWidth="1"/>
    <col min="6359" max="6599" width="9.28515625" style="1045"/>
    <col min="6600" max="6600" width="5.42578125" style="1045" customWidth="1"/>
    <col min="6601" max="6601" width="35.28515625" style="1045" customWidth="1"/>
    <col min="6602" max="6602" width="6.5703125" style="1045" customWidth="1"/>
    <col min="6603" max="6603" width="8" style="1045" customWidth="1"/>
    <col min="6604" max="6604" width="7.7109375" style="1045" customWidth="1"/>
    <col min="6605" max="6605" width="4.7109375" style="1045" customWidth="1"/>
    <col min="6606" max="6606" width="7.28515625" style="1045" customWidth="1"/>
    <col min="6607" max="6607" width="8" style="1045" customWidth="1"/>
    <col min="6608" max="6608" width="6.28515625" style="1045" customWidth="1"/>
    <col min="6609" max="6609" width="9" style="1045" customWidth="1"/>
    <col min="6610" max="6610" width="11.28515625" style="1045" customWidth="1"/>
    <col min="6611" max="6611" width="10.28515625" style="1045" customWidth="1"/>
    <col min="6612" max="6612" width="11.5703125" style="1045" customWidth="1"/>
    <col min="6613" max="6613" width="9.42578125" style="1045" customWidth="1"/>
    <col min="6614" max="6614" width="11.42578125" style="1045" customWidth="1"/>
    <col min="6615" max="6855" width="9.28515625" style="1045"/>
    <col min="6856" max="6856" width="5.42578125" style="1045" customWidth="1"/>
    <col min="6857" max="6857" width="35.28515625" style="1045" customWidth="1"/>
    <col min="6858" max="6858" width="6.5703125" style="1045" customWidth="1"/>
    <col min="6859" max="6859" width="8" style="1045" customWidth="1"/>
    <col min="6860" max="6860" width="7.7109375" style="1045" customWidth="1"/>
    <col min="6861" max="6861" width="4.7109375" style="1045" customWidth="1"/>
    <col min="6862" max="6862" width="7.28515625" style="1045" customWidth="1"/>
    <col min="6863" max="6863" width="8" style="1045" customWidth="1"/>
    <col min="6864" max="6864" width="6.28515625" style="1045" customWidth="1"/>
    <col min="6865" max="6865" width="9" style="1045" customWidth="1"/>
    <col min="6866" max="6866" width="11.28515625" style="1045" customWidth="1"/>
    <col min="6867" max="6867" width="10.28515625" style="1045" customWidth="1"/>
    <col min="6868" max="6868" width="11.5703125" style="1045" customWidth="1"/>
    <col min="6869" max="6869" width="9.42578125" style="1045" customWidth="1"/>
    <col min="6870" max="6870" width="11.42578125" style="1045" customWidth="1"/>
    <col min="6871" max="7111" width="9.28515625" style="1045"/>
    <col min="7112" max="7112" width="5.42578125" style="1045" customWidth="1"/>
    <col min="7113" max="7113" width="35.28515625" style="1045" customWidth="1"/>
    <col min="7114" max="7114" width="6.5703125" style="1045" customWidth="1"/>
    <col min="7115" max="7115" width="8" style="1045" customWidth="1"/>
    <col min="7116" max="7116" width="7.7109375" style="1045" customWidth="1"/>
    <col min="7117" max="7117" width="4.7109375" style="1045" customWidth="1"/>
    <col min="7118" max="7118" width="7.28515625" style="1045" customWidth="1"/>
    <col min="7119" max="7119" width="8" style="1045" customWidth="1"/>
    <col min="7120" max="7120" width="6.28515625" style="1045" customWidth="1"/>
    <col min="7121" max="7121" width="9" style="1045" customWidth="1"/>
    <col min="7122" max="7122" width="11.28515625" style="1045" customWidth="1"/>
    <col min="7123" max="7123" width="10.28515625" style="1045" customWidth="1"/>
    <col min="7124" max="7124" width="11.5703125" style="1045" customWidth="1"/>
    <col min="7125" max="7125" width="9.42578125" style="1045" customWidth="1"/>
    <col min="7126" max="7126" width="11.42578125" style="1045" customWidth="1"/>
    <col min="7127" max="7367" width="9.28515625" style="1045"/>
    <col min="7368" max="7368" width="5.42578125" style="1045" customWidth="1"/>
    <col min="7369" max="7369" width="35.28515625" style="1045" customWidth="1"/>
    <col min="7370" max="7370" width="6.5703125" style="1045" customWidth="1"/>
    <col min="7371" max="7371" width="8" style="1045" customWidth="1"/>
    <col min="7372" max="7372" width="7.7109375" style="1045" customWidth="1"/>
    <col min="7373" max="7373" width="4.7109375" style="1045" customWidth="1"/>
    <col min="7374" max="7374" width="7.28515625" style="1045" customWidth="1"/>
    <col min="7375" max="7375" width="8" style="1045" customWidth="1"/>
    <col min="7376" max="7376" width="6.28515625" style="1045" customWidth="1"/>
    <col min="7377" max="7377" width="9" style="1045" customWidth="1"/>
    <col min="7378" max="7378" width="11.28515625" style="1045" customWidth="1"/>
    <col min="7379" max="7379" width="10.28515625" style="1045" customWidth="1"/>
    <col min="7380" max="7380" width="11.5703125" style="1045" customWidth="1"/>
    <col min="7381" max="7381" width="9.42578125" style="1045" customWidth="1"/>
    <col min="7382" max="7382" width="11.42578125" style="1045" customWidth="1"/>
    <col min="7383" max="7623" width="9.28515625" style="1045"/>
    <col min="7624" max="7624" width="5.42578125" style="1045" customWidth="1"/>
    <col min="7625" max="7625" width="35.28515625" style="1045" customWidth="1"/>
    <col min="7626" max="7626" width="6.5703125" style="1045" customWidth="1"/>
    <col min="7627" max="7627" width="8" style="1045" customWidth="1"/>
    <col min="7628" max="7628" width="7.7109375" style="1045" customWidth="1"/>
    <col min="7629" max="7629" width="4.7109375" style="1045" customWidth="1"/>
    <col min="7630" max="7630" width="7.28515625" style="1045" customWidth="1"/>
    <col min="7631" max="7631" width="8" style="1045" customWidth="1"/>
    <col min="7632" max="7632" width="6.28515625" style="1045" customWidth="1"/>
    <col min="7633" max="7633" width="9" style="1045" customWidth="1"/>
    <col min="7634" max="7634" width="11.28515625" style="1045" customWidth="1"/>
    <col min="7635" max="7635" width="10.28515625" style="1045" customWidth="1"/>
    <col min="7636" max="7636" width="11.5703125" style="1045" customWidth="1"/>
    <col min="7637" max="7637" width="9.42578125" style="1045" customWidth="1"/>
    <col min="7638" max="7638" width="11.42578125" style="1045" customWidth="1"/>
    <col min="7639" max="7879" width="9.28515625" style="1045"/>
    <col min="7880" max="7880" width="5.42578125" style="1045" customWidth="1"/>
    <col min="7881" max="7881" width="35.28515625" style="1045" customWidth="1"/>
    <col min="7882" max="7882" width="6.5703125" style="1045" customWidth="1"/>
    <col min="7883" max="7883" width="8" style="1045" customWidth="1"/>
    <col min="7884" max="7884" width="7.7109375" style="1045" customWidth="1"/>
    <col min="7885" max="7885" width="4.7109375" style="1045" customWidth="1"/>
    <col min="7886" max="7886" width="7.28515625" style="1045" customWidth="1"/>
    <col min="7887" max="7887" width="8" style="1045" customWidth="1"/>
    <col min="7888" max="7888" width="6.28515625" style="1045" customWidth="1"/>
    <col min="7889" max="7889" width="9" style="1045" customWidth="1"/>
    <col min="7890" max="7890" width="11.28515625" style="1045" customWidth="1"/>
    <col min="7891" max="7891" width="10.28515625" style="1045" customWidth="1"/>
    <col min="7892" max="7892" width="11.5703125" style="1045" customWidth="1"/>
    <col min="7893" max="7893" width="9.42578125" style="1045" customWidth="1"/>
    <col min="7894" max="7894" width="11.42578125" style="1045" customWidth="1"/>
    <col min="7895" max="8135" width="9.28515625" style="1045"/>
    <col min="8136" max="8136" width="5.42578125" style="1045" customWidth="1"/>
    <col min="8137" max="8137" width="35.28515625" style="1045" customWidth="1"/>
    <col min="8138" max="8138" width="6.5703125" style="1045" customWidth="1"/>
    <col min="8139" max="8139" width="8" style="1045" customWidth="1"/>
    <col min="8140" max="8140" width="7.7109375" style="1045" customWidth="1"/>
    <col min="8141" max="8141" width="4.7109375" style="1045" customWidth="1"/>
    <col min="8142" max="8142" width="7.28515625" style="1045" customWidth="1"/>
    <col min="8143" max="8143" width="8" style="1045" customWidth="1"/>
    <col min="8144" max="8144" width="6.28515625" style="1045" customWidth="1"/>
    <col min="8145" max="8145" width="9" style="1045" customWidth="1"/>
    <col min="8146" max="8146" width="11.28515625" style="1045" customWidth="1"/>
    <col min="8147" max="8147" width="10.28515625" style="1045" customWidth="1"/>
    <col min="8148" max="8148" width="11.5703125" style="1045" customWidth="1"/>
    <col min="8149" max="8149" width="9.42578125" style="1045" customWidth="1"/>
    <col min="8150" max="8150" width="11.42578125" style="1045" customWidth="1"/>
    <col min="8151" max="8391" width="9.28515625" style="1045"/>
    <col min="8392" max="8392" width="5.42578125" style="1045" customWidth="1"/>
    <col min="8393" max="8393" width="35.28515625" style="1045" customWidth="1"/>
    <col min="8394" max="8394" width="6.5703125" style="1045" customWidth="1"/>
    <col min="8395" max="8395" width="8" style="1045" customWidth="1"/>
    <col min="8396" max="8396" width="7.7109375" style="1045" customWidth="1"/>
    <col min="8397" max="8397" width="4.7109375" style="1045" customWidth="1"/>
    <col min="8398" max="8398" width="7.28515625" style="1045" customWidth="1"/>
    <col min="8399" max="8399" width="8" style="1045" customWidth="1"/>
    <col min="8400" max="8400" width="6.28515625" style="1045" customWidth="1"/>
    <col min="8401" max="8401" width="9" style="1045" customWidth="1"/>
    <col min="8402" max="8402" width="11.28515625" style="1045" customWidth="1"/>
    <col min="8403" max="8403" width="10.28515625" style="1045" customWidth="1"/>
    <col min="8404" max="8404" width="11.5703125" style="1045" customWidth="1"/>
    <col min="8405" max="8405" width="9.42578125" style="1045" customWidth="1"/>
    <col min="8406" max="8406" width="11.42578125" style="1045" customWidth="1"/>
    <col min="8407" max="8647" width="9.28515625" style="1045"/>
    <col min="8648" max="8648" width="5.42578125" style="1045" customWidth="1"/>
    <col min="8649" max="8649" width="35.28515625" style="1045" customWidth="1"/>
    <col min="8650" max="8650" width="6.5703125" style="1045" customWidth="1"/>
    <col min="8651" max="8651" width="8" style="1045" customWidth="1"/>
    <col min="8652" max="8652" width="7.7109375" style="1045" customWidth="1"/>
    <col min="8653" max="8653" width="4.7109375" style="1045" customWidth="1"/>
    <col min="8654" max="8654" width="7.28515625" style="1045" customWidth="1"/>
    <col min="8655" max="8655" width="8" style="1045" customWidth="1"/>
    <col min="8656" max="8656" width="6.28515625" style="1045" customWidth="1"/>
    <col min="8657" max="8657" width="9" style="1045" customWidth="1"/>
    <col min="8658" max="8658" width="11.28515625" style="1045" customWidth="1"/>
    <col min="8659" max="8659" width="10.28515625" style="1045" customWidth="1"/>
    <col min="8660" max="8660" width="11.5703125" style="1045" customWidth="1"/>
    <col min="8661" max="8661" width="9.42578125" style="1045" customWidth="1"/>
    <col min="8662" max="8662" width="11.42578125" style="1045" customWidth="1"/>
    <col min="8663" max="8903" width="9.28515625" style="1045"/>
    <col min="8904" max="8904" width="5.42578125" style="1045" customWidth="1"/>
    <col min="8905" max="8905" width="35.28515625" style="1045" customWidth="1"/>
    <col min="8906" max="8906" width="6.5703125" style="1045" customWidth="1"/>
    <col min="8907" max="8907" width="8" style="1045" customWidth="1"/>
    <col min="8908" max="8908" width="7.7109375" style="1045" customWidth="1"/>
    <col min="8909" max="8909" width="4.7109375" style="1045" customWidth="1"/>
    <col min="8910" max="8910" width="7.28515625" style="1045" customWidth="1"/>
    <col min="8911" max="8911" width="8" style="1045" customWidth="1"/>
    <col min="8912" max="8912" width="6.28515625" style="1045" customWidth="1"/>
    <col min="8913" max="8913" width="9" style="1045" customWidth="1"/>
    <col min="8914" max="8914" width="11.28515625" style="1045" customWidth="1"/>
    <col min="8915" max="8915" width="10.28515625" style="1045" customWidth="1"/>
    <col min="8916" max="8916" width="11.5703125" style="1045" customWidth="1"/>
    <col min="8917" max="8917" width="9.42578125" style="1045" customWidth="1"/>
    <col min="8918" max="8918" width="11.42578125" style="1045" customWidth="1"/>
    <col min="8919" max="9159" width="9.28515625" style="1045"/>
    <col min="9160" max="9160" width="5.42578125" style="1045" customWidth="1"/>
    <col min="9161" max="9161" width="35.28515625" style="1045" customWidth="1"/>
    <col min="9162" max="9162" width="6.5703125" style="1045" customWidth="1"/>
    <col min="9163" max="9163" width="8" style="1045" customWidth="1"/>
    <col min="9164" max="9164" width="7.7109375" style="1045" customWidth="1"/>
    <col min="9165" max="9165" width="4.7109375" style="1045" customWidth="1"/>
    <col min="9166" max="9166" width="7.28515625" style="1045" customWidth="1"/>
    <col min="9167" max="9167" width="8" style="1045" customWidth="1"/>
    <col min="9168" max="9168" width="6.28515625" style="1045" customWidth="1"/>
    <col min="9169" max="9169" width="9" style="1045" customWidth="1"/>
    <col min="9170" max="9170" width="11.28515625" style="1045" customWidth="1"/>
    <col min="9171" max="9171" width="10.28515625" style="1045" customWidth="1"/>
    <col min="9172" max="9172" width="11.5703125" style="1045" customWidth="1"/>
    <col min="9173" max="9173" width="9.42578125" style="1045" customWidth="1"/>
    <col min="9174" max="9174" width="11.42578125" style="1045" customWidth="1"/>
    <col min="9175" max="9415" width="9.28515625" style="1045"/>
    <col min="9416" max="9416" width="5.42578125" style="1045" customWidth="1"/>
    <col min="9417" max="9417" width="35.28515625" style="1045" customWidth="1"/>
    <col min="9418" max="9418" width="6.5703125" style="1045" customWidth="1"/>
    <col min="9419" max="9419" width="8" style="1045" customWidth="1"/>
    <col min="9420" max="9420" width="7.7109375" style="1045" customWidth="1"/>
    <col min="9421" max="9421" width="4.7109375" style="1045" customWidth="1"/>
    <col min="9422" max="9422" width="7.28515625" style="1045" customWidth="1"/>
    <col min="9423" max="9423" width="8" style="1045" customWidth="1"/>
    <col min="9424" max="9424" width="6.28515625" style="1045" customWidth="1"/>
    <col min="9425" max="9425" width="9" style="1045" customWidth="1"/>
    <col min="9426" max="9426" width="11.28515625" style="1045" customWidth="1"/>
    <col min="9427" max="9427" width="10.28515625" style="1045" customWidth="1"/>
    <col min="9428" max="9428" width="11.5703125" style="1045" customWidth="1"/>
    <col min="9429" max="9429" width="9.42578125" style="1045" customWidth="1"/>
    <col min="9430" max="9430" width="11.42578125" style="1045" customWidth="1"/>
    <col min="9431" max="9671" width="9.28515625" style="1045"/>
    <col min="9672" max="9672" width="5.42578125" style="1045" customWidth="1"/>
    <col min="9673" max="9673" width="35.28515625" style="1045" customWidth="1"/>
    <col min="9674" max="9674" width="6.5703125" style="1045" customWidth="1"/>
    <col min="9675" max="9675" width="8" style="1045" customWidth="1"/>
    <col min="9676" max="9676" width="7.7109375" style="1045" customWidth="1"/>
    <col min="9677" max="9677" width="4.7109375" style="1045" customWidth="1"/>
    <col min="9678" max="9678" width="7.28515625" style="1045" customWidth="1"/>
    <col min="9679" max="9679" width="8" style="1045" customWidth="1"/>
    <col min="9680" max="9680" width="6.28515625" style="1045" customWidth="1"/>
    <col min="9681" max="9681" width="9" style="1045" customWidth="1"/>
    <col min="9682" max="9682" width="11.28515625" style="1045" customWidth="1"/>
    <col min="9683" max="9683" width="10.28515625" style="1045" customWidth="1"/>
    <col min="9684" max="9684" width="11.5703125" style="1045" customWidth="1"/>
    <col min="9685" max="9685" width="9.42578125" style="1045" customWidth="1"/>
    <col min="9686" max="9686" width="11.42578125" style="1045" customWidth="1"/>
    <col min="9687" max="9927" width="9.28515625" style="1045"/>
    <col min="9928" max="9928" width="5.42578125" style="1045" customWidth="1"/>
    <col min="9929" max="9929" width="35.28515625" style="1045" customWidth="1"/>
    <col min="9930" max="9930" width="6.5703125" style="1045" customWidth="1"/>
    <col min="9931" max="9931" width="8" style="1045" customWidth="1"/>
    <col min="9932" max="9932" width="7.7109375" style="1045" customWidth="1"/>
    <col min="9933" max="9933" width="4.7109375" style="1045" customWidth="1"/>
    <col min="9934" max="9934" width="7.28515625" style="1045" customWidth="1"/>
    <col min="9935" max="9935" width="8" style="1045" customWidth="1"/>
    <col min="9936" max="9936" width="6.28515625" style="1045" customWidth="1"/>
    <col min="9937" max="9937" width="9" style="1045" customWidth="1"/>
    <col min="9938" max="9938" width="11.28515625" style="1045" customWidth="1"/>
    <col min="9939" max="9939" width="10.28515625" style="1045" customWidth="1"/>
    <col min="9940" max="9940" width="11.5703125" style="1045" customWidth="1"/>
    <col min="9941" max="9941" width="9.42578125" style="1045" customWidth="1"/>
    <col min="9942" max="9942" width="11.42578125" style="1045" customWidth="1"/>
    <col min="9943" max="10183" width="9.28515625" style="1045"/>
    <col min="10184" max="10184" width="5.42578125" style="1045" customWidth="1"/>
    <col min="10185" max="10185" width="35.28515625" style="1045" customWidth="1"/>
    <col min="10186" max="10186" width="6.5703125" style="1045" customWidth="1"/>
    <col min="10187" max="10187" width="8" style="1045" customWidth="1"/>
    <col min="10188" max="10188" width="7.7109375" style="1045" customWidth="1"/>
    <col min="10189" max="10189" width="4.7109375" style="1045" customWidth="1"/>
    <col min="10190" max="10190" width="7.28515625" style="1045" customWidth="1"/>
    <col min="10191" max="10191" width="8" style="1045" customWidth="1"/>
    <col min="10192" max="10192" width="6.28515625" style="1045" customWidth="1"/>
    <col min="10193" max="10193" width="9" style="1045" customWidth="1"/>
    <col min="10194" max="10194" width="11.28515625" style="1045" customWidth="1"/>
    <col min="10195" max="10195" width="10.28515625" style="1045" customWidth="1"/>
    <col min="10196" max="10196" width="11.5703125" style="1045" customWidth="1"/>
    <col min="10197" max="10197" width="9.42578125" style="1045" customWidth="1"/>
    <col min="10198" max="10198" width="11.42578125" style="1045" customWidth="1"/>
    <col min="10199" max="10439" width="9.28515625" style="1045"/>
    <col min="10440" max="10440" width="5.42578125" style="1045" customWidth="1"/>
    <col min="10441" max="10441" width="35.28515625" style="1045" customWidth="1"/>
    <col min="10442" max="10442" width="6.5703125" style="1045" customWidth="1"/>
    <col min="10443" max="10443" width="8" style="1045" customWidth="1"/>
    <col min="10444" max="10444" width="7.7109375" style="1045" customWidth="1"/>
    <col min="10445" max="10445" width="4.7109375" style="1045" customWidth="1"/>
    <col min="10446" max="10446" width="7.28515625" style="1045" customWidth="1"/>
    <col min="10447" max="10447" width="8" style="1045" customWidth="1"/>
    <col min="10448" max="10448" width="6.28515625" style="1045" customWidth="1"/>
    <col min="10449" max="10449" width="9" style="1045" customWidth="1"/>
    <col min="10450" max="10450" width="11.28515625" style="1045" customWidth="1"/>
    <col min="10451" max="10451" width="10.28515625" style="1045" customWidth="1"/>
    <col min="10452" max="10452" width="11.5703125" style="1045" customWidth="1"/>
    <col min="10453" max="10453" width="9.42578125" style="1045" customWidth="1"/>
    <col min="10454" max="10454" width="11.42578125" style="1045" customWidth="1"/>
    <col min="10455" max="10695" width="9.28515625" style="1045"/>
    <col min="10696" max="10696" width="5.42578125" style="1045" customWidth="1"/>
    <col min="10697" max="10697" width="35.28515625" style="1045" customWidth="1"/>
    <col min="10698" max="10698" width="6.5703125" style="1045" customWidth="1"/>
    <col min="10699" max="10699" width="8" style="1045" customWidth="1"/>
    <col min="10700" max="10700" width="7.7109375" style="1045" customWidth="1"/>
    <col min="10701" max="10701" width="4.7109375" style="1045" customWidth="1"/>
    <col min="10702" max="10702" width="7.28515625" style="1045" customWidth="1"/>
    <col min="10703" max="10703" width="8" style="1045" customWidth="1"/>
    <col min="10704" max="10704" width="6.28515625" style="1045" customWidth="1"/>
    <col min="10705" max="10705" width="9" style="1045" customWidth="1"/>
    <col min="10706" max="10706" width="11.28515625" style="1045" customWidth="1"/>
    <col min="10707" max="10707" width="10.28515625" style="1045" customWidth="1"/>
    <col min="10708" max="10708" width="11.5703125" style="1045" customWidth="1"/>
    <col min="10709" max="10709" width="9.42578125" style="1045" customWidth="1"/>
    <col min="10710" max="10710" width="11.42578125" style="1045" customWidth="1"/>
    <col min="10711" max="10951" width="9.28515625" style="1045"/>
    <col min="10952" max="10952" width="5.42578125" style="1045" customWidth="1"/>
    <col min="10953" max="10953" width="35.28515625" style="1045" customWidth="1"/>
    <col min="10954" max="10954" width="6.5703125" style="1045" customWidth="1"/>
    <col min="10955" max="10955" width="8" style="1045" customWidth="1"/>
    <col min="10956" max="10956" width="7.7109375" style="1045" customWidth="1"/>
    <col min="10957" max="10957" width="4.7109375" style="1045" customWidth="1"/>
    <col min="10958" max="10958" width="7.28515625" style="1045" customWidth="1"/>
    <col min="10959" max="10959" width="8" style="1045" customWidth="1"/>
    <col min="10960" max="10960" width="6.28515625" style="1045" customWidth="1"/>
    <col min="10961" max="10961" width="9" style="1045" customWidth="1"/>
    <col min="10962" max="10962" width="11.28515625" style="1045" customWidth="1"/>
    <col min="10963" max="10963" width="10.28515625" style="1045" customWidth="1"/>
    <col min="10964" max="10964" width="11.5703125" style="1045" customWidth="1"/>
    <col min="10965" max="10965" width="9.42578125" style="1045" customWidth="1"/>
    <col min="10966" max="10966" width="11.42578125" style="1045" customWidth="1"/>
    <col min="10967" max="11207" width="9.28515625" style="1045"/>
    <col min="11208" max="11208" width="5.42578125" style="1045" customWidth="1"/>
    <col min="11209" max="11209" width="35.28515625" style="1045" customWidth="1"/>
    <col min="11210" max="11210" width="6.5703125" style="1045" customWidth="1"/>
    <col min="11211" max="11211" width="8" style="1045" customWidth="1"/>
    <col min="11212" max="11212" width="7.7109375" style="1045" customWidth="1"/>
    <col min="11213" max="11213" width="4.7109375" style="1045" customWidth="1"/>
    <col min="11214" max="11214" width="7.28515625" style="1045" customWidth="1"/>
    <col min="11215" max="11215" width="8" style="1045" customWidth="1"/>
    <col min="11216" max="11216" width="6.28515625" style="1045" customWidth="1"/>
    <col min="11217" max="11217" width="9" style="1045" customWidth="1"/>
    <col min="11218" max="11218" width="11.28515625" style="1045" customWidth="1"/>
    <col min="11219" max="11219" width="10.28515625" style="1045" customWidth="1"/>
    <col min="11220" max="11220" width="11.5703125" style="1045" customWidth="1"/>
    <col min="11221" max="11221" width="9.42578125" style="1045" customWidth="1"/>
    <col min="11222" max="11222" width="11.42578125" style="1045" customWidth="1"/>
    <col min="11223" max="11463" width="9.28515625" style="1045"/>
    <col min="11464" max="11464" width="5.42578125" style="1045" customWidth="1"/>
    <col min="11465" max="11465" width="35.28515625" style="1045" customWidth="1"/>
    <col min="11466" max="11466" width="6.5703125" style="1045" customWidth="1"/>
    <col min="11467" max="11467" width="8" style="1045" customWidth="1"/>
    <col min="11468" max="11468" width="7.7109375" style="1045" customWidth="1"/>
    <col min="11469" max="11469" width="4.7109375" style="1045" customWidth="1"/>
    <col min="11470" max="11470" width="7.28515625" style="1045" customWidth="1"/>
    <col min="11471" max="11471" width="8" style="1045" customWidth="1"/>
    <col min="11472" max="11472" width="6.28515625" style="1045" customWidth="1"/>
    <col min="11473" max="11473" width="9" style="1045" customWidth="1"/>
    <col min="11474" max="11474" width="11.28515625" style="1045" customWidth="1"/>
    <col min="11475" max="11475" width="10.28515625" style="1045" customWidth="1"/>
    <col min="11476" max="11476" width="11.5703125" style="1045" customWidth="1"/>
    <col min="11477" max="11477" width="9.42578125" style="1045" customWidth="1"/>
    <col min="11478" max="11478" width="11.42578125" style="1045" customWidth="1"/>
    <col min="11479" max="11719" width="9.28515625" style="1045"/>
    <col min="11720" max="11720" width="5.42578125" style="1045" customWidth="1"/>
    <col min="11721" max="11721" width="35.28515625" style="1045" customWidth="1"/>
    <col min="11722" max="11722" width="6.5703125" style="1045" customWidth="1"/>
    <col min="11723" max="11723" width="8" style="1045" customWidth="1"/>
    <col min="11724" max="11724" width="7.7109375" style="1045" customWidth="1"/>
    <col min="11725" max="11725" width="4.7109375" style="1045" customWidth="1"/>
    <col min="11726" max="11726" width="7.28515625" style="1045" customWidth="1"/>
    <col min="11727" max="11727" width="8" style="1045" customWidth="1"/>
    <col min="11728" max="11728" width="6.28515625" style="1045" customWidth="1"/>
    <col min="11729" max="11729" width="9" style="1045" customWidth="1"/>
    <col min="11730" max="11730" width="11.28515625" style="1045" customWidth="1"/>
    <col min="11731" max="11731" width="10.28515625" style="1045" customWidth="1"/>
    <col min="11732" max="11732" width="11.5703125" style="1045" customWidth="1"/>
    <col min="11733" max="11733" width="9.42578125" style="1045" customWidth="1"/>
    <col min="11734" max="11734" width="11.42578125" style="1045" customWidth="1"/>
    <col min="11735" max="11975" width="9.28515625" style="1045"/>
    <col min="11976" max="11976" width="5.42578125" style="1045" customWidth="1"/>
    <col min="11977" max="11977" width="35.28515625" style="1045" customWidth="1"/>
    <col min="11978" max="11978" width="6.5703125" style="1045" customWidth="1"/>
    <col min="11979" max="11979" width="8" style="1045" customWidth="1"/>
    <col min="11980" max="11980" width="7.7109375" style="1045" customWidth="1"/>
    <col min="11981" max="11981" width="4.7109375" style="1045" customWidth="1"/>
    <col min="11982" max="11982" width="7.28515625" style="1045" customWidth="1"/>
    <col min="11983" max="11983" width="8" style="1045" customWidth="1"/>
    <col min="11984" max="11984" width="6.28515625" style="1045" customWidth="1"/>
    <col min="11985" max="11985" width="9" style="1045" customWidth="1"/>
    <col min="11986" max="11986" width="11.28515625" style="1045" customWidth="1"/>
    <col min="11987" max="11987" width="10.28515625" style="1045" customWidth="1"/>
    <col min="11988" max="11988" width="11.5703125" style="1045" customWidth="1"/>
    <col min="11989" max="11989" width="9.42578125" style="1045" customWidth="1"/>
    <col min="11990" max="11990" width="11.42578125" style="1045" customWidth="1"/>
    <col min="11991" max="12231" width="9.28515625" style="1045"/>
    <col min="12232" max="12232" width="5.42578125" style="1045" customWidth="1"/>
    <col min="12233" max="12233" width="35.28515625" style="1045" customWidth="1"/>
    <col min="12234" max="12234" width="6.5703125" style="1045" customWidth="1"/>
    <col min="12235" max="12235" width="8" style="1045" customWidth="1"/>
    <col min="12236" max="12236" width="7.7109375" style="1045" customWidth="1"/>
    <col min="12237" max="12237" width="4.7109375" style="1045" customWidth="1"/>
    <col min="12238" max="12238" width="7.28515625" style="1045" customWidth="1"/>
    <col min="12239" max="12239" width="8" style="1045" customWidth="1"/>
    <col min="12240" max="12240" width="6.28515625" style="1045" customWidth="1"/>
    <col min="12241" max="12241" width="9" style="1045" customWidth="1"/>
    <col min="12242" max="12242" width="11.28515625" style="1045" customWidth="1"/>
    <col min="12243" max="12243" width="10.28515625" style="1045" customWidth="1"/>
    <col min="12244" max="12244" width="11.5703125" style="1045" customWidth="1"/>
    <col min="12245" max="12245" width="9.42578125" style="1045" customWidth="1"/>
    <col min="12246" max="12246" width="11.42578125" style="1045" customWidth="1"/>
    <col min="12247" max="12487" width="9.28515625" style="1045"/>
    <col min="12488" max="12488" width="5.42578125" style="1045" customWidth="1"/>
    <col min="12489" max="12489" width="35.28515625" style="1045" customWidth="1"/>
    <col min="12490" max="12490" width="6.5703125" style="1045" customWidth="1"/>
    <col min="12491" max="12491" width="8" style="1045" customWidth="1"/>
    <col min="12492" max="12492" width="7.7109375" style="1045" customWidth="1"/>
    <col min="12493" max="12493" width="4.7109375" style="1045" customWidth="1"/>
    <col min="12494" max="12494" width="7.28515625" style="1045" customWidth="1"/>
    <col min="12495" max="12495" width="8" style="1045" customWidth="1"/>
    <col min="12496" max="12496" width="6.28515625" style="1045" customWidth="1"/>
    <col min="12497" max="12497" width="9" style="1045" customWidth="1"/>
    <col min="12498" max="12498" width="11.28515625" style="1045" customWidth="1"/>
    <col min="12499" max="12499" width="10.28515625" style="1045" customWidth="1"/>
    <col min="12500" max="12500" width="11.5703125" style="1045" customWidth="1"/>
    <col min="12501" max="12501" width="9.42578125" style="1045" customWidth="1"/>
    <col min="12502" max="12502" width="11.42578125" style="1045" customWidth="1"/>
    <col min="12503" max="12743" width="9.28515625" style="1045"/>
    <col min="12744" max="12744" width="5.42578125" style="1045" customWidth="1"/>
    <col min="12745" max="12745" width="35.28515625" style="1045" customWidth="1"/>
    <col min="12746" max="12746" width="6.5703125" style="1045" customWidth="1"/>
    <col min="12747" max="12747" width="8" style="1045" customWidth="1"/>
    <col min="12748" max="12748" width="7.7109375" style="1045" customWidth="1"/>
    <col min="12749" max="12749" width="4.7109375" style="1045" customWidth="1"/>
    <col min="12750" max="12750" width="7.28515625" style="1045" customWidth="1"/>
    <col min="12751" max="12751" width="8" style="1045" customWidth="1"/>
    <col min="12752" max="12752" width="6.28515625" style="1045" customWidth="1"/>
    <col min="12753" max="12753" width="9" style="1045" customWidth="1"/>
    <col min="12754" max="12754" width="11.28515625" style="1045" customWidth="1"/>
    <col min="12755" max="12755" width="10.28515625" style="1045" customWidth="1"/>
    <col min="12756" max="12756" width="11.5703125" style="1045" customWidth="1"/>
    <col min="12757" max="12757" width="9.42578125" style="1045" customWidth="1"/>
    <col min="12758" max="12758" width="11.42578125" style="1045" customWidth="1"/>
    <col min="12759" max="12999" width="9.28515625" style="1045"/>
    <col min="13000" max="13000" width="5.42578125" style="1045" customWidth="1"/>
    <col min="13001" max="13001" width="35.28515625" style="1045" customWidth="1"/>
    <col min="13002" max="13002" width="6.5703125" style="1045" customWidth="1"/>
    <col min="13003" max="13003" width="8" style="1045" customWidth="1"/>
    <col min="13004" max="13004" width="7.7109375" style="1045" customWidth="1"/>
    <col min="13005" max="13005" width="4.7109375" style="1045" customWidth="1"/>
    <col min="13006" max="13006" width="7.28515625" style="1045" customWidth="1"/>
    <col min="13007" max="13007" width="8" style="1045" customWidth="1"/>
    <col min="13008" max="13008" width="6.28515625" style="1045" customWidth="1"/>
    <col min="13009" max="13009" width="9" style="1045" customWidth="1"/>
    <col min="13010" max="13010" width="11.28515625" style="1045" customWidth="1"/>
    <col min="13011" max="13011" width="10.28515625" style="1045" customWidth="1"/>
    <col min="13012" max="13012" width="11.5703125" style="1045" customWidth="1"/>
    <col min="13013" max="13013" width="9.42578125" style="1045" customWidth="1"/>
    <col min="13014" max="13014" width="11.42578125" style="1045" customWidth="1"/>
    <col min="13015" max="13255" width="9.28515625" style="1045"/>
    <col min="13256" max="13256" width="5.42578125" style="1045" customWidth="1"/>
    <col min="13257" max="13257" width="35.28515625" style="1045" customWidth="1"/>
    <col min="13258" max="13258" width="6.5703125" style="1045" customWidth="1"/>
    <col min="13259" max="13259" width="8" style="1045" customWidth="1"/>
    <col min="13260" max="13260" width="7.7109375" style="1045" customWidth="1"/>
    <col min="13261" max="13261" width="4.7109375" style="1045" customWidth="1"/>
    <col min="13262" max="13262" width="7.28515625" style="1045" customWidth="1"/>
    <col min="13263" max="13263" width="8" style="1045" customWidth="1"/>
    <col min="13264" max="13264" width="6.28515625" style="1045" customWidth="1"/>
    <col min="13265" max="13265" width="9" style="1045" customWidth="1"/>
    <col min="13266" max="13266" width="11.28515625" style="1045" customWidth="1"/>
    <col min="13267" max="13267" width="10.28515625" style="1045" customWidth="1"/>
    <col min="13268" max="13268" width="11.5703125" style="1045" customWidth="1"/>
    <col min="13269" max="13269" width="9.42578125" style="1045" customWidth="1"/>
    <col min="13270" max="13270" width="11.42578125" style="1045" customWidth="1"/>
    <col min="13271" max="13511" width="9.28515625" style="1045"/>
    <col min="13512" max="13512" width="5.42578125" style="1045" customWidth="1"/>
    <col min="13513" max="13513" width="35.28515625" style="1045" customWidth="1"/>
    <col min="13514" max="13514" width="6.5703125" style="1045" customWidth="1"/>
    <col min="13515" max="13515" width="8" style="1045" customWidth="1"/>
    <col min="13516" max="13516" width="7.7109375" style="1045" customWidth="1"/>
    <col min="13517" max="13517" width="4.7109375" style="1045" customWidth="1"/>
    <col min="13518" max="13518" width="7.28515625" style="1045" customWidth="1"/>
    <col min="13519" max="13519" width="8" style="1045" customWidth="1"/>
    <col min="13520" max="13520" width="6.28515625" style="1045" customWidth="1"/>
    <col min="13521" max="13521" width="9" style="1045" customWidth="1"/>
    <col min="13522" max="13522" width="11.28515625" style="1045" customWidth="1"/>
    <col min="13523" max="13523" width="10.28515625" style="1045" customWidth="1"/>
    <col min="13524" max="13524" width="11.5703125" style="1045" customWidth="1"/>
    <col min="13525" max="13525" width="9.42578125" style="1045" customWidth="1"/>
    <col min="13526" max="13526" width="11.42578125" style="1045" customWidth="1"/>
    <col min="13527" max="13767" width="9.28515625" style="1045"/>
    <col min="13768" max="13768" width="5.42578125" style="1045" customWidth="1"/>
    <col min="13769" max="13769" width="35.28515625" style="1045" customWidth="1"/>
    <col min="13770" max="13770" width="6.5703125" style="1045" customWidth="1"/>
    <col min="13771" max="13771" width="8" style="1045" customWidth="1"/>
    <col min="13772" max="13772" width="7.7109375" style="1045" customWidth="1"/>
    <col min="13773" max="13773" width="4.7109375" style="1045" customWidth="1"/>
    <col min="13774" max="13774" width="7.28515625" style="1045" customWidth="1"/>
    <col min="13775" max="13775" width="8" style="1045" customWidth="1"/>
    <col min="13776" max="13776" width="6.28515625" style="1045" customWidth="1"/>
    <col min="13777" max="13777" width="9" style="1045" customWidth="1"/>
    <col min="13778" max="13778" width="11.28515625" style="1045" customWidth="1"/>
    <col min="13779" max="13779" width="10.28515625" style="1045" customWidth="1"/>
    <col min="13780" max="13780" width="11.5703125" style="1045" customWidth="1"/>
    <col min="13781" max="13781" width="9.42578125" style="1045" customWidth="1"/>
    <col min="13782" max="13782" width="11.42578125" style="1045" customWidth="1"/>
    <col min="13783" max="14023" width="9.28515625" style="1045"/>
    <col min="14024" max="14024" width="5.42578125" style="1045" customWidth="1"/>
    <col min="14025" max="14025" width="35.28515625" style="1045" customWidth="1"/>
    <col min="14026" max="14026" width="6.5703125" style="1045" customWidth="1"/>
    <col min="14027" max="14027" width="8" style="1045" customWidth="1"/>
    <col min="14028" max="14028" width="7.7109375" style="1045" customWidth="1"/>
    <col min="14029" max="14029" width="4.7109375" style="1045" customWidth="1"/>
    <col min="14030" max="14030" width="7.28515625" style="1045" customWidth="1"/>
    <col min="14031" max="14031" width="8" style="1045" customWidth="1"/>
    <col min="14032" max="14032" width="6.28515625" style="1045" customWidth="1"/>
    <col min="14033" max="14033" width="9" style="1045" customWidth="1"/>
    <col min="14034" max="14034" width="11.28515625" style="1045" customWidth="1"/>
    <col min="14035" max="14035" width="10.28515625" style="1045" customWidth="1"/>
    <col min="14036" max="14036" width="11.5703125" style="1045" customWidth="1"/>
    <col min="14037" max="14037" width="9.42578125" style="1045" customWidth="1"/>
    <col min="14038" max="14038" width="11.42578125" style="1045" customWidth="1"/>
    <col min="14039" max="14279" width="9.28515625" style="1045"/>
    <col min="14280" max="14280" width="5.42578125" style="1045" customWidth="1"/>
    <col min="14281" max="14281" width="35.28515625" style="1045" customWidth="1"/>
    <col min="14282" max="14282" width="6.5703125" style="1045" customWidth="1"/>
    <col min="14283" max="14283" width="8" style="1045" customWidth="1"/>
    <col min="14284" max="14284" width="7.7109375" style="1045" customWidth="1"/>
    <col min="14285" max="14285" width="4.7109375" style="1045" customWidth="1"/>
    <col min="14286" max="14286" width="7.28515625" style="1045" customWidth="1"/>
    <col min="14287" max="14287" width="8" style="1045" customWidth="1"/>
    <col min="14288" max="14288" width="6.28515625" style="1045" customWidth="1"/>
    <col min="14289" max="14289" width="9" style="1045" customWidth="1"/>
    <col min="14290" max="14290" width="11.28515625" style="1045" customWidth="1"/>
    <col min="14291" max="14291" width="10.28515625" style="1045" customWidth="1"/>
    <col min="14292" max="14292" width="11.5703125" style="1045" customWidth="1"/>
    <col min="14293" max="14293" width="9.42578125" style="1045" customWidth="1"/>
    <col min="14294" max="14294" width="11.42578125" style="1045" customWidth="1"/>
    <col min="14295" max="14535" width="9.28515625" style="1045"/>
    <col min="14536" max="14536" width="5.42578125" style="1045" customWidth="1"/>
    <col min="14537" max="14537" width="35.28515625" style="1045" customWidth="1"/>
    <col min="14538" max="14538" width="6.5703125" style="1045" customWidth="1"/>
    <col min="14539" max="14539" width="8" style="1045" customWidth="1"/>
    <col min="14540" max="14540" width="7.7109375" style="1045" customWidth="1"/>
    <col min="14541" max="14541" width="4.7109375" style="1045" customWidth="1"/>
    <col min="14542" max="14542" width="7.28515625" style="1045" customWidth="1"/>
    <col min="14543" max="14543" width="8" style="1045" customWidth="1"/>
    <col min="14544" max="14544" width="6.28515625" style="1045" customWidth="1"/>
    <col min="14545" max="14545" width="9" style="1045" customWidth="1"/>
    <col min="14546" max="14546" width="11.28515625" style="1045" customWidth="1"/>
    <col min="14547" max="14547" width="10.28515625" style="1045" customWidth="1"/>
    <col min="14548" max="14548" width="11.5703125" style="1045" customWidth="1"/>
    <col min="14549" max="14549" width="9.42578125" style="1045" customWidth="1"/>
    <col min="14550" max="14550" width="11.42578125" style="1045" customWidth="1"/>
    <col min="14551" max="14791" width="9.28515625" style="1045"/>
    <col min="14792" max="14792" width="5.42578125" style="1045" customWidth="1"/>
    <col min="14793" max="14793" width="35.28515625" style="1045" customWidth="1"/>
    <col min="14794" max="14794" width="6.5703125" style="1045" customWidth="1"/>
    <col min="14795" max="14795" width="8" style="1045" customWidth="1"/>
    <col min="14796" max="14796" width="7.7109375" style="1045" customWidth="1"/>
    <col min="14797" max="14797" width="4.7109375" style="1045" customWidth="1"/>
    <col min="14798" max="14798" width="7.28515625" style="1045" customWidth="1"/>
    <col min="14799" max="14799" width="8" style="1045" customWidth="1"/>
    <col min="14800" max="14800" width="6.28515625" style="1045" customWidth="1"/>
    <col min="14801" max="14801" width="9" style="1045" customWidth="1"/>
    <col min="14802" max="14802" width="11.28515625" style="1045" customWidth="1"/>
    <col min="14803" max="14803" width="10.28515625" style="1045" customWidth="1"/>
    <col min="14804" max="14804" width="11.5703125" style="1045" customWidth="1"/>
    <col min="14805" max="14805" width="9.42578125" style="1045" customWidth="1"/>
    <col min="14806" max="14806" width="11.42578125" style="1045" customWidth="1"/>
    <col min="14807" max="15047" width="9.28515625" style="1045"/>
    <col min="15048" max="15048" width="5.42578125" style="1045" customWidth="1"/>
    <col min="15049" max="15049" width="35.28515625" style="1045" customWidth="1"/>
    <col min="15050" max="15050" width="6.5703125" style="1045" customWidth="1"/>
    <col min="15051" max="15051" width="8" style="1045" customWidth="1"/>
    <col min="15052" max="15052" width="7.7109375" style="1045" customWidth="1"/>
    <col min="15053" max="15053" width="4.7109375" style="1045" customWidth="1"/>
    <col min="15054" max="15054" width="7.28515625" style="1045" customWidth="1"/>
    <col min="15055" max="15055" width="8" style="1045" customWidth="1"/>
    <col min="15056" max="15056" width="6.28515625" style="1045" customWidth="1"/>
    <col min="15057" max="15057" width="9" style="1045" customWidth="1"/>
    <col min="15058" max="15058" width="11.28515625" style="1045" customWidth="1"/>
    <col min="15059" max="15059" width="10.28515625" style="1045" customWidth="1"/>
    <col min="15060" max="15060" width="11.5703125" style="1045" customWidth="1"/>
    <col min="15061" max="15061" width="9.42578125" style="1045" customWidth="1"/>
    <col min="15062" max="15062" width="11.42578125" style="1045" customWidth="1"/>
    <col min="15063" max="15303" width="9.28515625" style="1045"/>
    <col min="15304" max="15304" width="5.42578125" style="1045" customWidth="1"/>
    <col min="15305" max="15305" width="35.28515625" style="1045" customWidth="1"/>
    <col min="15306" max="15306" width="6.5703125" style="1045" customWidth="1"/>
    <col min="15307" max="15307" width="8" style="1045" customWidth="1"/>
    <col min="15308" max="15308" width="7.7109375" style="1045" customWidth="1"/>
    <col min="15309" max="15309" width="4.7109375" style="1045" customWidth="1"/>
    <col min="15310" max="15310" width="7.28515625" style="1045" customWidth="1"/>
    <col min="15311" max="15311" width="8" style="1045" customWidth="1"/>
    <col min="15312" max="15312" width="6.28515625" style="1045" customWidth="1"/>
    <col min="15313" max="15313" width="9" style="1045" customWidth="1"/>
    <col min="15314" max="15314" width="11.28515625" style="1045" customWidth="1"/>
    <col min="15315" max="15315" width="10.28515625" style="1045" customWidth="1"/>
    <col min="15316" max="15316" width="11.5703125" style="1045" customWidth="1"/>
    <col min="15317" max="15317" width="9.42578125" style="1045" customWidth="1"/>
    <col min="15318" max="15318" width="11.42578125" style="1045" customWidth="1"/>
    <col min="15319" max="15559" width="9.28515625" style="1045"/>
    <col min="15560" max="15560" width="5.42578125" style="1045" customWidth="1"/>
    <col min="15561" max="15561" width="35.28515625" style="1045" customWidth="1"/>
    <col min="15562" max="15562" width="6.5703125" style="1045" customWidth="1"/>
    <col min="15563" max="15563" width="8" style="1045" customWidth="1"/>
    <col min="15564" max="15564" width="7.7109375" style="1045" customWidth="1"/>
    <col min="15565" max="15565" width="4.7109375" style="1045" customWidth="1"/>
    <col min="15566" max="15566" width="7.28515625" style="1045" customWidth="1"/>
    <col min="15567" max="15567" width="8" style="1045" customWidth="1"/>
    <col min="15568" max="15568" width="6.28515625" style="1045" customWidth="1"/>
    <col min="15569" max="15569" width="9" style="1045" customWidth="1"/>
    <col min="15570" max="15570" width="11.28515625" style="1045" customWidth="1"/>
    <col min="15571" max="15571" width="10.28515625" style="1045" customWidth="1"/>
    <col min="15572" max="15572" width="11.5703125" style="1045" customWidth="1"/>
    <col min="15573" max="15573" width="9.42578125" style="1045" customWidth="1"/>
    <col min="15574" max="15574" width="11.42578125" style="1045" customWidth="1"/>
    <col min="15575" max="15815" width="9.28515625" style="1045"/>
    <col min="15816" max="15816" width="5.42578125" style="1045" customWidth="1"/>
    <col min="15817" max="15817" width="35.28515625" style="1045" customWidth="1"/>
    <col min="15818" max="15818" width="6.5703125" style="1045" customWidth="1"/>
    <col min="15819" max="15819" width="8" style="1045" customWidth="1"/>
    <col min="15820" max="15820" width="7.7109375" style="1045" customWidth="1"/>
    <col min="15821" max="15821" width="4.7109375" style="1045" customWidth="1"/>
    <col min="15822" max="15822" width="7.28515625" style="1045" customWidth="1"/>
    <col min="15823" max="15823" width="8" style="1045" customWidth="1"/>
    <col min="15824" max="15824" width="6.28515625" style="1045" customWidth="1"/>
    <col min="15825" max="15825" width="9" style="1045" customWidth="1"/>
    <col min="15826" max="15826" width="11.28515625" style="1045" customWidth="1"/>
    <col min="15827" max="15827" width="10.28515625" style="1045" customWidth="1"/>
    <col min="15828" max="15828" width="11.5703125" style="1045" customWidth="1"/>
    <col min="15829" max="15829" width="9.42578125" style="1045" customWidth="1"/>
    <col min="15830" max="15830" width="11.42578125" style="1045" customWidth="1"/>
    <col min="15831" max="16071" width="9.28515625" style="1045"/>
    <col min="16072" max="16072" width="5.42578125" style="1045" customWidth="1"/>
    <col min="16073" max="16073" width="35.28515625" style="1045" customWidth="1"/>
    <col min="16074" max="16074" width="6.5703125" style="1045" customWidth="1"/>
    <col min="16075" max="16075" width="8" style="1045" customWidth="1"/>
    <col min="16076" max="16076" width="7.7109375" style="1045" customWidth="1"/>
    <col min="16077" max="16077" width="4.7109375" style="1045" customWidth="1"/>
    <col min="16078" max="16078" width="7.28515625" style="1045" customWidth="1"/>
    <col min="16079" max="16079" width="8" style="1045" customWidth="1"/>
    <col min="16080" max="16080" width="6.28515625" style="1045" customWidth="1"/>
    <col min="16081" max="16081" width="9" style="1045" customWidth="1"/>
    <col min="16082" max="16082" width="11.28515625" style="1045" customWidth="1"/>
    <col min="16083" max="16083" width="10.28515625" style="1045" customWidth="1"/>
    <col min="16084" max="16084" width="11.5703125" style="1045" customWidth="1"/>
    <col min="16085" max="16085" width="9.42578125" style="1045" customWidth="1"/>
    <col min="16086" max="16086" width="11.42578125" style="1045" customWidth="1"/>
    <col min="16087" max="16384" width="9.28515625" style="1045"/>
  </cols>
  <sheetData>
    <row r="1" spans="1:15">
      <c r="A1" s="2067" t="s">
        <v>2908</v>
      </c>
      <c r="B1" s="2067"/>
      <c r="C1" s="2067"/>
      <c r="D1" s="2067"/>
      <c r="E1" s="2067"/>
    </row>
    <row r="2" spans="1:15">
      <c r="A2" s="2068" t="s">
        <v>1703</v>
      </c>
      <c r="B2" s="2068"/>
      <c r="C2" s="2068"/>
      <c r="D2" s="2068"/>
      <c r="E2" s="2069"/>
    </row>
    <row r="3" spans="1:15" s="757" customFormat="1" ht="12.75" customHeight="1">
      <c r="A3" s="912"/>
      <c r="B3" s="912"/>
      <c r="C3" s="912"/>
      <c r="D3" s="912"/>
    </row>
    <row r="4" spans="1:15" s="757" customFormat="1">
      <c r="A4" s="1431"/>
      <c r="B4" s="1431"/>
      <c r="C4" s="1432"/>
      <c r="D4" s="759"/>
    </row>
    <row r="5" spans="1:15" s="757" customFormat="1">
      <c r="A5" s="1932" t="s">
        <v>0</v>
      </c>
      <c r="B5" s="1932"/>
      <c r="C5" s="759" t="s">
        <v>3211</v>
      </c>
      <c r="D5" s="912"/>
    </row>
    <row r="6" spans="1:15" s="757" customFormat="1" ht="12.75" customHeight="1">
      <c r="A6" s="1932" t="s">
        <v>1</v>
      </c>
      <c r="B6" s="1932"/>
      <c r="C6" s="759" t="s">
        <v>3211</v>
      </c>
      <c r="D6" s="912"/>
    </row>
    <row r="7" spans="1:15" s="757" customFormat="1">
      <c r="A7" s="1932" t="s">
        <v>2</v>
      </c>
      <c r="B7" s="1932"/>
      <c r="C7" s="759" t="s">
        <v>3212</v>
      </c>
      <c r="D7" s="912"/>
    </row>
    <row r="8" spans="1:15" s="757" customFormat="1" ht="12.75" customHeight="1">
      <c r="A8" s="1932" t="s">
        <v>3209</v>
      </c>
      <c r="B8" s="1932"/>
      <c r="C8" s="761" t="s">
        <v>3213</v>
      </c>
      <c r="D8" s="912"/>
    </row>
    <row r="9" spans="1:15" s="757" customFormat="1" ht="12.75" customHeight="1">
      <c r="A9" s="1939" t="s">
        <v>3210</v>
      </c>
      <c r="B9" s="1939"/>
      <c r="C9" s="761"/>
      <c r="D9" s="912"/>
    </row>
    <row r="10" spans="1:15" s="757" customFormat="1">
      <c r="A10" s="758"/>
      <c r="B10" s="758"/>
      <c r="C10" s="758"/>
      <c r="D10" s="758"/>
      <c r="L10" s="757" t="s">
        <v>2941</v>
      </c>
      <c r="N10" s="762"/>
      <c r="O10" s="757" t="s">
        <v>2942</v>
      </c>
    </row>
    <row r="11" spans="1:15" s="757" customFormat="1">
      <c r="A11" s="1940"/>
      <c r="B11" s="1940"/>
      <c r="C11" s="1948"/>
      <c r="D11" s="1948"/>
      <c r="L11" s="757" t="s">
        <v>2943</v>
      </c>
    </row>
    <row r="12" spans="1:15" ht="13.5" thickBot="1">
      <c r="A12" s="1433"/>
      <c r="B12" s="1434"/>
      <c r="C12" s="1435"/>
      <c r="D12" s="1435"/>
    </row>
    <row r="13" spans="1:15">
      <c r="A13" s="2064" t="s">
        <v>8</v>
      </c>
      <c r="B13" s="2066" t="s">
        <v>1605</v>
      </c>
      <c r="C13" s="2055" t="s">
        <v>3</v>
      </c>
      <c r="D13" s="2057" t="s">
        <v>4</v>
      </c>
      <c r="E13" s="2059" t="s">
        <v>2934</v>
      </c>
      <c r="F13" s="2059"/>
      <c r="G13" s="2059"/>
      <c r="H13" s="2059"/>
      <c r="I13" s="2059"/>
      <c r="J13" s="2059"/>
      <c r="K13" s="2060" t="s">
        <v>2935</v>
      </c>
      <c r="L13" s="2060"/>
      <c r="M13" s="2060"/>
      <c r="N13" s="2060"/>
      <c r="O13" s="2060"/>
    </row>
    <row r="14" spans="1:15" ht="43.5" customHeight="1">
      <c r="A14" s="2065"/>
      <c r="B14" s="1973"/>
      <c r="C14" s="2056"/>
      <c r="D14" s="2058"/>
      <c r="E14" s="1144" t="s">
        <v>2936</v>
      </c>
      <c r="F14" s="1144" t="s">
        <v>2937</v>
      </c>
      <c r="G14" s="1144" t="s">
        <v>2886</v>
      </c>
      <c r="H14" s="1144" t="s">
        <v>2887</v>
      </c>
      <c r="I14" s="1144" t="s">
        <v>2888</v>
      </c>
      <c r="J14" s="1144" t="s">
        <v>2938</v>
      </c>
      <c r="K14" s="1144" t="s">
        <v>2939</v>
      </c>
      <c r="L14" s="1144" t="s">
        <v>2886</v>
      </c>
      <c r="M14" s="1144" t="s">
        <v>2887</v>
      </c>
      <c r="N14" s="1144" t="s">
        <v>2888</v>
      </c>
      <c r="O14" s="1144" t="s">
        <v>2940</v>
      </c>
    </row>
    <row r="15" spans="1:15" ht="13.5" thickBot="1">
      <c r="A15" s="1436">
        <v>1</v>
      </c>
      <c r="B15" s="1437">
        <v>2</v>
      </c>
      <c r="C15" s="1437">
        <v>3</v>
      </c>
      <c r="D15" s="1438">
        <v>4</v>
      </c>
      <c r="E15" s="1184">
        <v>5</v>
      </c>
      <c r="F15" s="1184">
        <v>6</v>
      </c>
      <c r="G15" s="1184">
        <v>7</v>
      </c>
      <c r="H15" s="1184">
        <v>8</v>
      </c>
      <c r="I15" s="1184">
        <v>9</v>
      </c>
      <c r="J15" s="1184">
        <v>10</v>
      </c>
      <c r="K15" s="1184">
        <v>11</v>
      </c>
      <c r="L15" s="1184">
        <v>12</v>
      </c>
      <c r="M15" s="1184">
        <v>13</v>
      </c>
      <c r="N15" s="1184">
        <v>14</v>
      </c>
      <c r="O15" s="1093">
        <v>15</v>
      </c>
    </row>
    <row r="16" spans="1:15">
      <c r="A16" s="1439"/>
      <c r="B16" s="1440" t="s">
        <v>1606</v>
      </c>
      <c r="C16" s="1441"/>
      <c r="D16" s="1442"/>
      <c r="E16" s="1443"/>
      <c r="F16" s="1444"/>
      <c r="G16" s="1443"/>
      <c r="H16" s="1443"/>
      <c r="I16" s="1445"/>
      <c r="J16" s="1443"/>
      <c r="K16" s="1443"/>
      <c r="L16" s="1443"/>
      <c r="M16" s="1443"/>
      <c r="N16" s="1443"/>
      <c r="O16" s="1446"/>
    </row>
    <row r="17" spans="1:15" s="1046" customFormat="1">
      <c r="A17" s="1447">
        <v>1</v>
      </c>
      <c r="B17" s="1448" t="s">
        <v>1607</v>
      </c>
      <c r="C17" s="1449" t="s">
        <v>9</v>
      </c>
      <c r="D17" s="1450">
        <v>1</v>
      </c>
      <c r="E17" s="1107"/>
      <c r="F17" s="1451"/>
      <c r="G17" s="1107"/>
      <c r="H17" s="1107"/>
      <c r="I17" s="1452"/>
      <c r="J17" s="1107"/>
      <c r="K17" s="1107"/>
      <c r="L17" s="1107"/>
      <c r="M17" s="1107"/>
      <c r="N17" s="1107"/>
      <c r="O17" s="1453"/>
    </row>
    <row r="18" spans="1:15" s="1046" customFormat="1" ht="25.5">
      <c r="A18" s="1447">
        <v>2</v>
      </c>
      <c r="B18" s="1448" t="s">
        <v>1608</v>
      </c>
      <c r="C18" s="1449" t="s">
        <v>9</v>
      </c>
      <c r="D18" s="1450">
        <v>1</v>
      </c>
      <c r="E18" s="1107"/>
      <c r="F18" s="1451"/>
      <c r="G18" s="1107"/>
      <c r="H18" s="1107"/>
      <c r="I18" s="1107"/>
      <c r="J18" s="1107"/>
      <c r="K18" s="1107"/>
      <c r="L18" s="1107"/>
      <c r="M18" s="1107"/>
      <c r="N18" s="1107"/>
      <c r="O18" s="1453"/>
    </row>
    <row r="19" spans="1:15" s="1046" customFormat="1">
      <c r="A19" s="1447">
        <v>3</v>
      </c>
      <c r="B19" s="1448" t="s">
        <v>1609</v>
      </c>
      <c r="C19" s="1449" t="s">
        <v>9</v>
      </c>
      <c r="D19" s="1450">
        <v>1</v>
      </c>
      <c r="E19" s="1107"/>
      <c r="F19" s="1451"/>
      <c r="G19" s="1107"/>
      <c r="H19" s="1107"/>
      <c r="I19" s="1107"/>
      <c r="J19" s="1107"/>
      <c r="K19" s="1107"/>
      <c r="L19" s="1107"/>
      <c r="M19" s="1107"/>
      <c r="N19" s="1107"/>
      <c r="O19" s="1453"/>
    </row>
    <row r="20" spans="1:15" s="1046" customFormat="1">
      <c r="A20" s="1447">
        <v>4</v>
      </c>
      <c r="B20" s="1448" t="s">
        <v>1610</v>
      </c>
      <c r="C20" s="1449" t="s">
        <v>5</v>
      </c>
      <c r="D20" s="1450">
        <v>1</v>
      </c>
      <c r="E20" s="1451"/>
      <c r="F20" s="1451"/>
      <c r="G20" s="1107"/>
      <c r="H20" s="1451"/>
      <c r="I20" s="1107"/>
      <c r="J20" s="1107"/>
      <c r="K20" s="1107"/>
      <c r="L20" s="1107"/>
      <c r="M20" s="1107"/>
      <c r="N20" s="1107"/>
      <c r="O20" s="1453"/>
    </row>
    <row r="21" spans="1:15" s="1046" customFormat="1">
      <c r="A21" s="1447">
        <v>5</v>
      </c>
      <c r="B21" s="1448" t="s">
        <v>1611</v>
      </c>
      <c r="C21" s="1449" t="s">
        <v>9</v>
      </c>
      <c r="D21" s="1450">
        <v>1</v>
      </c>
      <c r="E21" s="1451"/>
      <c r="F21" s="1451"/>
      <c r="G21" s="1107"/>
      <c r="H21" s="1451"/>
      <c r="I21" s="1107"/>
      <c r="J21" s="1107"/>
      <c r="K21" s="1107"/>
      <c r="L21" s="1107"/>
      <c r="M21" s="1107"/>
      <c r="N21" s="1107"/>
      <c r="O21" s="1453"/>
    </row>
    <row r="22" spans="1:15" s="1046" customFormat="1">
      <c r="A22" s="1447"/>
      <c r="B22" s="1454" t="s">
        <v>1612</v>
      </c>
      <c r="C22" s="1449"/>
      <c r="D22" s="1450"/>
      <c r="E22" s="1451"/>
      <c r="F22" s="1451"/>
      <c r="G22" s="1107"/>
      <c r="H22" s="1451"/>
      <c r="I22" s="1107"/>
      <c r="J22" s="1107"/>
      <c r="K22" s="1107"/>
      <c r="L22" s="1107"/>
      <c r="M22" s="1107"/>
      <c r="N22" s="1107"/>
      <c r="O22" s="1453"/>
    </row>
    <row r="23" spans="1:15" s="1046" customFormat="1" ht="25.5">
      <c r="A23" s="1447">
        <v>6</v>
      </c>
      <c r="B23" s="1448" t="s">
        <v>1613</v>
      </c>
      <c r="C23" s="1449" t="s">
        <v>134</v>
      </c>
      <c r="D23" s="1450">
        <f>91*0.2*1.1</f>
        <v>20.02</v>
      </c>
      <c r="E23" s="932"/>
      <c r="F23" s="1313"/>
      <c r="G23" s="1313"/>
      <c r="H23" s="1315"/>
      <c r="I23" s="1314"/>
      <c r="J23" s="1107"/>
      <c r="K23" s="1107"/>
      <c r="L23" s="1107"/>
      <c r="M23" s="1107"/>
      <c r="N23" s="1107"/>
      <c r="O23" s="1453"/>
    </row>
    <row r="24" spans="1:15" s="1046" customFormat="1" ht="38.25">
      <c r="A24" s="1447">
        <v>7</v>
      </c>
      <c r="B24" s="1448" t="s">
        <v>1614</v>
      </c>
      <c r="C24" s="1449" t="s">
        <v>134</v>
      </c>
      <c r="D24" s="1450">
        <v>15</v>
      </c>
      <c r="E24" s="932"/>
      <c r="F24" s="1313"/>
      <c r="G24" s="1313"/>
      <c r="H24" s="1317"/>
      <c r="I24" s="1314"/>
      <c r="J24" s="1107"/>
      <c r="K24" s="1107"/>
      <c r="L24" s="1107"/>
      <c r="M24" s="1107"/>
      <c r="N24" s="1107"/>
      <c r="O24" s="1453"/>
    </row>
    <row r="25" spans="1:15" s="1046" customFormat="1">
      <c r="A25" s="1447"/>
      <c r="B25" s="1454" t="s">
        <v>1615</v>
      </c>
      <c r="C25" s="1455"/>
      <c r="D25" s="1450"/>
      <c r="E25" s="1321"/>
      <c r="F25" s="1321"/>
      <c r="G25" s="1321"/>
      <c r="H25" s="1321"/>
      <c r="I25" s="1321"/>
      <c r="J25" s="1321"/>
      <c r="K25" s="1321"/>
      <c r="L25" s="1321"/>
      <c r="M25" s="1321"/>
      <c r="N25" s="1321"/>
      <c r="O25" s="1324"/>
    </row>
    <row r="26" spans="1:15" s="1046" customFormat="1" ht="25.5">
      <c r="A26" s="1447">
        <v>8</v>
      </c>
      <c r="B26" s="1448" t="s">
        <v>1616</v>
      </c>
      <c r="C26" s="1449" t="s">
        <v>1617</v>
      </c>
      <c r="D26" s="1450">
        <v>1</v>
      </c>
      <c r="E26" s="1451"/>
      <c r="F26" s="1451"/>
      <c r="G26" s="1107"/>
      <c r="H26" s="1451"/>
      <c r="I26" s="1452"/>
      <c r="J26" s="1107"/>
      <c r="K26" s="1107"/>
      <c r="L26" s="1107"/>
      <c r="M26" s="1107"/>
      <c r="N26" s="1107"/>
      <c r="O26" s="1453"/>
    </row>
    <row r="27" spans="1:15" s="1046" customFormat="1" ht="102">
      <c r="A27" s="1447">
        <v>9</v>
      </c>
      <c r="B27" s="1448" t="s">
        <v>1618</v>
      </c>
      <c r="C27" s="1449" t="s">
        <v>1617</v>
      </c>
      <c r="D27" s="1450">
        <v>1</v>
      </c>
      <c r="E27" s="1451"/>
      <c r="F27" s="1451"/>
      <c r="G27" s="1107"/>
      <c r="H27" s="1451"/>
      <c r="I27" s="1452"/>
      <c r="J27" s="1107"/>
      <c r="K27" s="1107"/>
      <c r="L27" s="1107"/>
      <c r="M27" s="1107"/>
      <c r="N27" s="1107"/>
      <c r="O27" s="1453"/>
    </row>
    <row r="28" spans="1:15" s="1046" customFormat="1">
      <c r="A28" s="1447"/>
      <c r="B28" s="1454" t="s">
        <v>1619</v>
      </c>
      <c r="C28" s="1449"/>
      <c r="D28" s="1450"/>
      <c r="E28" s="1321"/>
      <c r="F28" s="1321"/>
      <c r="G28" s="1321"/>
      <c r="H28" s="1321"/>
      <c r="I28" s="1321"/>
      <c r="J28" s="1321"/>
      <c r="K28" s="1321"/>
      <c r="L28" s="1321"/>
      <c r="M28" s="1321"/>
      <c r="N28" s="1321"/>
      <c r="O28" s="1324"/>
    </row>
    <row r="29" spans="1:15" s="1046" customFormat="1" ht="51">
      <c r="A29" s="1447">
        <v>10</v>
      </c>
      <c r="B29" s="1448" t="s">
        <v>1620</v>
      </c>
      <c r="C29" s="1449" t="s">
        <v>1617</v>
      </c>
      <c r="D29" s="1450">
        <v>1</v>
      </c>
      <c r="E29" s="1107"/>
      <c r="F29" s="1451"/>
      <c r="G29" s="1107"/>
      <c r="H29" s="1107"/>
      <c r="I29" s="1107"/>
      <c r="J29" s="1107"/>
      <c r="K29" s="1107"/>
      <c r="L29" s="1107"/>
      <c r="M29" s="1107"/>
      <c r="N29" s="1107"/>
      <c r="O29" s="1453"/>
    </row>
    <row r="30" spans="1:15" s="1046" customFormat="1">
      <c r="A30" s="1456"/>
      <c r="B30" s="1457"/>
      <c r="C30" s="1458"/>
      <c r="D30" s="1458"/>
      <c r="E30" s="1321"/>
      <c r="F30" s="1321"/>
      <c r="G30" s="1321"/>
      <c r="H30" s="1321"/>
      <c r="I30" s="1321"/>
      <c r="J30" s="1321"/>
      <c r="K30" s="1321"/>
      <c r="L30" s="1321"/>
      <c r="M30" s="1321"/>
      <c r="N30" s="1321"/>
      <c r="O30" s="1324"/>
    </row>
    <row r="31" spans="1:15" s="1046" customFormat="1">
      <c r="A31" s="1456"/>
      <c r="B31" s="1459" t="s">
        <v>1621</v>
      </c>
      <c r="C31" s="1458"/>
      <c r="D31" s="1450"/>
      <c r="E31" s="1321"/>
      <c r="F31" s="1321"/>
      <c r="G31" s="1321"/>
      <c r="H31" s="1321"/>
      <c r="I31" s="1321"/>
      <c r="J31" s="1321"/>
      <c r="K31" s="1321"/>
      <c r="L31" s="1321"/>
      <c r="M31" s="1321"/>
      <c r="N31" s="1321"/>
      <c r="O31" s="1324"/>
    </row>
    <row r="32" spans="1:15" s="1046" customFormat="1" ht="51">
      <c r="A32" s="1456">
        <v>1</v>
      </c>
      <c r="B32" s="1460" t="s">
        <v>1622</v>
      </c>
      <c r="C32" s="1461" t="s">
        <v>7</v>
      </c>
      <c r="D32" s="1462">
        <v>82</v>
      </c>
      <c r="E32" s="932"/>
      <c r="F32" s="1313"/>
      <c r="G32" s="1313"/>
      <c r="H32" s="1317"/>
      <c r="I32" s="1463"/>
      <c r="J32" s="1313"/>
      <c r="K32" s="1312"/>
      <c r="L32" s="1312"/>
      <c r="M32" s="1312"/>
      <c r="N32" s="1312"/>
      <c r="O32" s="1464"/>
    </row>
    <row r="33" spans="1:15" s="1046" customFormat="1">
      <c r="A33" s="1456">
        <v>2</v>
      </c>
      <c r="B33" s="1460" t="s">
        <v>1623</v>
      </c>
      <c r="C33" s="1461" t="s">
        <v>5</v>
      </c>
      <c r="D33" s="1462">
        <v>1</v>
      </c>
      <c r="E33" s="932"/>
      <c r="F33" s="1313"/>
      <c r="G33" s="1313"/>
      <c r="H33" s="1312"/>
      <c r="I33" s="1463"/>
      <c r="J33" s="1313"/>
      <c r="K33" s="1312"/>
      <c r="L33" s="1312"/>
      <c r="M33" s="1312"/>
      <c r="N33" s="1312"/>
      <c r="O33" s="1464"/>
    </row>
    <row r="34" spans="1:15" s="1046" customFormat="1">
      <c r="A34" s="1456">
        <v>3</v>
      </c>
      <c r="B34" s="1460" t="s">
        <v>1624</v>
      </c>
      <c r="C34" s="1084" t="s">
        <v>5</v>
      </c>
      <c r="D34" s="1462">
        <v>1</v>
      </c>
      <c r="E34" s="932"/>
      <c r="F34" s="1313"/>
      <c r="G34" s="1313"/>
      <c r="H34" s="1312"/>
      <c r="I34" s="1463"/>
      <c r="J34" s="1313"/>
      <c r="K34" s="1312"/>
      <c r="L34" s="1312"/>
      <c r="M34" s="1312"/>
      <c r="N34" s="1312"/>
      <c r="O34" s="1464"/>
    </row>
    <row r="35" spans="1:15" s="1046" customFormat="1" ht="51">
      <c r="A35" s="1456">
        <v>4</v>
      </c>
      <c r="B35" s="1075" t="s">
        <v>1625</v>
      </c>
      <c r="C35" s="1084" t="s">
        <v>1626</v>
      </c>
      <c r="D35" s="1465">
        <v>1</v>
      </c>
      <c r="E35" s="932"/>
      <c r="F35" s="1313"/>
      <c r="G35" s="1313"/>
      <c r="H35" s="1312"/>
      <c r="I35" s="1463"/>
      <c r="J35" s="1313"/>
      <c r="K35" s="1312"/>
      <c r="L35" s="1312"/>
      <c r="M35" s="1312"/>
      <c r="N35" s="1312"/>
      <c r="O35" s="1464"/>
    </row>
    <row r="36" spans="1:15" s="1046" customFormat="1" ht="25.5">
      <c r="A36" s="1456">
        <v>5</v>
      </c>
      <c r="B36" s="1460" t="s">
        <v>1627</v>
      </c>
      <c r="C36" s="1084" t="s">
        <v>5</v>
      </c>
      <c r="D36" s="1462">
        <v>1</v>
      </c>
      <c r="E36" s="1466"/>
      <c r="F36" s="1313"/>
      <c r="G36" s="1313"/>
      <c r="H36" s="1467"/>
      <c r="I36" s="1314"/>
      <c r="J36" s="1313"/>
      <c r="K36" s="1312"/>
      <c r="L36" s="1312"/>
      <c r="M36" s="1312"/>
      <c r="N36" s="1312"/>
      <c r="O36" s="1464"/>
    </row>
    <row r="37" spans="1:15" s="1046" customFormat="1" ht="25.5">
      <c r="A37" s="1456">
        <v>6</v>
      </c>
      <c r="B37" s="1460" t="s">
        <v>1628</v>
      </c>
      <c r="C37" s="1084" t="s">
        <v>7</v>
      </c>
      <c r="D37" s="1462">
        <v>21</v>
      </c>
      <c r="E37" s="932"/>
      <c r="F37" s="1313"/>
      <c r="G37" s="1313"/>
      <c r="H37" s="1312"/>
      <c r="I37" s="1463"/>
      <c r="J37" s="1313"/>
      <c r="K37" s="1312"/>
      <c r="L37" s="1312"/>
      <c r="M37" s="1312"/>
      <c r="N37" s="1312"/>
      <c r="O37" s="1464"/>
    </row>
    <row r="38" spans="1:15" s="1046" customFormat="1">
      <c r="A38" s="1456">
        <v>7</v>
      </c>
      <c r="B38" s="1460" t="s">
        <v>1629</v>
      </c>
      <c r="C38" s="1084" t="s">
        <v>7</v>
      </c>
      <c r="D38" s="1462">
        <v>21</v>
      </c>
      <c r="E38" s="932"/>
      <c r="F38" s="1313"/>
      <c r="G38" s="1313"/>
      <c r="H38" s="1312"/>
      <c r="I38" s="1463"/>
      <c r="J38" s="1313"/>
      <c r="K38" s="1312"/>
      <c r="L38" s="1312"/>
      <c r="M38" s="1312"/>
      <c r="N38" s="1312"/>
      <c r="O38" s="1464"/>
    </row>
    <row r="39" spans="1:15" s="1046" customFormat="1" ht="25.5">
      <c r="A39" s="1456">
        <v>8</v>
      </c>
      <c r="B39" s="1460" t="s">
        <v>1630</v>
      </c>
      <c r="C39" s="1084" t="s">
        <v>5</v>
      </c>
      <c r="D39" s="1462">
        <v>1</v>
      </c>
      <c r="E39" s="932"/>
      <c r="F39" s="1313"/>
      <c r="G39" s="1313"/>
      <c r="H39" s="1312"/>
      <c r="I39" s="1463"/>
      <c r="J39" s="1313"/>
      <c r="K39" s="1312"/>
      <c r="L39" s="1312"/>
      <c r="M39" s="1312"/>
      <c r="N39" s="1312"/>
      <c r="O39" s="1464"/>
    </row>
    <row r="40" spans="1:15" s="1046" customFormat="1">
      <c r="A40" s="1456">
        <v>9</v>
      </c>
      <c r="B40" s="1460" t="s">
        <v>1631</v>
      </c>
      <c r="C40" s="1084" t="s">
        <v>7</v>
      </c>
      <c r="D40" s="1462">
        <v>38</v>
      </c>
      <c r="E40" s="932"/>
      <c r="F40" s="1313"/>
      <c r="G40" s="1313"/>
      <c r="H40" s="1312"/>
      <c r="I40" s="1463"/>
      <c r="J40" s="1313"/>
      <c r="K40" s="1312"/>
      <c r="L40" s="1312"/>
      <c r="M40" s="1312"/>
      <c r="N40" s="1312"/>
      <c r="O40" s="1464"/>
    </row>
    <row r="41" spans="1:15" s="1046" customFormat="1" ht="25.5">
      <c r="A41" s="1456">
        <v>10</v>
      </c>
      <c r="B41" s="1468" t="s">
        <v>1632</v>
      </c>
      <c r="C41" s="1461" t="s">
        <v>7</v>
      </c>
      <c r="D41" s="1462">
        <v>38</v>
      </c>
      <c r="E41" s="1466"/>
      <c r="F41" s="1313"/>
      <c r="G41" s="1313"/>
      <c r="H41" s="1467"/>
      <c r="I41" s="1314"/>
      <c r="J41" s="1313"/>
      <c r="K41" s="1312"/>
      <c r="L41" s="1312"/>
      <c r="M41" s="1312"/>
      <c r="N41" s="1312"/>
      <c r="O41" s="1464"/>
    </row>
    <row r="42" spans="1:15" s="1046" customFormat="1" ht="25.5">
      <c r="A42" s="1456">
        <v>11</v>
      </c>
      <c r="B42" s="1469" t="s">
        <v>1633</v>
      </c>
      <c r="C42" s="1461" t="s">
        <v>7</v>
      </c>
      <c r="D42" s="1462">
        <v>17</v>
      </c>
      <c r="E42" s="1466"/>
      <c r="F42" s="1313"/>
      <c r="G42" s="1313"/>
      <c r="H42" s="1467"/>
      <c r="I42" s="1314"/>
      <c r="J42" s="1313"/>
      <c r="K42" s="1312"/>
      <c r="L42" s="1312"/>
      <c r="M42" s="1312"/>
      <c r="N42" s="1312"/>
      <c r="O42" s="1464"/>
    </row>
    <row r="43" spans="1:15" s="1046" customFormat="1">
      <c r="A43" s="1456">
        <v>12</v>
      </c>
      <c r="B43" s="1468" t="s">
        <v>1634</v>
      </c>
      <c r="C43" s="1461" t="s">
        <v>5</v>
      </c>
      <c r="D43" s="1462">
        <v>1</v>
      </c>
      <c r="E43" s="932"/>
      <c r="F43" s="1313"/>
      <c r="G43" s="1313"/>
      <c r="H43" s="1312"/>
      <c r="I43" s="1463"/>
      <c r="J43" s="1313"/>
      <c r="K43" s="1312"/>
      <c r="L43" s="1312"/>
      <c r="M43" s="1312"/>
      <c r="N43" s="1312"/>
      <c r="O43" s="1464"/>
    </row>
    <row r="44" spans="1:15" s="1046" customFormat="1">
      <c r="A44" s="1456">
        <v>13</v>
      </c>
      <c r="B44" s="904" t="s">
        <v>1635</v>
      </c>
      <c r="C44" s="1461" t="s">
        <v>7</v>
      </c>
      <c r="D44" s="1462">
        <v>48</v>
      </c>
      <c r="E44" s="1466"/>
      <c r="F44" s="1313"/>
      <c r="G44" s="1313"/>
      <c r="H44" s="1312"/>
      <c r="I44" s="1314"/>
      <c r="J44" s="1313"/>
      <c r="K44" s="1312"/>
      <c r="L44" s="1312"/>
      <c r="M44" s="1312"/>
      <c r="N44" s="1312"/>
      <c r="O44" s="1464"/>
    </row>
    <row r="45" spans="1:15" s="1046" customFormat="1" ht="30">
      <c r="A45" s="1456">
        <v>14</v>
      </c>
      <c r="B45" s="1470" t="s">
        <v>1636</v>
      </c>
      <c r="C45" s="1461" t="s">
        <v>7</v>
      </c>
      <c r="D45" s="1462">
        <v>11</v>
      </c>
      <c r="E45" s="1466"/>
      <c r="F45" s="1313"/>
      <c r="G45" s="1313"/>
      <c r="H45" s="1467"/>
      <c r="I45" s="1314"/>
      <c r="J45" s="1313"/>
      <c r="K45" s="1312"/>
      <c r="L45" s="1312"/>
      <c r="M45" s="1312"/>
      <c r="N45" s="1312"/>
      <c r="O45" s="1464"/>
    </row>
    <row r="46" spans="1:15" s="1046" customFormat="1">
      <c r="A46" s="1456">
        <v>15</v>
      </c>
      <c r="B46" s="904" t="s">
        <v>1637</v>
      </c>
      <c r="C46" s="1461" t="s">
        <v>7</v>
      </c>
      <c r="D46" s="1462">
        <f>48+115</f>
        <v>163</v>
      </c>
      <c r="E46" s="932"/>
      <c r="F46" s="1313"/>
      <c r="G46" s="1313"/>
      <c r="H46" s="1312"/>
      <c r="I46" s="1463"/>
      <c r="J46" s="1313"/>
      <c r="K46" s="1312"/>
      <c r="L46" s="1312"/>
      <c r="M46" s="1312"/>
      <c r="N46" s="1312"/>
      <c r="O46" s="1464"/>
    </row>
    <row r="47" spans="1:15" s="1046" customFormat="1">
      <c r="A47" s="1456">
        <v>16</v>
      </c>
      <c r="B47" s="904" t="s">
        <v>1638</v>
      </c>
      <c r="C47" s="1461" t="s">
        <v>7</v>
      </c>
      <c r="D47" s="1462">
        <v>163</v>
      </c>
      <c r="E47" s="1317"/>
      <c r="F47" s="1313"/>
      <c r="G47" s="1313"/>
      <c r="H47" s="1317"/>
      <c r="I47" s="1314"/>
      <c r="J47" s="1313"/>
      <c r="K47" s="1312"/>
      <c r="L47" s="1312"/>
      <c r="M47" s="1312"/>
      <c r="N47" s="1312"/>
      <c r="O47" s="1464"/>
    </row>
    <row r="48" spans="1:15" s="1046" customFormat="1" ht="25.5">
      <c r="A48" s="1456">
        <v>17</v>
      </c>
      <c r="B48" s="1468" t="s">
        <v>1639</v>
      </c>
      <c r="C48" s="1461" t="s">
        <v>1626</v>
      </c>
      <c r="D48" s="1462">
        <v>1</v>
      </c>
      <c r="E48" s="1312"/>
      <c r="F48" s="1313"/>
      <c r="G48" s="1313"/>
      <c r="H48" s="1312"/>
      <c r="I48" s="1314"/>
      <c r="J48" s="1313"/>
      <c r="K48" s="1312"/>
      <c r="L48" s="1312"/>
      <c r="M48" s="1312"/>
      <c r="N48" s="1312"/>
      <c r="O48" s="1464"/>
    </row>
    <row r="49" spans="1:15" s="1046" customFormat="1" ht="25.5">
      <c r="A49" s="1456">
        <v>18</v>
      </c>
      <c r="B49" s="904" t="s">
        <v>1640</v>
      </c>
      <c r="C49" s="1461" t="s">
        <v>1641</v>
      </c>
      <c r="D49" s="1462">
        <v>40</v>
      </c>
      <c r="E49" s="1317"/>
      <c r="F49" s="1313"/>
      <c r="G49" s="1313"/>
      <c r="H49" s="1317"/>
      <c r="I49" s="1314"/>
      <c r="J49" s="1313"/>
      <c r="K49" s="1312"/>
      <c r="L49" s="1312"/>
      <c r="M49" s="1312"/>
      <c r="N49" s="1312"/>
      <c r="O49" s="1464"/>
    </row>
    <row r="50" spans="1:15" s="1046" customFormat="1" ht="25.5">
      <c r="A50" s="1456">
        <v>19</v>
      </c>
      <c r="B50" s="1468" t="s">
        <v>1642</v>
      </c>
      <c r="C50" s="1461" t="s">
        <v>13</v>
      </c>
      <c r="D50" s="1462">
        <v>10</v>
      </c>
      <c r="E50" s="1312"/>
      <c r="F50" s="1313"/>
      <c r="G50" s="1313"/>
      <c r="H50" s="1312"/>
      <c r="I50" s="1314"/>
      <c r="J50" s="1313"/>
      <c r="K50" s="1312"/>
      <c r="L50" s="1312"/>
      <c r="M50" s="1312"/>
      <c r="N50" s="1312"/>
      <c r="O50" s="1464"/>
    </row>
    <row r="51" spans="1:15" s="1046" customFormat="1" ht="38.25">
      <c r="A51" s="1456">
        <v>20</v>
      </c>
      <c r="B51" s="904" t="s">
        <v>1643</v>
      </c>
      <c r="C51" s="1461" t="s">
        <v>7</v>
      </c>
      <c r="D51" s="1462">
        <f>44+71</f>
        <v>115</v>
      </c>
      <c r="E51" s="1466"/>
      <c r="F51" s="1313"/>
      <c r="G51" s="1313"/>
      <c r="H51" s="1312"/>
      <c r="I51" s="1314"/>
      <c r="J51" s="1313"/>
      <c r="K51" s="1312"/>
      <c r="L51" s="1312"/>
      <c r="M51" s="1312"/>
      <c r="N51" s="1312"/>
      <c r="O51" s="1464"/>
    </row>
    <row r="52" spans="1:15" s="1046" customFormat="1" ht="25.5">
      <c r="A52" s="1456">
        <v>21</v>
      </c>
      <c r="B52" s="1468" t="s">
        <v>1644</v>
      </c>
      <c r="C52" s="1461" t="s">
        <v>5</v>
      </c>
      <c r="D52" s="1462">
        <v>29</v>
      </c>
      <c r="E52" s="1312"/>
      <c r="F52" s="1313"/>
      <c r="G52" s="1313"/>
      <c r="H52" s="1312"/>
      <c r="I52" s="1314"/>
      <c r="J52" s="1313"/>
      <c r="K52" s="1312"/>
      <c r="L52" s="1312"/>
      <c r="M52" s="1312"/>
      <c r="N52" s="1312"/>
      <c r="O52" s="1464"/>
    </row>
    <row r="53" spans="1:15" s="1046" customFormat="1">
      <c r="A53" s="1456">
        <v>22</v>
      </c>
      <c r="B53" s="904" t="s">
        <v>1645</v>
      </c>
      <c r="C53" s="1461" t="s">
        <v>5</v>
      </c>
      <c r="D53" s="1462">
        <v>1</v>
      </c>
      <c r="E53" s="1317"/>
      <c r="F53" s="1313"/>
      <c r="G53" s="1313"/>
      <c r="H53" s="1317"/>
      <c r="I53" s="1314"/>
      <c r="J53" s="1313"/>
      <c r="K53" s="1312"/>
      <c r="L53" s="1312"/>
      <c r="M53" s="1312"/>
      <c r="N53" s="1312"/>
      <c r="O53" s="1464"/>
    </row>
    <row r="54" spans="1:15" s="1046" customFormat="1" ht="25.5">
      <c r="A54" s="1456">
        <v>23</v>
      </c>
      <c r="B54" s="904" t="s">
        <v>1646</v>
      </c>
      <c r="C54" s="1461" t="s">
        <v>5</v>
      </c>
      <c r="D54" s="1462">
        <v>1</v>
      </c>
      <c r="E54" s="1317"/>
      <c r="F54" s="1313"/>
      <c r="G54" s="1313"/>
      <c r="H54" s="1317"/>
      <c r="I54" s="1314"/>
      <c r="J54" s="1313"/>
      <c r="K54" s="1312"/>
      <c r="L54" s="1312"/>
      <c r="M54" s="1312"/>
      <c r="N54" s="1312"/>
      <c r="O54" s="1464"/>
    </row>
    <row r="55" spans="1:15" ht="38.25">
      <c r="A55" s="1456">
        <v>24</v>
      </c>
      <c r="B55" s="1468" t="s">
        <v>1647</v>
      </c>
      <c r="C55" s="1461" t="s">
        <v>1626</v>
      </c>
      <c r="D55" s="1462">
        <v>1</v>
      </c>
      <c r="E55" s="1312"/>
      <c r="F55" s="1313"/>
      <c r="G55" s="1313"/>
      <c r="H55" s="1312"/>
      <c r="I55" s="1314"/>
      <c r="J55" s="1313"/>
      <c r="K55" s="1312"/>
      <c r="L55" s="1312"/>
      <c r="M55" s="1312"/>
      <c r="N55" s="1312"/>
      <c r="O55" s="1464"/>
    </row>
    <row r="56" spans="1:15">
      <c r="A56" s="1456">
        <v>25</v>
      </c>
      <c r="B56" s="1468" t="s">
        <v>1648</v>
      </c>
      <c r="C56" s="1461" t="s">
        <v>9</v>
      </c>
      <c r="D56" s="1462">
        <v>1</v>
      </c>
      <c r="E56" s="1312"/>
      <c r="F56" s="1313"/>
      <c r="G56" s="1313"/>
      <c r="H56" s="1312"/>
      <c r="I56" s="1314"/>
      <c r="J56" s="1313"/>
      <c r="K56" s="1312"/>
      <c r="L56" s="1312"/>
      <c r="M56" s="1312"/>
      <c r="N56" s="1312"/>
      <c r="O56" s="1464"/>
    </row>
    <row r="57" spans="1:15">
      <c r="A57" s="1471"/>
      <c r="B57" s="1472" t="s">
        <v>1649</v>
      </c>
      <c r="C57" s="1052"/>
      <c r="D57" s="1473"/>
      <c r="E57" s="1318"/>
      <c r="F57" s="1318"/>
      <c r="G57" s="1318"/>
      <c r="H57" s="1318"/>
      <c r="I57" s="1318"/>
      <c r="J57" s="1318"/>
      <c r="K57" s="1318"/>
      <c r="L57" s="1318"/>
      <c r="M57" s="1318"/>
      <c r="N57" s="1318"/>
      <c r="O57" s="1474"/>
    </row>
    <row r="58" spans="1:15">
      <c r="A58" s="1475">
        <v>1</v>
      </c>
      <c r="B58" s="1476" t="s">
        <v>824</v>
      </c>
      <c r="C58" s="749"/>
      <c r="D58" s="1071"/>
      <c r="E58" s="1318"/>
      <c r="F58" s="1318"/>
      <c r="G58" s="1318"/>
      <c r="H58" s="1318"/>
      <c r="I58" s="1318"/>
      <c r="J58" s="1318"/>
      <c r="K58" s="1318"/>
      <c r="L58" s="1318"/>
      <c r="M58" s="1318"/>
      <c r="N58" s="1318"/>
      <c r="O58" s="1474"/>
    </row>
    <row r="59" spans="1:15">
      <c r="A59" s="1475">
        <v>2</v>
      </c>
      <c r="B59" s="1068" t="s">
        <v>1650</v>
      </c>
      <c r="C59" s="749" t="s">
        <v>13</v>
      </c>
      <c r="D59" s="1071">
        <v>155</v>
      </c>
      <c r="E59" s="932"/>
      <c r="F59" s="1313"/>
      <c r="G59" s="1313"/>
      <c r="H59" s="1315"/>
      <c r="I59" s="1314"/>
      <c r="J59" s="1313"/>
      <c r="K59" s="1315"/>
      <c r="L59" s="1315"/>
      <c r="M59" s="1315"/>
      <c r="N59" s="1315"/>
      <c r="O59" s="1316"/>
    </row>
    <row r="60" spans="1:15">
      <c r="A60" s="1475">
        <v>3</v>
      </c>
      <c r="B60" s="1068" t="s">
        <v>1651</v>
      </c>
      <c r="C60" s="748" t="s">
        <v>13</v>
      </c>
      <c r="D60" s="1071">
        <v>155</v>
      </c>
      <c r="E60" s="1463"/>
      <c r="F60" s="1313"/>
      <c r="G60" s="1313"/>
      <c r="H60" s="1315"/>
      <c r="I60" s="1314"/>
      <c r="J60" s="1313"/>
      <c r="K60" s="1315"/>
      <c r="L60" s="1315"/>
      <c r="M60" s="1315"/>
      <c r="N60" s="1315"/>
      <c r="O60" s="1316"/>
    </row>
    <row r="61" spans="1:15" ht="51">
      <c r="A61" s="1475">
        <v>4</v>
      </c>
      <c r="B61" s="1068" t="s">
        <v>1652</v>
      </c>
      <c r="C61" s="749" t="s">
        <v>13</v>
      </c>
      <c r="D61" s="1071">
        <f>D60-102</f>
        <v>53</v>
      </c>
      <c r="E61" s="932"/>
      <c r="F61" s="1313"/>
      <c r="G61" s="1313"/>
      <c r="H61" s="1317"/>
      <c r="I61" s="1314"/>
      <c r="J61" s="1313"/>
      <c r="K61" s="1315"/>
      <c r="L61" s="1315"/>
      <c r="M61" s="1315"/>
      <c r="N61" s="1315"/>
      <c r="O61" s="1316"/>
    </row>
    <row r="62" spans="1:15">
      <c r="A62" s="1475">
        <v>5</v>
      </c>
      <c r="B62" s="1477" t="s">
        <v>1653</v>
      </c>
      <c r="C62" s="749"/>
      <c r="D62" s="1071"/>
      <c r="E62" s="932"/>
      <c r="F62" s="1313"/>
      <c r="G62" s="1313"/>
      <c r="H62" s="1317"/>
      <c r="I62" s="1314"/>
      <c r="J62" s="1313"/>
      <c r="K62" s="1315"/>
      <c r="L62" s="1315"/>
      <c r="M62" s="1315"/>
      <c r="N62" s="1315"/>
      <c r="O62" s="1316"/>
    </row>
    <row r="63" spans="1:15">
      <c r="A63" s="1475">
        <v>6</v>
      </c>
      <c r="B63" s="1068" t="s">
        <v>1654</v>
      </c>
      <c r="C63" s="748" t="s">
        <v>13</v>
      </c>
      <c r="D63" s="1450">
        <v>14.9</v>
      </c>
      <c r="E63" s="932"/>
      <c r="F63" s="1313"/>
      <c r="G63" s="1313"/>
      <c r="H63" s="1315"/>
      <c r="I63" s="1314"/>
      <c r="J63" s="1313"/>
      <c r="K63" s="1315"/>
      <c r="L63" s="1315"/>
      <c r="M63" s="1315"/>
      <c r="N63" s="1315"/>
      <c r="O63" s="1316"/>
    </row>
    <row r="64" spans="1:15">
      <c r="A64" s="1475">
        <v>7</v>
      </c>
      <c r="B64" s="1068" t="s">
        <v>1655</v>
      </c>
      <c r="C64" s="748" t="s">
        <v>13</v>
      </c>
      <c r="D64" s="1450">
        <v>6.16</v>
      </c>
      <c r="E64" s="932"/>
      <c r="F64" s="1313"/>
      <c r="G64" s="1313"/>
      <c r="H64" s="1315"/>
      <c r="I64" s="1314"/>
      <c r="J64" s="1313"/>
      <c r="K64" s="1315"/>
      <c r="L64" s="1315"/>
      <c r="M64" s="1315"/>
      <c r="N64" s="1315"/>
      <c r="O64" s="1316"/>
    </row>
    <row r="65" spans="1:15">
      <c r="A65" s="1475">
        <v>8</v>
      </c>
      <c r="B65" s="1478" t="s">
        <v>1656</v>
      </c>
      <c r="C65" s="749" t="s">
        <v>13</v>
      </c>
      <c r="D65" s="1450">
        <f>D64*1.1</f>
        <v>6.7760000000000007</v>
      </c>
      <c r="E65" s="1466"/>
      <c r="F65" s="1313"/>
      <c r="G65" s="1313"/>
      <c r="H65" s="1467"/>
      <c r="I65" s="1314"/>
      <c r="J65" s="1313"/>
      <c r="K65" s="1315"/>
      <c r="L65" s="1315"/>
      <c r="M65" s="1315"/>
      <c r="N65" s="1315"/>
      <c r="O65" s="1316"/>
    </row>
    <row r="66" spans="1:15">
      <c r="A66" s="1475">
        <v>9</v>
      </c>
      <c r="B66" s="1478" t="s">
        <v>1657</v>
      </c>
      <c r="C66" s="749" t="s">
        <v>1658</v>
      </c>
      <c r="D66" s="1450">
        <v>2</v>
      </c>
      <c r="E66" s="1466"/>
      <c r="F66" s="1313"/>
      <c r="G66" s="1313"/>
      <c r="H66" s="1467"/>
      <c r="I66" s="1314"/>
      <c r="J66" s="1313"/>
      <c r="K66" s="1315"/>
      <c r="L66" s="1315"/>
      <c r="M66" s="1315"/>
      <c r="N66" s="1315"/>
      <c r="O66" s="1316"/>
    </row>
    <row r="67" spans="1:15">
      <c r="A67" s="1475">
        <v>10</v>
      </c>
      <c r="B67" s="1068" t="s">
        <v>1659</v>
      </c>
      <c r="C67" s="749" t="s">
        <v>832</v>
      </c>
      <c r="D67" s="1450">
        <v>6.47</v>
      </c>
      <c r="E67" s="1466"/>
      <c r="F67" s="1313"/>
      <c r="G67" s="1313"/>
      <c r="H67" s="1467"/>
      <c r="I67" s="1314"/>
      <c r="J67" s="1313"/>
      <c r="K67" s="1315"/>
      <c r="L67" s="1315"/>
      <c r="M67" s="1315"/>
      <c r="N67" s="1315"/>
      <c r="O67" s="1316"/>
    </row>
    <row r="68" spans="1:15">
      <c r="A68" s="1475">
        <v>11</v>
      </c>
      <c r="B68" s="1478" t="s">
        <v>1660</v>
      </c>
      <c r="C68" s="749" t="s">
        <v>832</v>
      </c>
      <c r="D68" s="1450">
        <f>D67*1.1</f>
        <v>7.117</v>
      </c>
      <c r="E68" s="1466"/>
      <c r="F68" s="1313"/>
      <c r="G68" s="1313"/>
      <c r="H68" s="1467"/>
      <c r="I68" s="1314"/>
      <c r="J68" s="1313"/>
      <c r="K68" s="1315"/>
      <c r="L68" s="1315"/>
      <c r="M68" s="1315"/>
      <c r="N68" s="1315"/>
      <c r="O68" s="1316"/>
    </row>
    <row r="69" spans="1:15" ht="25.5">
      <c r="A69" s="1475">
        <v>12</v>
      </c>
      <c r="B69" s="1479" t="s">
        <v>1661</v>
      </c>
      <c r="C69" s="1480" t="s">
        <v>12</v>
      </c>
      <c r="D69" s="1481">
        <f>115*0.6</f>
        <v>69</v>
      </c>
      <c r="E69" s="1465"/>
      <c r="F69" s="1313"/>
      <c r="G69" s="1313"/>
      <c r="H69" s="1465"/>
      <c r="I69" s="1314"/>
      <c r="J69" s="1313"/>
      <c r="K69" s="1315"/>
      <c r="L69" s="1315"/>
      <c r="M69" s="1315"/>
      <c r="N69" s="1315"/>
      <c r="O69" s="1316"/>
    </row>
    <row r="70" spans="1:15">
      <c r="A70" s="1475">
        <v>13</v>
      </c>
      <c r="B70" s="1068" t="s">
        <v>1662</v>
      </c>
      <c r="C70" s="749" t="s">
        <v>13</v>
      </c>
      <c r="D70" s="1071">
        <v>29.27</v>
      </c>
      <c r="E70" s="1466"/>
      <c r="F70" s="1313"/>
      <c r="G70" s="1313"/>
      <c r="H70" s="1467"/>
      <c r="I70" s="1314"/>
      <c r="J70" s="1313"/>
      <c r="K70" s="1315"/>
      <c r="L70" s="1315"/>
      <c r="M70" s="1315"/>
      <c r="N70" s="1315"/>
      <c r="O70" s="1316"/>
    </row>
    <row r="71" spans="1:15">
      <c r="A71" s="1475">
        <v>14</v>
      </c>
      <c r="B71" s="1478" t="s">
        <v>1663</v>
      </c>
      <c r="C71" s="749" t="s">
        <v>13</v>
      </c>
      <c r="D71" s="1071">
        <f>D70*1.1</f>
        <v>32.197000000000003</v>
      </c>
      <c r="E71" s="1466"/>
      <c r="F71" s="1313"/>
      <c r="G71" s="1313"/>
      <c r="H71" s="1467"/>
      <c r="I71" s="1314"/>
      <c r="J71" s="1313"/>
      <c r="K71" s="1315"/>
      <c r="L71" s="1315"/>
      <c r="M71" s="1315"/>
      <c r="N71" s="1315"/>
      <c r="O71" s="1316"/>
    </row>
    <row r="72" spans="1:15">
      <c r="A72" s="1475">
        <v>15</v>
      </c>
      <c r="B72" s="1478" t="s">
        <v>1657</v>
      </c>
      <c r="C72" s="749" t="s">
        <v>1658</v>
      </c>
      <c r="D72" s="1071">
        <v>8</v>
      </c>
      <c r="E72" s="1466"/>
      <c r="F72" s="1313"/>
      <c r="G72" s="1313"/>
      <c r="H72" s="1467"/>
      <c r="I72" s="1314"/>
      <c r="J72" s="1313"/>
      <c r="K72" s="1315"/>
      <c r="L72" s="1315"/>
      <c r="M72" s="1315"/>
      <c r="N72" s="1315"/>
      <c r="O72" s="1316"/>
    </row>
    <row r="73" spans="1:15" ht="25.5">
      <c r="A73" s="1475">
        <v>16</v>
      </c>
      <c r="B73" s="1479" t="s">
        <v>1664</v>
      </c>
      <c r="C73" s="1480" t="s">
        <v>12</v>
      </c>
      <c r="D73" s="1481">
        <f>115*1.7</f>
        <v>195.5</v>
      </c>
      <c r="E73" s="1465"/>
      <c r="F73" s="1313"/>
      <c r="G73" s="1313"/>
      <c r="H73" s="1465"/>
      <c r="I73" s="1314"/>
      <c r="J73" s="1313"/>
      <c r="K73" s="1315"/>
      <c r="L73" s="1315"/>
      <c r="M73" s="1315"/>
      <c r="N73" s="1315"/>
      <c r="O73" s="1316"/>
    </row>
    <row r="74" spans="1:15">
      <c r="A74" s="1475">
        <v>17</v>
      </c>
      <c r="B74" s="1068" t="s">
        <v>1665</v>
      </c>
      <c r="C74" s="749" t="s">
        <v>13</v>
      </c>
      <c r="D74" s="1071">
        <v>36</v>
      </c>
      <c r="E74" s="1466"/>
      <c r="F74" s="1313"/>
      <c r="G74" s="1313"/>
      <c r="H74" s="1315"/>
      <c r="I74" s="1314"/>
      <c r="J74" s="1313"/>
      <c r="K74" s="1315"/>
      <c r="L74" s="1315"/>
      <c r="M74" s="1315"/>
      <c r="N74" s="1315"/>
      <c r="O74" s="1316"/>
    </row>
    <row r="75" spans="1:15">
      <c r="A75" s="1475">
        <v>18</v>
      </c>
      <c r="B75" s="1478" t="s">
        <v>1663</v>
      </c>
      <c r="C75" s="749" t="s">
        <v>13</v>
      </c>
      <c r="D75" s="1071">
        <f>D74*1.1</f>
        <v>39.6</v>
      </c>
      <c r="E75" s="1466"/>
      <c r="F75" s="1313"/>
      <c r="G75" s="1313"/>
      <c r="H75" s="1467"/>
      <c r="I75" s="1314"/>
      <c r="J75" s="1313"/>
      <c r="K75" s="1315"/>
      <c r="L75" s="1315"/>
      <c r="M75" s="1315"/>
      <c r="N75" s="1315"/>
      <c r="O75" s="1316"/>
    </row>
    <row r="76" spans="1:15">
      <c r="A76" s="1475">
        <v>19</v>
      </c>
      <c r="B76" s="1478" t="s">
        <v>1657</v>
      </c>
      <c r="C76" s="749" t="s">
        <v>1658</v>
      </c>
      <c r="D76" s="1071">
        <v>9</v>
      </c>
      <c r="E76" s="1466"/>
      <c r="F76" s="1313"/>
      <c r="G76" s="1313"/>
      <c r="H76" s="1467"/>
      <c r="I76" s="1314"/>
      <c r="J76" s="1313"/>
      <c r="K76" s="1315"/>
      <c r="L76" s="1315"/>
      <c r="M76" s="1315"/>
      <c r="N76" s="1315"/>
      <c r="O76" s="1316"/>
    </row>
    <row r="77" spans="1:15">
      <c r="A77" s="1475">
        <v>20</v>
      </c>
      <c r="B77" s="1075" t="s">
        <v>1666</v>
      </c>
      <c r="C77" s="749" t="s">
        <v>1667</v>
      </c>
      <c r="D77" s="1071">
        <v>29</v>
      </c>
      <c r="E77" s="1466"/>
      <c r="F77" s="1313"/>
      <c r="G77" s="1313"/>
      <c r="H77" s="1315"/>
      <c r="I77" s="1314"/>
      <c r="J77" s="1313"/>
      <c r="K77" s="1315"/>
      <c r="L77" s="1315"/>
      <c r="M77" s="1315"/>
      <c r="N77" s="1315"/>
      <c r="O77" s="1316"/>
    </row>
    <row r="78" spans="1:15">
      <c r="A78" s="1475">
        <v>21</v>
      </c>
      <c r="B78" s="1068" t="s">
        <v>1668</v>
      </c>
      <c r="C78" s="749" t="s">
        <v>13</v>
      </c>
      <c r="D78" s="1071">
        <v>16.32</v>
      </c>
      <c r="E78" s="1466"/>
      <c r="F78" s="1313"/>
      <c r="G78" s="1313"/>
      <c r="H78" s="1315"/>
      <c r="I78" s="1314"/>
      <c r="J78" s="1313"/>
      <c r="K78" s="1315"/>
      <c r="L78" s="1315"/>
      <c r="M78" s="1315"/>
      <c r="N78" s="1315"/>
      <c r="O78" s="1316"/>
    </row>
    <row r="79" spans="1:15">
      <c r="A79" s="1475">
        <v>22</v>
      </c>
      <c r="B79" s="1478" t="s">
        <v>1663</v>
      </c>
      <c r="C79" s="749" t="s">
        <v>13</v>
      </c>
      <c r="D79" s="1071">
        <f>D78*1.1</f>
        <v>17.952000000000002</v>
      </c>
      <c r="E79" s="1466"/>
      <c r="F79" s="1313"/>
      <c r="G79" s="1313"/>
      <c r="H79" s="1467"/>
      <c r="I79" s="1314"/>
      <c r="J79" s="1313"/>
      <c r="K79" s="1315"/>
      <c r="L79" s="1315"/>
      <c r="M79" s="1315"/>
      <c r="N79" s="1315"/>
      <c r="O79" s="1316"/>
    </row>
    <row r="80" spans="1:15">
      <c r="A80" s="1475">
        <v>23</v>
      </c>
      <c r="B80" s="1478" t="s">
        <v>1657</v>
      </c>
      <c r="C80" s="749" t="s">
        <v>1658</v>
      </c>
      <c r="D80" s="1071">
        <v>4</v>
      </c>
      <c r="E80" s="1466"/>
      <c r="F80" s="1313"/>
      <c r="G80" s="1313"/>
      <c r="H80" s="1467"/>
      <c r="I80" s="1314"/>
      <c r="J80" s="1313"/>
      <c r="K80" s="1315"/>
      <c r="L80" s="1315"/>
      <c r="M80" s="1315"/>
      <c r="N80" s="1315"/>
      <c r="O80" s="1316"/>
    </row>
    <row r="81" spans="1:15" ht="25.5">
      <c r="A81" s="1475">
        <v>24</v>
      </c>
      <c r="B81" s="1469" t="s">
        <v>1669</v>
      </c>
      <c r="C81" s="749" t="s">
        <v>13</v>
      </c>
      <c r="D81" s="1071">
        <v>0.34</v>
      </c>
      <c r="E81" s="1466"/>
      <c r="F81" s="1313"/>
      <c r="G81" s="1313"/>
      <c r="H81" s="1315"/>
      <c r="I81" s="1314"/>
      <c r="J81" s="1313"/>
      <c r="K81" s="1315"/>
      <c r="L81" s="1315"/>
      <c r="M81" s="1315"/>
      <c r="N81" s="1315"/>
      <c r="O81" s="1316"/>
    </row>
    <row r="82" spans="1:15">
      <c r="A82" s="1475">
        <v>25</v>
      </c>
      <c r="B82" s="1478" t="s">
        <v>1663</v>
      </c>
      <c r="C82" s="749" t="s">
        <v>13</v>
      </c>
      <c r="D82" s="1071">
        <f>D81*1.1</f>
        <v>0.37400000000000005</v>
      </c>
      <c r="E82" s="1466"/>
      <c r="F82" s="1313"/>
      <c r="G82" s="1313"/>
      <c r="H82" s="1467"/>
      <c r="I82" s="1314"/>
      <c r="J82" s="1313"/>
      <c r="K82" s="1315"/>
      <c r="L82" s="1315"/>
      <c r="M82" s="1315"/>
      <c r="N82" s="1315"/>
      <c r="O82" s="1316"/>
    </row>
    <row r="83" spans="1:15">
      <c r="A83" s="1475">
        <v>26</v>
      </c>
      <c r="B83" s="1478" t="s">
        <v>1657</v>
      </c>
      <c r="C83" s="749" t="s">
        <v>1658</v>
      </c>
      <c r="D83" s="1071">
        <v>1</v>
      </c>
      <c r="E83" s="1466"/>
      <c r="F83" s="1313"/>
      <c r="G83" s="1313"/>
      <c r="H83" s="1467"/>
      <c r="I83" s="1314"/>
      <c r="J83" s="1313"/>
      <c r="K83" s="1315"/>
      <c r="L83" s="1315"/>
      <c r="M83" s="1315"/>
      <c r="N83" s="1315"/>
      <c r="O83" s="1316"/>
    </row>
    <row r="84" spans="1:15">
      <c r="A84" s="1475">
        <v>27</v>
      </c>
      <c r="B84" s="1482" t="s">
        <v>1670</v>
      </c>
      <c r="C84" s="749"/>
      <c r="D84" s="1071"/>
      <c r="E84" s="1317"/>
      <c r="F84" s="1313"/>
      <c r="G84" s="1313"/>
      <c r="H84" s="1317"/>
      <c r="I84" s="1314"/>
      <c r="J84" s="1313"/>
      <c r="K84" s="1315"/>
      <c r="L84" s="1315"/>
      <c r="M84" s="1315"/>
      <c r="N84" s="1315"/>
      <c r="O84" s="1316"/>
    </row>
    <row r="85" spans="1:15">
      <c r="A85" s="1475">
        <v>28</v>
      </c>
      <c r="B85" s="1068" t="s">
        <v>1671</v>
      </c>
      <c r="C85" s="749"/>
      <c r="D85" s="1071"/>
      <c r="E85" s="1450"/>
      <c r="F85" s="1313"/>
      <c r="G85" s="1313"/>
      <c r="H85" s="1450"/>
      <c r="I85" s="1314"/>
      <c r="J85" s="1313"/>
      <c r="K85" s="1315"/>
      <c r="L85" s="1315"/>
      <c r="M85" s="1315"/>
      <c r="N85" s="1315"/>
      <c r="O85" s="1316"/>
    </row>
    <row r="86" spans="1:15">
      <c r="A86" s="1475">
        <v>29</v>
      </c>
      <c r="B86" s="1075" t="s">
        <v>1672</v>
      </c>
      <c r="C86" s="749" t="s">
        <v>5</v>
      </c>
      <c r="D86" s="1071">
        <v>12</v>
      </c>
      <c r="E86" s="1466"/>
      <c r="F86" s="1313"/>
      <c r="G86" s="1313"/>
      <c r="H86" s="1315"/>
      <c r="I86" s="1314"/>
      <c r="J86" s="1313"/>
      <c r="K86" s="1315"/>
      <c r="L86" s="1315"/>
      <c r="M86" s="1315"/>
      <c r="N86" s="1315"/>
      <c r="O86" s="1316"/>
    </row>
    <row r="87" spans="1:15">
      <c r="A87" s="1475">
        <v>30</v>
      </c>
      <c r="B87" s="1478" t="s">
        <v>1673</v>
      </c>
      <c r="C87" s="749" t="s">
        <v>832</v>
      </c>
      <c r="D87" s="1071">
        <v>3.41</v>
      </c>
      <c r="E87" s="1315"/>
      <c r="F87" s="1313"/>
      <c r="G87" s="1313"/>
      <c r="H87" s="1315"/>
      <c r="I87" s="1314"/>
      <c r="J87" s="1313"/>
      <c r="K87" s="1315"/>
      <c r="L87" s="1315"/>
      <c r="M87" s="1315"/>
      <c r="N87" s="1315"/>
      <c r="O87" s="1316"/>
    </row>
    <row r="88" spans="1:15">
      <c r="A88" s="1475">
        <v>31</v>
      </c>
      <c r="B88" s="1075" t="s">
        <v>1674</v>
      </c>
      <c r="C88" s="749" t="s">
        <v>181</v>
      </c>
      <c r="D88" s="1071">
        <v>87.32</v>
      </c>
      <c r="E88" s="1315"/>
      <c r="F88" s="1313"/>
      <c r="G88" s="1313"/>
      <c r="H88" s="1315"/>
      <c r="I88" s="1314"/>
      <c r="J88" s="1313"/>
      <c r="K88" s="1315"/>
      <c r="L88" s="1315"/>
      <c r="M88" s="1315"/>
      <c r="N88" s="1315"/>
      <c r="O88" s="1316"/>
    </row>
    <row r="89" spans="1:15">
      <c r="A89" s="1475">
        <v>32</v>
      </c>
      <c r="B89" s="1075" t="s">
        <v>1675</v>
      </c>
      <c r="C89" s="749" t="s">
        <v>181</v>
      </c>
      <c r="D89" s="1071">
        <v>104</v>
      </c>
      <c r="E89" s="1315"/>
      <c r="F89" s="1313"/>
      <c r="G89" s="1313"/>
      <c r="H89" s="1317"/>
      <c r="I89" s="1314"/>
      <c r="J89" s="1313"/>
      <c r="K89" s="1315"/>
      <c r="L89" s="1315"/>
      <c r="M89" s="1315"/>
      <c r="N89" s="1315"/>
      <c r="O89" s="1316"/>
    </row>
    <row r="90" spans="1:15">
      <c r="A90" s="1475">
        <v>33</v>
      </c>
      <c r="B90" s="1068" t="s">
        <v>1676</v>
      </c>
      <c r="C90" s="749" t="s">
        <v>5</v>
      </c>
      <c r="D90" s="1071">
        <v>2</v>
      </c>
      <c r="E90" s="1315"/>
      <c r="F90" s="1313"/>
      <c r="G90" s="1313"/>
      <c r="H90" s="1315"/>
      <c r="I90" s="1314"/>
      <c r="J90" s="1313"/>
      <c r="K90" s="1315"/>
      <c r="L90" s="1315"/>
      <c r="M90" s="1315"/>
      <c r="N90" s="1315"/>
      <c r="O90" s="1316"/>
    </row>
    <row r="91" spans="1:15">
      <c r="A91" s="1475">
        <v>34</v>
      </c>
      <c r="B91" s="1478" t="s">
        <v>1677</v>
      </c>
      <c r="C91" s="749" t="s">
        <v>832</v>
      </c>
      <c r="D91" s="1071">
        <v>0.28999999999999998</v>
      </c>
      <c r="E91" s="1317"/>
      <c r="F91" s="1313"/>
      <c r="G91" s="1313"/>
      <c r="H91" s="1315"/>
      <c r="I91" s="1314"/>
      <c r="J91" s="1313"/>
      <c r="K91" s="1315"/>
      <c r="L91" s="1315"/>
      <c r="M91" s="1315"/>
      <c r="N91" s="1315"/>
      <c r="O91" s="1316"/>
    </row>
    <row r="92" spans="1:15">
      <c r="A92" s="1475">
        <v>35</v>
      </c>
      <c r="B92" s="1075" t="s">
        <v>1674</v>
      </c>
      <c r="C92" s="749" t="s">
        <v>181</v>
      </c>
      <c r="D92" s="1071">
        <v>10.130000000000001</v>
      </c>
      <c r="E92" s="1315"/>
      <c r="F92" s="1313"/>
      <c r="G92" s="1313"/>
      <c r="H92" s="1315"/>
      <c r="I92" s="1314"/>
      <c r="J92" s="1313"/>
      <c r="K92" s="1315"/>
      <c r="L92" s="1315"/>
      <c r="M92" s="1315"/>
      <c r="N92" s="1315"/>
      <c r="O92" s="1316"/>
    </row>
    <row r="93" spans="1:15">
      <c r="A93" s="1475">
        <v>36</v>
      </c>
      <c r="B93" s="1075" t="s">
        <v>1675</v>
      </c>
      <c r="C93" s="749" t="s">
        <v>181</v>
      </c>
      <c r="D93" s="1071">
        <v>9.0399999999999991</v>
      </c>
      <c r="E93" s="1315"/>
      <c r="F93" s="1313"/>
      <c r="G93" s="1313"/>
      <c r="H93" s="1317"/>
      <c r="I93" s="1314"/>
      <c r="J93" s="1313"/>
      <c r="K93" s="1315"/>
      <c r="L93" s="1315"/>
      <c r="M93" s="1315"/>
      <c r="N93" s="1315"/>
      <c r="O93" s="1316"/>
    </row>
    <row r="94" spans="1:15">
      <c r="A94" s="1475">
        <v>37</v>
      </c>
      <c r="B94" s="1075" t="s">
        <v>1678</v>
      </c>
      <c r="C94" s="749" t="s">
        <v>5</v>
      </c>
      <c r="D94" s="1071">
        <v>52</v>
      </c>
      <c r="E94" s="1466"/>
      <c r="F94" s="1313"/>
      <c r="G94" s="1313"/>
      <c r="H94" s="1467"/>
      <c r="I94" s="1314"/>
      <c r="J94" s="1313"/>
      <c r="K94" s="1315"/>
      <c r="L94" s="1315"/>
      <c r="M94" s="1315"/>
      <c r="N94" s="1315"/>
      <c r="O94" s="1316"/>
    </row>
    <row r="95" spans="1:15" ht="25.5">
      <c r="A95" s="1475">
        <v>38</v>
      </c>
      <c r="B95" s="1075" t="s">
        <v>1679</v>
      </c>
      <c r="C95" s="749" t="s">
        <v>12</v>
      </c>
      <c r="D95" s="1071">
        <f>1.38*4.7*12+0.84*4.7*2</f>
        <v>85.727999999999994</v>
      </c>
      <c r="E95" s="1466"/>
      <c r="F95" s="1313"/>
      <c r="G95" s="1313"/>
      <c r="H95" s="1467"/>
      <c r="I95" s="1314"/>
      <c r="J95" s="1313"/>
      <c r="K95" s="1315"/>
      <c r="L95" s="1315"/>
      <c r="M95" s="1315"/>
      <c r="N95" s="1315"/>
      <c r="O95" s="1316"/>
    </row>
    <row r="96" spans="1:15">
      <c r="A96" s="1483"/>
      <c r="B96" s="1472" t="s">
        <v>1680</v>
      </c>
      <c r="C96" s="1052"/>
      <c r="D96" s="1052"/>
      <c r="E96" s="1318"/>
      <c r="F96" s="1318"/>
      <c r="G96" s="1318"/>
      <c r="H96" s="1318"/>
      <c r="I96" s="1318"/>
      <c r="J96" s="1318"/>
      <c r="K96" s="1318"/>
      <c r="L96" s="1318"/>
      <c r="M96" s="1318"/>
      <c r="N96" s="1318"/>
      <c r="O96" s="1474"/>
    </row>
    <row r="97" spans="1:15" s="1046" customFormat="1" ht="25.5">
      <c r="A97" s="1484" t="s">
        <v>22</v>
      </c>
      <c r="B97" s="1075" t="s">
        <v>1681</v>
      </c>
      <c r="C97" s="749" t="s">
        <v>5</v>
      </c>
      <c r="D97" s="1071">
        <v>1</v>
      </c>
      <c r="E97" s="1485"/>
      <c r="F97" s="1486"/>
      <c r="G97" s="1486"/>
      <c r="H97" s="1344"/>
      <c r="I97" s="1452"/>
      <c r="J97" s="1115"/>
      <c r="K97" s="1487"/>
      <c r="L97" s="1487"/>
      <c r="M97" s="1487"/>
      <c r="N97" s="1487"/>
      <c r="O97" s="1488"/>
    </row>
    <row r="98" spans="1:15" s="1046" customFormat="1" ht="25.5">
      <c r="A98" s="1484" t="s">
        <v>23</v>
      </c>
      <c r="B98" s="1068" t="s">
        <v>1682</v>
      </c>
      <c r="C98" s="749" t="s">
        <v>7</v>
      </c>
      <c r="D98" s="1071">
        <v>8.1</v>
      </c>
      <c r="E98" s="1485"/>
      <c r="F98" s="1486"/>
      <c r="G98" s="1486"/>
      <c r="H98" s="1045"/>
      <c r="I98" s="1452"/>
      <c r="J98" s="1115"/>
      <c r="K98" s="1487"/>
      <c r="L98" s="1487"/>
      <c r="M98" s="1487"/>
      <c r="N98" s="1487"/>
      <c r="O98" s="1488"/>
    </row>
    <row r="99" spans="1:15" s="1046" customFormat="1" ht="25.5">
      <c r="A99" s="1484" t="s">
        <v>24</v>
      </c>
      <c r="B99" s="1075" t="s">
        <v>1683</v>
      </c>
      <c r="C99" s="749" t="s">
        <v>7</v>
      </c>
      <c r="D99" s="1071">
        <v>44</v>
      </c>
      <c r="E99" s="1485"/>
      <c r="F99" s="1486"/>
      <c r="G99" s="1486"/>
      <c r="H99" s="1344"/>
      <c r="I99" s="1452"/>
      <c r="J99" s="1115"/>
      <c r="K99" s="1487"/>
      <c r="L99" s="1487"/>
      <c r="M99" s="1487"/>
      <c r="N99" s="1487"/>
      <c r="O99" s="1488"/>
    </row>
    <row r="100" spans="1:15" s="1035" customFormat="1" ht="25.5">
      <c r="A100" s="1484" t="s">
        <v>25</v>
      </c>
      <c r="B100" s="1489" t="s">
        <v>1684</v>
      </c>
      <c r="C100" s="1480" t="s">
        <v>13</v>
      </c>
      <c r="D100" s="1071">
        <v>2.23</v>
      </c>
      <c r="E100" s="1485"/>
      <c r="F100" s="1486"/>
      <c r="G100" s="1486"/>
      <c r="H100" s="1344"/>
      <c r="I100" s="1452"/>
      <c r="J100" s="1115"/>
      <c r="K100" s="1487"/>
      <c r="L100" s="1487"/>
      <c r="M100" s="1487"/>
      <c r="N100" s="1487"/>
      <c r="O100" s="1488"/>
    </row>
    <row r="101" spans="1:15" s="1035" customFormat="1" ht="25.5">
      <c r="A101" s="1484" t="s">
        <v>26</v>
      </c>
      <c r="B101" s="1489" t="s">
        <v>1685</v>
      </c>
      <c r="C101" s="1480" t="s">
        <v>13</v>
      </c>
      <c r="D101" s="1071">
        <v>4.2300000000000004</v>
      </c>
      <c r="E101" s="1485"/>
      <c r="F101" s="1486"/>
      <c r="G101" s="1486"/>
      <c r="H101" s="1344"/>
      <c r="I101" s="1452"/>
      <c r="J101" s="1115"/>
      <c r="K101" s="1487"/>
      <c r="L101" s="1487"/>
      <c r="M101" s="1487"/>
      <c r="N101" s="1487"/>
      <c r="O101" s="1488"/>
    </row>
    <row r="102" spans="1:15" s="1046" customFormat="1">
      <c r="A102" s="1484" t="s">
        <v>27</v>
      </c>
      <c r="B102" s="1075" t="s">
        <v>1686</v>
      </c>
      <c r="C102" s="749" t="s">
        <v>7</v>
      </c>
      <c r="D102" s="1071">
        <v>44</v>
      </c>
      <c r="E102" s="1487"/>
      <c r="F102" s="1486"/>
      <c r="G102" s="1486"/>
      <c r="H102" s="1487"/>
      <c r="I102" s="1452"/>
      <c r="J102" s="1486"/>
      <c r="K102" s="1487"/>
      <c r="L102" s="1487"/>
      <c r="M102" s="1487"/>
      <c r="N102" s="1487"/>
      <c r="O102" s="1488"/>
    </row>
    <row r="103" spans="1:15" s="1046" customFormat="1" ht="25.5">
      <c r="A103" s="1484" t="s">
        <v>28</v>
      </c>
      <c r="B103" s="1075" t="s">
        <v>1687</v>
      </c>
      <c r="C103" s="749" t="s">
        <v>12</v>
      </c>
      <c r="D103" s="1071">
        <v>176</v>
      </c>
      <c r="E103" s="1487"/>
      <c r="F103" s="1486"/>
      <c r="G103" s="1486"/>
      <c r="H103" s="1487"/>
      <c r="I103" s="1452"/>
      <c r="J103" s="1486"/>
      <c r="K103" s="1487"/>
      <c r="L103" s="1487"/>
      <c r="M103" s="1487"/>
      <c r="N103" s="1487"/>
      <c r="O103" s="1488"/>
    </row>
    <row r="104" spans="1:15" s="1046" customFormat="1" ht="38.25">
      <c r="A104" s="1484" t="s">
        <v>30</v>
      </c>
      <c r="B104" s="747" t="s">
        <v>1688</v>
      </c>
      <c r="C104" s="749" t="s">
        <v>7</v>
      </c>
      <c r="D104" s="1071">
        <v>48</v>
      </c>
      <c r="E104" s="1490"/>
      <c r="F104" s="1486"/>
      <c r="G104" s="1486"/>
      <c r="H104" s="1487"/>
      <c r="I104" s="1452"/>
      <c r="J104" s="1486"/>
      <c r="K104" s="1487"/>
      <c r="L104" s="1487"/>
      <c r="M104" s="1487"/>
      <c r="N104" s="1487"/>
      <c r="O104" s="1488"/>
    </row>
    <row r="105" spans="1:15" s="1046" customFormat="1" ht="25.5">
      <c r="A105" s="1484" t="s">
        <v>31</v>
      </c>
      <c r="B105" s="1075" t="s">
        <v>1689</v>
      </c>
      <c r="C105" s="749" t="s">
        <v>7</v>
      </c>
      <c r="D105" s="1071">
        <v>8</v>
      </c>
      <c r="E105" s="1485"/>
      <c r="F105" s="1486"/>
      <c r="G105" s="1486"/>
      <c r="H105" s="1344"/>
      <c r="I105" s="1452"/>
      <c r="J105" s="1115"/>
      <c r="K105" s="1487"/>
      <c r="L105" s="1487"/>
      <c r="M105" s="1487"/>
      <c r="N105" s="1487"/>
      <c r="O105" s="1488"/>
    </row>
    <row r="106" spans="1:15" s="1046" customFormat="1">
      <c r="A106" s="1484" t="s">
        <v>32</v>
      </c>
      <c r="B106" s="747" t="s">
        <v>1690</v>
      </c>
      <c r="C106" s="749" t="s">
        <v>5</v>
      </c>
      <c r="D106" s="1071">
        <v>4</v>
      </c>
      <c r="E106" s="1490"/>
      <c r="F106" s="1486"/>
      <c r="G106" s="1486"/>
      <c r="H106" s="1487"/>
      <c r="I106" s="1452"/>
      <c r="J106" s="1486"/>
      <c r="K106" s="1487"/>
      <c r="L106" s="1487"/>
      <c r="M106" s="1487"/>
      <c r="N106" s="1487"/>
      <c r="O106" s="1488"/>
    </row>
    <row r="107" spans="1:15" s="1046" customFormat="1">
      <c r="A107" s="1484" t="s">
        <v>33</v>
      </c>
      <c r="B107" s="1075" t="s">
        <v>1691</v>
      </c>
      <c r="C107" s="749" t="s">
        <v>5</v>
      </c>
      <c r="D107" s="1071">
        <v>3</v>
      </c>
      <c r="E107" s="1485"/>
      <c r="F107" s="1486"/>
      <c r="G107" s="1486"/>
      <c r="H107" s="1344"/>
      <c r="I107" s="1452"/>
      <c r="J107" s="1115"/>
      <c r="K107" s="1487"/>
      <c r="L107" s="1487"/>
      <c r="M107" s="1487"/>
      <c r="N107" s="1487"/>
      <c r="O107" s="1488"/>
    </row>
    <row r="108" spans="1:15" ht="38.25">
      <c r="A108" s="1484" t="s">
        <v>34</v>
      </c>
      <c r="B108" s="1075" t="s">
        <v>1692</v>
      </c>
      <c r="C108" s="749" t="s">
        <v>7</v>
      </c>
      <c r="D108" s="1071">
        <v>13</v>
      </c>
      <c r="E108" s="1485"/>
      <c r="F108" s="1486"/>
      <c r="G108" s="1486"/>
      <c r="H108" s="1344"/>
      <c r="I108" s="1452"/>
      <c r="J108" s="1115"/>
      <c r="K108" s="1487"/>
      <c r="L108" s="1487"/>
      <c r="M108" s="1487"/>
      <c r="N108" s="1487"/>
      <c r="O108" s="1488"/>
    </row>
    <row r="109" spans="1:15" ht="25.5">
      <c r="A109" s="1484" t="s">
        <v>35</v>
      </c>
      <c r="B109" s="1075" t="s">
        <v>1693</v>
      </c>
      <c r="C109" s="749" t="s">
        <v>5</v>
      </c>
      <c r="D109" s="1071">
        <v>1</v>
      </c>
      <c r="E109" s="1485"/>
      <c r="F109" s="1486"/>
      <c r="G109" s="1486"/>
      <c r="H109" s="1344"/>
      <c r="I109" s="1452"/>
      <c r="J109" s="1115"/>
      <c r="K109" s="1487"/>
      <c r="L109" s="1487"/>
      <c r="M109" s="1487"/>
      <c r="N109" s="1487"/>
      <c r="O109" s="1488"/>
    </row>
    <row r="110" spans="1:15">
      <c r="A110" s="1484" t="s">
        <v>36</v>
      </c>
      <c r="B110" s="1318" t="s">
        <v>1694</v>
      </c>
      <c r="C110" s="749" t="s">
        <v>5</v>
      </c>
      <c r="D110" s="1071">
        <v>4</v>
      </c>
      <c r="E110" s="1491"/>
      <c r="F110" s="1486"/>
      <c r="G110" s="1486"/>
      <c r="H110" s="1492"/>
      <c r="I110" s="1452"/>
      <c r="J110" s="1115"/>
      <c r="K110" s="1487"/>
      <c r="L110" s="1487"/>
      <c r="M110" s="1487"/>
      <c r="N110" s="1487"/>
      <c r="O110" s="1488"/>
    </row>
    <row r="111" spans="1:15" ht="25.5">
      <c r="A111" s="1484" t="s">
        <v>37</v>
      </c>
      <c r="B111" s="1068" t="s">
        <v>1695</v>
      </c>
      <c r="C111" s="749" t="s">
        <v>5</v>
      </c>
      <c r="D111" s="1071">
        <v>4</v>
      </c>
      <c r="E111" s="1491"/>
      <c r="F111" s="1486"/>
      <c r="G111" s="1486"/>
      <c r="H111" s="1492"/>
      <c r="I111" s="1452"/>
      <c r="J111" s="1115"/>
      <c r="K111" s="1487"/>
      <c r="L111" s="1487"/>
      <c r="M111" s="1487"/>
      <c r="N111" s="1487"/>
      <c r="O111" s="1488"/>
    </row>
    <row r="112" spans="1:15">
      <c r="A112" s="1484" t="s">
        <v>20</v>
      </c>
      <c r="B112" s="1068" t="s">
        <v>1696</v>
      </c>
      <c r="C112" s="749" t="s">
        <v>5</v>
      </c>
      <c r="D112" s="1071">
        <v>1</v>
      </c>
      <c r="E112" s="1490"/>
      <c r="F112" s="1486"/>
      <c r="G112" s="1486"/>
      <c r="H112" s="1487"/>
      <c r="I112" s="1452"/>
      <c r="J112" s="1486"/>
      <c r="K112" s="1487"/>
      <c r="L112" s="1487"/>
      <c r="M112" s="1487"/>
      <c r="N112" s="1487"/>
      <c r="O112" s="1488"/>
    </row>
    <row r="113" spans="1:15" ht="25.5">
      <c r="A113" s="1484" t="s">
        <v>38</v>
      </c>
      <c r="B113" s="1068" t="s">
        <v>1697</v>
      </c>
      <c r="C113" s="749" t="s">
        <v>18</v>
      </c>
      <c r="D113" s="1071">
        <v>1</v>
      </c>
      <c r="E113" s="1490"/>
      <c r="F113" s="1486"/>
      <c r="G113" s="1486"/>
      <c r="H113" s="1492"/>
      <c r="I113" s="1452"/>
      <c r="J113" s="1115"/>
      <c r="K113" s="1487"/>
      <c r="L113" s="1487"/>
      <c r="M113" s="1487"/>
      <c r="N113" s="1487"/>
      <c r="O113" s="1488"/>
    </row>
    <row r="114" spans="1:15" ht="25.5">
      <c r="A114" s="1484" t="s">
        <v>39</v>
      </c>
      <c r="B114" s="1068" t="s">
        <v>1698</v>
      </c>
      <c r="C114" s="749" t="s">
        <v>18</v>
      </c>
      <c r="D114" s="1071">
        <v>1</v>
      </c>
      <c r="E114" s="1490"/>
      <c r="F114" s="1486"/>
      <c r="G114" s="1486"/>
      <c r="H114" s="1487"/>
      <c r="I114" s="1452"/>
      <c r="J114" s="1115"/>
      <c r="K114" s="1487"/>
      <c r="L114" s="1487"/>
      <c r="M114" s="1487"/>
      <c r="N114" s="1487"/>
      <c r="O114" s="1488"/>
    </row>
    <row r="115" spans="1:15" ht="38.25">
      <c r="A115" s="1484" t="s">
        <v>40</v>
      </c>
      <c r="B115" s="1493" t="s">
        <v>1699</v>
      </c>
      <c r="C115" s="1494" t="s">
        <v>18</v>
      </c>
      <c r="D115" s="1071">
        <v>1</v>
      </c>
      <c r="E115" s="1490"/>
      <c r="F115" s="1486"/>
      <c r="G115" s="1486"/>
      <c r="H115" s="1487"/>
      <c r="I115" s="1452"/>
      <c r="J115" s="1115"/>
      <c r="K115" s="1487"/>
      <c r="L115" s="1487"/>
      <c r="M115" s="1487"/>
      <c r="N115" s="1487"/>
      <c r="O115" s="1488"/>
    </row>
    <row r="116" spans="1:15" ht="25.5">
      <c r="A116" s="1484" t="s">
        <v>41</v>
      </c>
      <c r="B116" s="1495" t="s">
        <v>1700</v>
      </c>
      <c r="C116" s="748" t="s">
        <v>18</v>
      </c>
      <c r="D116" s="1071">
        <v>1</v>
      </c>
      <c r="E116" s="1490"/>
      <c r="F116" s="1486"/>
      <c r="G116" s="1486"/>
      <c r="H116" s="1487"/>
      <c r="I116" s="1452"/>
      <c r="J116" s="1115"/>
      <c r="K116" s="1487"/>
      <c r="L116" s="1487"/>
      <c r="M116" s="1487"/>
      <c r="N116" s="1487"/>
      <c r="O116" s="1488"/>
    </row>
    <row r="117" spans="1:15" ht="25.5">
      <c r="A117" s="1484" t="s">
        <v>42</v>
      </c>
      <c r="B117" s="1068" t="s">
        <v>3646</v>
      </c>
      <c r="C117" s="749" t="s">
        <v>1626</v>
      </c>
      <c r="D117" s="1071">
        <v>1</v>
      </c>
      <c r="E117" s="1496"/>
      <c r="F117" s="1486"/>
      <c r="G117" s="1486"/>
      <c r="H117" s="1492"/>
      <c r="I117" s="1452"/>
      <c r="J117" s="1115"/>
      <c r="K117" s="1487"/>
      <c r="L117" s="1487"/>
      <c r="M117" s="1487"/>
      <c r="N117" s="1487"/>
      <c r="O117" s="1488"/>
    </row>
    <row r="118" spans="1:15" ht="25.5">
      <c r="A118" s="1484" t="s">
        <v>800</v>
      </c>
      <c r="B118" s="1068" t="s">
        <v>1701</v>
      </c>
      <c r="C118" s="749" t="s">
        <v>1626</v>
      </c>
      <c r="D118" s="1071">
        <v>1</v>
      </c>
      <c r="E118" s="1071"/>
      <c r="F118" s="1486"/>
      <c r="G118" s="1486"/>
      <c r="H118" s="1071"/>
      <c r="I118" s="1452"/>
      <c r="J118" s="1115"/>
      <c r="K118" s="1487"/>
      <c r="L118" s="1487"/>
      <c r="M118" s="1487"/>
      <c r="N118" s="1487"/>
      <c r="O118" s="1488"/>
    </row>
    <row r="119" spans="1:15">
      <c r="A119" s="1484" t="s">
        <v>1280</v>
      </c>
      <c r="B119" s="1068" t="s">
        <v>1702</v>
      </c>
      <c r="C119" s="749" t="s">
        <v>7</v>
      </c>
      <c r="D119" s="1071">
        <v>71</v>
      </c>
      <c r="E119" s="1487"/>
      <c r="F119" s="1486"/>
      <c r="G119" s="1486"/>
      <c r="H119" s="1487"/>
      <c r="I119" s="1452"/>
      <c r="J119" s="1486"/>
      <c r="K119" s="1487"/>
      <c r="L119" s="1487"/>
      <c r="M119" s="1487"/>
      <c r="N119" s="1487"/>
      <c r="O119" s="1488"/>
    </row>
    <row r="120" spans="1:15" ht="25.5">
      <c r="A120" s="1484" t="s">
        <v>801</v>
      </c>
      <c r="B120" s="1068" t="s">
        <v>1687</v>
      </c>
      <c r="C120" s="749" t="s">
        <v>12</v>
      </c>
      <c r="D120" s="1071">
        <v>462</v>
      </c>
      <c r="E120" s="1487"/>
      <c r="F120" s="1486"/>
      <c r="G120" s="1486"/>
      <c r="H120" s="1487"/>
      <c r="I120" s="1452"/>
      <c r="J120" s="1486"/>
      <c r="K120" s="1487"/>
      <c r="L120" s="1487"/>
      <c r="M120" s="1487"/>
      <c r="N120" s="1487"/>
      <c r="O120" s="1488"/>
    </row>
    <row r="121" spans="1:15" ht="26.25" thickBot="1">
      <c r="A121" s="1484" t="s">
        <v>1281</v>
      </c>
      <c r="B121" s="1497" t="s">
        <v>3647</v>
      </c>
      <c r="C121" s="1498" t="s">
        <v>1626</v>
      </c>
      <c r="D121" s="1499">
        <v>1</v>
      </c>
      <c r="E121" s="1487"/>
      <c r="F121" s="1486"/>
      <c r="G121" s="1486"/>
      <c r="H121" s="1487"/>
      <c r="I121" s="1452"/>
      <c r="J121" s="1486"/>
      <c r="K121" s="1487"/>
      <c r="L121" s="1487"/>
      <c r="M121" s="1487"/>
      <c r="N121" s="1487"/>
      <c r="O121" s="1488"/>
    </row>
    <row r="122" spans="1:15">
      <c r="A122" s="2061" t="s">
        <v>1094</v>
      </c>
      <c r="B122" s="2062"/>
      <c r="C122" s="2063"/>
      <c r="D122" s="2063"/>
      <c r="E122" s="2062"/>
      <c r="F122" s="2062"/>
      <c r="G122" s="2062"/>
      <c r="H122" s="2062"/>
      <c r="I122" s="2062"/>
      <c r="J122" s="2062"/>
      <c r="K122" s="1500"/>
      <c r="L122" s="1500"/>
      <c r="M122" s="1500"/>
      <c r="N122" s="1500"/>
      <c r="O122" s="1500"/>
    </row>
    <row r="123" spans="1:15">
      <c r="A123" s="1501"/>
      <c r="B123" s="1501"/>
      <c r="C123" s="1502"/>
      <c r="D123" s="1502"/>
      <c r="E123" s="1501"/>
      <c r="F123" s="1501"/>
      <c r="G123" s="1501"/>
      <c r="H123" s="1501"/>
      <c r="I123" s="1501"/>
      <c r="J123" s="1501"/>
      <c r="K123" s="1503"/>
      <c r="L123" s="1503"/>
      <c r="M123" s="1503"/>
      <c r="N123" s="1503"/>
      <c r="O123" s="1503"/>
    </row>
    <row r="125" spans="1:15" ht="74.25" customHeight="1">
      <c r="A125" s="843">
        <v>1</v>
      </c>
      <c r="B125" s="2021" t="s">
        <v>2874</v>
      </c>
      <c r="C125" s="2021"/>
      <c r="D125" s="2021"/>
      <c r="E125" s="2021"/>
      <c r="F125" s="2021"/>
      <c r="G125" s="2021"/>
      <c r="H125" s="2021"/>
      <c r="I125" s="2021"/>
      <c r="J125" s="2021"/>
      <c r="K125" s="2021"/>
      <c r="L125" s="2021"/>
    </row>
    <row r="126" spans="1:15">
      <c r="A126" s="846" t="s">
        <v>49</v>
      </c>
      <c r="B126" s="1032" t="s">
        <v>3220</v>
      </c>
      <c r="C126" s="1033"/>
      <c r="D126" s="1033"/>
      <c r="E126" s="1033"/>
      <c r="F126" s="1033"/>
      <c r="G126" s="1033"/>
      <c r="H126" s="1033"/>
      <c r="I126" s="1033"/>
      <c r="J126" s="1033"/>
      <c r="K126" s="1033"/>
      <c r="L126" s="1033"/>
    </row>
    <row r="127" spans="1:15" ht="44.25" customHeight="1">
      <c r="A127" s="1034" t="s">
        <v>52</v>
      </c>
      <c r="B127" s="2020" t="s">
        <v>3474</v>
      </c>
      <c r="C127" s="2020"/>
      <c r="D127" s="2020"/>
      <c r="E127" s="2020"/>
      <c r="F127" s="2020"/>
      <c r="G127" s="2020"/>
      <c r="H127" s="2020"/>
      <c r="I127" s="2020"/>
      <c r="J127" s="2020"/>
      <c r="K127" s="2020"/>
      <c r="L127" s="2020"/>
    </row>
    <row r="128" spans="1:15" ht="60.75" customHeight="1">
      <c r="A128" s="1034" t="s">
        <v>3218</v>
      </c>
      <c r="B128" s="1927" t="s">
        <v>3217</v>
      </c>
      <c r="C128" s="1927"/>
      <c r="D128" s="1927"/>
      <c r="E128" s="1927"/>
      <c r="F128" s="1927"/>
      <c r="G128" s="1927"/>
      <c r="H128" s="1927"/>
      <c r="I128" s="1927"/>
      <c r="J128" s="1927"/>
      <c r="K128" s="1927"/>
      <c r="L128" s="1927"/>
    </row>
    <row r="129" spans="1:12" ht="75" customHeight="1">
      <c r="A129" s="1034" t="s">
        <v>3219</v>
      </c>
      <c r="B129" s="1927" t="s">
        <v>3224</v>
      </c>
      <c r="C129" s="1927"/>
      <c r="D129" s="1927"/>
      <c r="E129" s="1927"/>
      <c r="F129" s="1927"/>
      <c r="G129" s="1927"/>
      <c r="H129" s="1927"/>
      <c r="I129" s="1927"/>
      <c r="J129" s="1927"/>
      <c r="K129" s="1927"/>
      <c r="L129" s="1927"/>
    </row>
    <row r="130" spans="1:12">
      <c r="A130" s="846"/>
      <c r="B130" s="847"/>
      <c r="C130" s="843"/>
      <c r="D130" s="848"/>
      <c r="E130" s="848"/>
      <c r="F130" s="844"/>
      <c r="G130" s="845"/>
      <c r="H130" s="845"/>
      <c r="I130" s="845"/>
      <c r="J130" s="845"/>
      <c r="K130" s="845"/>
      <c r="L130" s="845"/>
    </row>
    <row r="131" spans="1:12">
      <c r="A131" s="846"/>
      <c r="B131" s="847"/>
      <c r="C131" s="843"/>
      <c r="D131" s="848"/>
      <c r="E131" s="848"/>
      <c r="F131" s="844"/>
      <c r="G131" s="845"/>
      <c r="H131" s="845"/>
      <c r="I131" s="845"/>
      <c r="J131" s="845"/>
      <c r="K131" s="845"/>
      <c r="L131" s="845"/>
    </row>
    <row r="132" spans="1:12">
      <c r="A132" s="846"/>
      <c r="B132" s="847"/>
      <c r="C132" s="843"/>
      <c r="D132" s="848"/>
      <c r="E132" s="848"/>
      <c r="F132" s="844"/>
      <c r="G132" s="845"/>
      <c r="H132" s="845"/>
      <c r="I132" s="845"/>
      <c r="J132" s="845"/>
      <c r="K132" s="845"/>
      <c r="L132" s="845"/>
    </row>
    <row r="133" spans="1:12">
      <c r="A133" s="849"/>
      <c r="B133" s="1045" t="s">
        <v>3222</v>
      </c>
      <c r="C133" s="1921" t="s">
        <v>10</v>
      </c>
      <c r="D133" s="1921"/>
      <c r="E133" s="757"/>
      <c r="F133" s="757"/>
      <c r="G133" s="757"/>
      <c r="H133" s="757"/>
      <c r="I133" s="757"/>
      <c r="J133" s="757"/>
      <c r="K133" s="757"/>
      <c r="L133" s="757"/>
    </row>
    <row r="134" spans="1:12">
      <c r="A134" s="849"/>
      <c r="B134" s="1045" t="s">
        <v>3221</v>
      </c>
      <c r="C134" s="1921" t="s">
        <v>11</v>
      </c>
      <c r="D134" s="1921"/>
      <c r="E134" s="757"/>
      <c r="F134" s="757"/>
      <c r="G134" s="757"/>
      <c r="H134" s="757"/>
      <c r="I134" s="757"/>
      <c r="J134" s="757"/>
      <c r="K134" s="757"/>
      <c r="L134" s="757"/>
    </row>
    <row r="135" spans="1:12">
      <c r="A135" s="849"/>
      <c r="B135" s="833"/>
      <c r="C135" s="851"/>
      <c r="D135" s="851"/>
      <c r="E135" s="757"/>
      <c r="F135" s="757"/>
      <c r="G135" s="757"/>
      <c r="H135" s="757"/>
      <c r="I135" s="757"/>
      <c r="J135" s="757"/>
      <c r="K135" s="757"/>
      <c r="L135" s="757"/>
    </row>
    <row r="136" spans="1:12">
      <c r="A136" s="849"/>
      <c r="B136" s="833"/>
      <c r="C136" s="851"/>
      <c r="D136" s="851"/>
      <c r="E136" s="757"/>
      <c r="F136" s="757"/>
      <c r="G136" s="757"/>
      <c r="H136" s="757"/>
      <c r="I136" s="757"/>
      <c r="J136" s="757"/>
      <c r="K136" s="757"/>
      <c r="L136" s="757"/>
    </row>
    <row r="137" spans="1:12">
      <c r="A137" s="849"/>
      <c r="B137" s="833" t="s">
        <v>3223</v>
      </c>
      <c r="C137" s="1921" t="s">
        <v>10</v>
      </c>
      <c r="D137" s="1921"/>
      <c r="E137" s="757"/>
      <c r="F137" s="757"/>
      <c r="G137" s="757"/>
      <c r="H137" s="757"/>
      <c r="I137" s="757"/>
      <c r="J137" s="757"/>
      <c r="K137" s="757"/>
      <c r="L137" s="757"/>
    </row>
    <row r="138" spans="1:12">
      <c r="A138" s="849"/>
      <c r="B138" s="833"/>
      <c r="C138" s="1921" t="s">
        <v>11</v>
      </c>
      <c r="D138" s="1921"/>
      <c r="E138" s="757"/>
      <c r="F138" s="757"/>
      <c r="G138" s="757"/>
      <c r="H138" s="757"/>
      <c r="I138" s="757"/>
      <c r="J138" s="757"/>
      <c r="K138" s="757"/>
      <c r="L138" s="757"/>
    </row>
  </sheetData>
  <mergeCells count="23">
    <mergeCell ref="A1:E1"/>
    <mergeCell ref="A2:E2"/>
    <mergeCell ref="A6:B6"/>
    <mergeCell ref="A5:B5"/>
    <mergeCell ref="A11:D11"/>
    <mergeCell ref="A7:B7"/>
    <mergeCell ref="A8:B8"/>
    <mergeCell ref="A9:B9"/>
    <mergeCell ref="C13:C14"/>
    <mergeCell ref="D13:D14"/>
    <mergeCell ref="E13:J13"/>
    <mergeCell ref="K13:O13"/>
    <mergeCell ref="A122:J122"/>
    <mergeCell ref="A13:A14"/>
    <mergeCell ref="B13:B14"/>
    <mergeCell ref="C137:D137"/>
    <mergeCell ref="C138:D138"/>
    <mergeCell ref="B125:L125"/>
    <mergeCell ref="B127:L127"/>
    <mergeCell ref="B128:L128"/>
    <mergeCell ref="B129:L129"/>
    <mergeCell ref="C134:D134"/>
    <mergeCell ref="C133:D133"/>
  </mergeCells>
  <conditionalFormatting sqref="B25:B52">
    <cfRule type="duplicateValues" dxfId="96" priority="5"/>
    <cfRule type="duplicateValues" dxfId="95" priority="6"/>
  </conditionalFormatting>
  <conditionalFormatting sqref="C16:D16 B16:B24">
    <cfRule type="duplicateValues" dxfId="94" priority="7"/>
  </conditionalFormatting>
  <conditionalFormatting sqref="C16:D16">
    <cfRule type="duplicateValues" dxfId="93" priority="8"/>
  </conditionalFormatting>
  <conditionalFormatting sqref="C100:D101 C117:D121">
    <cfRule type="cellIs" dxfId="92" priority="3" operator="equal">
      <formula>0</formula>
    </cfRule>
  </conditionalFormatting>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00FF99"/>
    <pageSetUpPr fitToPage="1"/>
  </sheetPr>
  <dimension ref="A1:V248"/>
  <sheetViews>
    <sheetView topLeftCell="A202" zoomScale="85" zoomScaleNormal="85" workbookViewId="0">
      <selection activeCell="V150" sqref="V150"/>
    </sheetView>
  </sheetViews>
  <sheetFormatPr defaultColWidth="9.42578125" defaultRowHeight="12.75"/>
  <cols>
    <col min="1" max="1" width="8.42578125" style="1" customWidth="1"/>
    <col min="2" max="2" width="32.5703125" style="4" customWidth="1"/>
    <col min="3" max="3" width="15.42578125" style="1" customWidth="1"/>
    <col min="4" max="4" width="32.7109375" style="1" customWidth="1"/>
    <col min="5" max="5" width="24.5703125" style="1" customWidth="1"/>
    <col min="6" max="14" width="9.42578125" style="1"/>
    <col min="15" max="15" width="11.85546875" style="1" customWidth="1"/>
    <col min="16" max="16" width="11.28515625" style="1" customWidth="1"/>
    <col min="17" max="17" width="11.28515625" style="1" bestFit="1" customWidth="1"/>
    <col min="18" max="18" width="11.5703125" style="1" customWidth="1"/>
    <col min="19" max="21" width="9.42578125" style="1"/>
    <col min="22" max="22" width="22.5703125" style="1" customWidth="1"/>
    <col min="23" max="234" width="9.42578125" style="1"/>
    <col min="235" max="235" width="6.42578125" style="1" customWidth="1"/>
    <col min="236" max="236" width="35.42578125" style="1" customWidth="1"/>
    <col min="237" max="237" width="3.5703125" style="1" customWidth="1"/>
    <col min="238" max="238" width="9.28515625" style="1" customWidth="1"/>
    <col min="239" max="239" width="6.42578125" style="1" customWidth="1"/>
    <col min="240" max="240" width="4.5703125" style="1" customWidth="1"/>
    <col min="241" max="241" width="7.42578125" style="1" customWidth="1"/>
    <col min="242" max="242" width="8.42578125" style="1" customWidth="1"/>
    <col min="243" max="243" width="7.5703125" style="1" customWidth="1"/>
    <col min="244" max="244" width="9" style="1" customWidth="1"/>
    <col min="245" max="245" width="11.42578125" style="1" customWidth="1"/>
    <col min="246" max="246" width="10.42578125" style="1" customWidth="1"/>
    <col min="247" max="247" width="11.5703125" style="1" customWidth="1"/>
    <col min="248" max="248" width="9.42578125" style="1"/>
    <col min="249" max="249" width="11.42578125" style="1" customWidth="1"/>
    <col min="250" max="490" width="9.42578125" style="1"/>
    <col min="491" max="491" width="6.42578125" style="1" customWidth="1"/>
    <col min="492" max="492" width="35.42578125" style="1" customWidth="1"/>
    <col min="493" max="493" width="3.5703125" style="1" customWidth="1"/>
    <col min="494" max="494" width="9.28515625" style="1" customWidth="1"/>
    <col min="495" max="495" width="6.42578125" style="1" customWidth="1"/>
    <col min="496" max="496" width="4.5703125" style="1" customWidth="1"/>
    <col min="497" max="497" width="7.42578125" style="1" customWidth="1"/>
    <col min="498" max="498" width="8.42578125" style="1" customWidth="1"/>
    <col min="499" max="499" width="7.5703125" style="1" customWidth="1"/>
    <col min="500" max="500" width="9" style="1" customWidth="1"/>
    <col min="501" max="501" width="11.42578125" style="1" customWidth="1"/>
    <col min="502" max="502" width="10.42578125" style="1" customWidth="1"/>
    <col min="503" max="503" width="11.5703125" style="1" customWidth="1"/>
    <col min="504" max="504" width="9.42578125" style="1"/>
    <col min="505" max="505" width="11.42578125" style="1" customWidth="1"/>
    <col min="506" max="746" width="9.42578125" style="1"/>
    <col min="747" max="747" width="6.42578125" style="1" customWidth="1"/>
    <col min="748" max="748" width="35.42578125" style="1" customWidth="1"/>
    <col min="749" max="749" width="3.5703125" style="1" customWidth="1"/>
    <col min="750" max="750" width="9.28515625" style="1" customWidth="1"/>
    <col min="751" max="751" width="6.42578125" style="1" customWidth="1"/>
    <col min="752" max="752" width="4.5703125" style="1" customWidth="1"/>
    <col min="753" max="753" width="7.42578125" style="1" customWidth="1"/>
    <col min="754" max="754" width="8.42578125" style="1" customWidth="1"/>
    <col min="755" max="755" width="7.5703125" style="1" customWidth="1"/>
    <col min="756" max="756" width="9" style="1" customWidth="1"/>
    <col min="757" max="757" width="11.42578125" style="1" customWidth="1"/>
    <col min="758" max="758" width="10.42578125" style="1" customWidth="1"/>
    <col min="759" max="759" width="11.5703125" style="1" customWidth="1"/>
    <col min="760" max="760" width="9.42578125" style="1"/>
    <col min="761" max="761" width="11.42578125" style="1" customWidth="1"/>
    <col min="762" max="1002" width="9.42578125" style="1"/>
    <col min="1003" max="1003" width="6.42578125" style="1" customWidth="1"/>
    <col min="1004" max="1004" width="35.42578125" style="1" customWidth="1"/>
    <col min="1005" max="1005" width="3.5703125" style="1" customWidth="1"/>
    <col min="1006" max="1007" width="9.28515625" style="1" customWidth="1"/>
    <col min="1008" max="16384" width="9.42578125" style="1"/>
  </cols>
  <sheetData>
    <row r="1" spans="1:18">
      <c r="A1" s="2034" t="s">
        <v>2909</v>
      </c>
      <c r="B1" s="2034"/>
      <c r="C1" s="2034"/>
      <c r="D1" s="2034"/>
    </row>
    <row r="2" spans="1:18">
      <c r="A2" s="2035" t="s">
        <v>14</v>
      </c>
      <c r="B2" s="2035"/>
      <c r="C2" s="2035"/>
      <c r="D2" s="2035"/>
    </row>
    <row r="3" spans="1:18">
      <c r="A3" s="2071"/>
      <c r="B3" s="2071"/>
      <c r="C3" s="2071"/>
      <c r="D3" s="2071"/>
    </row>
    <row r="4" spans="1:18" ht="15">
      <c r="A4" s="1932" t="s">
        <v>0</v>
      </c>
      <c r="B4" s="1932"/>
      <c r="C4" s="759" t="s">
        <v>3211</v>
      </c>
      <c r="D4" s="1429"/>
    </row>
    <row r="5" spans="1:18" s="2" customFormat="1">
      <c r="A5" s="1932" t="s">
        <v>1</v>
      </c>
      <c r="B5" s="1932"/>
      <c r="C5" s="759" t="s">
        <v>3211</v>
      </c>
      <c r="D5" s="759"/>
    </row>
    <row r="6" spans="1:18" s="3" customFormat="1">
      <c r="A6" s="1932" t="s">
        <v>2</v>
      </c>
      <c r="B6" s="1932"/>
      <c r="C6" s="759" t="s">
        <v>3212</v>
      </c>
      <c r="D6" s="759"/>
    </row>
    <row r="7" spans="1:18" ht="15">
      <c r="A7" s="1932" t="s">
        <v>3209</v>
      </c>
      <c r="B7" s="1932"/>
      <c r="C7" s="761" t="s">
        <v>3213</v>
      </c>
      <c r="D7" s="759"/>
    </row>
    <row r="8" spans="1:18" s="3" customFormat="1" ht="15">
      <c r="A8" s="1939" t="s">
        <v>3210</v>
      </c>
      <c r="B8" s="1939"/>
      <c r="C8" s="761"/>
      <c r="D8" s="1429"/>
      <c r="O8" s="23" t="s">
        <v>2941</v>
      </c>
      <c r="P8" s="23"/>
      <c r="Q8" s="145"/>
      <c r="R8" s="23" t="s">
        <v>2942</v>
      </c>
    </row>
    <row r="9" spans="1:18">
      <c r="A9" s="2038"/>
      <c r="B9" s="2038"/>
      <c r="C9" s="2070"/>
      <c r="D9" s="2070"/>
      <c r="O9" s="23" t="s">
        <v>2943</v>
      </c>
      <c r="P9" s="23"/>
      <c r="Q9" s="23"/>
      <c r="R9" s="23"/>
    </row>
    <row r="10" spans="1:18" ht="13.5" thickBot="1"/>
    <row r="11" spans="1:18" ht="12.75" customHeight="1">
      <c r="A11" s="2074" t="s">
        <v>8</v>
      </c>
      <c r="B11" s="2076" t="s">
        <v>1085</v>
      </c>
      <c r="C11" s="2078" t="s">
        <v>1893</v>
      </c>
      <c r="D11" s="2078" t="s">
        <v>1894</v>
      </c>
      <c r="E11" s="2078" t="s">
        <v>1100</v>
      </c>
      <c r="F11" s="2078" t="s">
        <v>1895</v>
      </c>
      <c r="G11" s="2080" t="s">
        <v>4</v>
      </c>
      <c r="H11" s="1954" t="s">
        <v>2934</v>
      </c>
      <c r="I11" s="1954"/>
      <c r="J11" s="1954"/>
      <c r="K11" s="1954"/>
      <c r="L11" s="1954"/>
      <c r="M11" s="1954"/>
      <c r="N11" s="1955" t="s">
        <v>2935</v>
      </c>
      <c r="O11" s="1955"/>
      <c r="P11" s="1955"/>
      <c r="Q11" s="1955"/>
      <c r="R11" s="1955"/>
    </row>
    <row r="12" spans="1:18" ht="65.25">
      <c r="A12" s="2075"/>
      <c r="B12" s="2077"/>
      <c r="C12" s="2079"/>
      <c r="D12" s="2079"/>
      <c r="E12" s="2079"/>
      <c r="F12" s="2079"/>
      <c r="G12" s="2081"/>
      <c r="H12" s="339" t="s">
        <v>2936</v>
      </c>
      <c r="I12" s="339" t="s">
        <v>2937</v>
      </c>
      <c r="J12" s="339" t="s">
        <v>2886</v>
      </c>
      <c r="K12" s="339" t="s">
        <v>2887</v>
      </c>
      <c r="L12" s="339" t="s">
        <v>2888</v>
      </c>
      <c r="M12" s="339" t="s">
        <v>2938</v>
      </c>
      <c r="N12" s="339" t="s">
        <v>2939</v>
      </c>
      <c r="O12" s="339" t="s">
        <v>2886</v>
      </c>
      <c r="P12" s="339" t="s">
        <v>2887</v>
      </c>
      <c r="Q12" s="339" t="s">
        <v>2888</v>
      </c>
      <c r="R12" s="339" t="s">
        <v>2940</v>
      </c>
    </row>
    <row r="13" spans="1:18" ht="13.5" thickBot="1">
      <c r="A13" s="216">
        <v>1</v>
      </c>
      <c r="B13" s="217">
        <v>2</v>
      </c>
      <c r="C13" s="217">
        <v>3</v>
      </c>
      <c r="D13" s="217">
        <v>4</v>
      </c>
      <c r="E13" s="217">
        <v>5</v>
      </c>
      <c r="F13" s="217">
        <v>6</v>
      </c>
      <c r="G13" s="261">
        <v>7</v>
      </c>
      <c r="H13" s="340">
        <v>8</v>
      </c>
      <c r="I13" s="340">
        <v>9</v>
      </c>
      <c r="J13" s="340">
        <v>10</v>
      </c>
      <c r="K13" s="340">
        <v>11</v>
      </c>
      <c r="L13" s="340">
        <v>12</v>
      </c>
      <c r="M13" s="340">
        <v>13</v>
      </c>
      <c r="N13" s="340">
        <v>14</v>
      </c>
      <c r="O13" s="340">
        <v>15</v>
      </c>
      <c r="P13" s="340">
        <v>16</v>
      </c>
      <c r="Q13" s="340">
        <v>17</v>
      </c>
      <c r="R13" s="341">
        <v>18</v>
      </c>
    </row>
    <row r="14" spans="1:18" ht="13.5" thickBot="1">
      <c r="A14" s="218"/>
      <c r="B14" s="219"/>
      <c r="C14" s="222"/>
      <c r="D14" s="222"/>
      <c r="E14" s="257"/>
      <c r="F14" s="257"/>
      <c r="G14" s="258"/>
      <c r="H14" s="460"/>
      <c r="I14" s="460"/>
      <c r="J14" s="460"/>
      <c r="K14" s="460"/>
      <c r="L14" s="460"/>
      <c r="M14" s="460"/>
      <c r="N14" s="460"/>
      <c r="O14" s="460"/>
      <c r="P14" s="460"/>
      <c r="Q14" s="460"/>
      <c r="R14" s="460"/>
    </row>
    <row r="15" spans="1:18" ht="210">
      <c r="A15" s="278">
        <v>1</v>
      </c>
      <c r="B15" s="279" t="s">
        <v>2553</v>
      </c>
      <c r="C15" s="280"/>
      <c r="D15" s="1430" t="s">
        <v>3636</v>
      </c>
      <c r="E15" s="280" t="s">
        <v>2554</v>
      </c>
      <c r="F15" s="281" t="s">
        <v>9</v>
      </c>
      <c r="G15" s="296">
        <v>1</v>
      </c>
      <c r="H15" s="433"/>
      <c r="I15" s="433"/>
      <c r="J15" s="342"/>
      <c r="K15" s="433"/>
      <c r="L15" s="344"/>
      <c r="M15" s="342"/>
      <c r="N15" s="347"/>
      <c r="O15" s="347"/>
      <c r="P15" s="347"/>
      <c r="Q15" s="347"/>
      <c r="R15" s="348"/>
    </row>
    <row r="16" spans="1:18" ht="120">
      <c r="A16" s="282">
        <v>2</v>
      </c>
      <c r="B16" s="244" t="s">
        <v>2555</v>
      </c>
      <c r="C16" s="236"/>
      <c r="D16" s="1368" t="s">
        <v>3637</v>
      </c>
      <c r="E16" s="226" t="s">
        <v>2556</v>
      </c>
      <c r="F16" s="233" t="s">
        <v>5</v>
      </c>
      <c r="G16" s="167">
        <v>1</v>
      </c>
      <c r="H16" s="433"/>
      <c r="I16" s="433"/>
      <c r="J16" s="342"/>
      <c r="K16" s="433"/>
      <c r="L16" s="344"/>
      <c r="M16" s="342"/>
      <c r="N16" s="347"/>
      <c r="O16" s="347"/>
      <c r="P16" s="347"/>
      <c r="Q16" s="347"/>
      <c r="R16" s="348"/>
    </row>
    <row r="17" spans="1:18" ht="30">
      <c r="A17" s="282">
        <v>3</v>
      </c>
      <c r="B17" s="244" t="s">
        <v>2557</v>
      </c>
      <c r="C17" s="236"/>
      <c r="D17" s="1368" t="s">
        <v>3638</v>
      </c>
      <c r="E17" s="226" t="s">
        <v>2558</v>
      </c>
      <c r="F17" s="233" t="s">
        <v>5</v>
      </c>
      <c r="G17" s="167">
        <v>5</v>
      </c>
      <c r="H17" s="433"/>
      <c r="I17" s="433"/>
      <c r="J17" s="342"/>
      <c r="K17" s="433"/>
      <c r="L17" s="344"/>
      <c r="M17" s="342"/>
      <c r="N17" s="347"/>
      <c r="O17" s="347"/>
      <c r="P17" s="347"/>
      <c r="Q17" s="347"/>
      <c r="R17" s="348"/>
    </row>
    <row r="18" spans="1:18" ht="30">
      <c r="A18" s="282">
        <v>4</v>
      </c>
      <c r="B18" s="244" t="s">
        <v>2557</v>
      </c>
      <c r="C18" s="236"/>
      <c r="D18" s="1368" t="s">
        <v>3638</v>
      </c>
      <c r="E18" s="226" t="s">
        <v>2559</v>
      </c>
      <c r="F18" s="233" t="s">
        <v>5</v>
      </c>
      <c r="G18" s="167">
        <v>3</v>
      </c>
      <c r="H18" s="433"/>
      <c r="I18" s="433"/>
      <c r="J18" s="342"/>
      <c r="K18" s="433"/>
      <c r="L18" s="344"/>
      <c r="M18" s="342"/>
      <c r="N18" s="347"/>
      <c r="O18" s="347"/>
      <c r="P18" s="347"/>
      <c r="Q18" s="347"/>
      <c r="R18" s="348"/>
    </row>
    <row r="19" spans="1:18" ht="30">
      <c r="A19" s="282">
        <v>5</v>
      </c>
      <c r="B19" s="244" t="s">
        <v>2557</v>
      </c>
      <c r="C19" s="236"/>
      <c r="D19" s="1368" t="s">
        <v>3638</v>
      </c>
      <c r="E19" s="226" t="s">
        <v>2560</v>
      </c>
      <c r="F19" s="233" t="s">
        <v>5</v>
      </c>
      <c r="G19" s="167">
        <v>4</v>
      </c>
      <c r="H19" s="433"/>
      <c r="I19" s="433"/>
      <c r="J19" s="342"/>
      <c r="K19" s="433"/>
      <c r="L19" s="344"/>
      <c r="M19" s="342"/>
      <c r="N19" s="347"/>
      <c r="O19" s="347"/>
      <c r="P19" s="347"/>
      <c r="Q19" s="347"/>
      <c r="R19" s="348"/>
    </row>
    <row r="20" spans="1:18" ht="30">
      <c r="A20" s="282">
        <v>6</v>
      </c>
      <c r="B20" s="244" t="s">
        <v>2557</v>
      </c>
      <c r="C20" s="236"/>
      <c r="D20" s="1368" t="s">
        <v>3638</v>
      </c>
      <c r="E20" s="226" t="s">
        <v>2561</v>
      </c>
      <c r="F20" s="233" t="s">
        <v>5</v>
      </c>
      <c r="G20" s="167">
        <v>5</v>
      </c>
      <c r="H20" s="433"/>
      <c r="I20" s="433"/>
      <c r="J20" s="342"/>
      <c r="K20" s="433"/>
      <c r="L20" s="344"/>
      <c r="M20" s="342"/>
      <c r="N20" s="347"/>
      <c r="O20" s="347"/>
      <c r="P20" s="347"/>
      <c r="Q20" s="347"/>
      <c r="R20" s="348"/>
    </row>
    <row r="21" spans="1:18" ht="30">
      <c r="A21" s="282">
        <v>7</v>
      </c>
      <c r="B21" s="244" t="s">
        <v>2557</v>
      </c>
      <c r="C21" s="236"/>
      <c r="D21" s="1368" t="s">
        <v>3638</v>
      </c>
      <c r="E21" s="226" t="s">
        <v>2562</v>
      </c>
      <c r="F21" s="233" t="s">
        <v>5</v>
      </c>
      <c r="G21" s="167">
        <v>3</v>
      </c>
      <c r="H21" s="433"/>
      <c r="I21" s="433"/>
      <c r="J21" s="342"/>
      <c r="K21" s="433"/>
      <c r="L21" s="344"/>
      <c r="M21" s="342"/>
      <c r="N21" s="347"/>
      <c r="O21" s="347"/>
      <c r="P21" s="347"/>
      <c r="Q21" s="347"/>
      <c r="R21" s="348"/>
    </row>
    <row r="22" spans="1:18" ht="30">
      <c r="A22" s="282">
        <v>8</v>
      </c>
      <c r="B22" s="244" t="s">
        <v>2557</v>
      </c>
      <c r="C22" s="236"/>
      <c r="D22" s="1368" t="s">
        <v>3638</v>
      </c>
      <c r="E22" s="226" t="s">
        <v>2563</v>
      </c>
      <c r="F22" s="233" t="s">
        <v>5</v>
      </c>
      <c r="G22" s="167">
        <v>8</v>
      </c>
      <c r="H22" s="433"/>
      <c r="I22" s="433"/>
      <c r="J22" s="342"/>
      <c r="K22" s="433"/>
      <c r="L22" s="344"/>
      <c r="M22" s="342"/>
      <c r="N22" s="347"/>
      <c r="O22" s="347"/>
      <c r="P22" s="347"/>
      <c r="Q22" s="347"/>
      <c r="R22" s="348"/>
    </row>
    <row r="23" spans="1:18" ht="30">
      <c r="A23" s="282">
        <v>9</v>
      </c>
      <c r="B23" s="244" t="s">
        <v>2557</v>
      </c>
      <c r="C23" s="236"/>
      <c r="D23" s="1368" t="s">
        <v>3638</v>
      </c>
      <c r="E23" s="226" t="s">
        <v>2564</v>
      </c>
      <c r="F23" s="233" t="s">
        <v>5</v>
      </c>
      <c r="G23" s="167">
        <v>24</v>
      </c>
      <c r="H23" s="433"/>
      <c r="I23" s="433"/>
      <c r="J23" s="342"/>
      <c r="K23" s="433"/>
      <c r="L23" s="344"/>
      <c r="M23" s="342"/>
      <c r="N23" s="347"/>
      <c r="O23" s="347"/>
      <c r="P23" s="347"/>
      <c r="Q23" s="347"/>
      <c r="R23" s="348"/>
    </row>
    <row r="24" spans="1:18" ht="30">
      <c r="A24" s="282">
        <v>10</v>
      </c>
      <c r="B24" s="244" t="s">
        <v>2557</v>
      </c>
      <c r="C24" s="236"/>
      <c r="D24" s="1368" t="s">
        <v>3638</v>
      </c>
      <c r="E24" s="226" t="s">
        <v>2565</v>
      </c>
      <c r="F24" s="233" t="s">
        <v>5</v>
      </c>
      <c r="G24" s="167">
        <v>8</v>
      </c>
      <c r="H24" s="433"/>
      <c r="I24" s="433"/>
      <c r="J24" s="342"/>
      <c r="K24" s="433"/>
      <c r="L24" s="344"/>
      <c r="M24" s="342"/>
      <c r="N24" s="347"/>
      <c r="O24" s="347"/>
      <c r="P24" s="347"/>
      <c r="Q24" s="347"/>
      <c r="R24" s="348"/>
    </row>
    <row r="25" spans="1:18" ht="60">
      <c r="A25" s="282">
        <v>11</v>
      </c>
      <c r="B25" s="244" t="s">
        <v>2566</v>
      </c>
      <c r="C25" s="236"/>
      <c r="D25" s="1368" t="s">
        <v>3638</v>
      </c>
      <c r="E25" s="283" t="s">
        <v>2567</v>
      </c>
      <c r="F25" s="233" t="s">
        <v>5</v>
      </c>
      <c r="G25" s="167">
        <v>3</v>
      </c>
      <c r="H25" s="433"/>
      <c r="I25" s="433"/>
      <c r="J25" s="342"/>
      <c r="K25" s="433"/>
      <c r="L25" s="344"/>
      <c r="M25" s="342"/>
      <c r="N25" s="347"/>
      <c r="O25" s="347"/>
      <c r="P25" s="347"/>
      <c r="Q25" s="347"/>
      <c r="R25" s="348"/>
    </row>
    <row r="26" spans="1:18" ht="60">
      <c r="A26" s="282">
        <v>12</v>
      </c>
      <c r="B26" s="244" t="s">
        <v>2566</v>
      </c>
      <c r="C26" s="236"/>
      <c r="D26" s="1368" t="s">
        <v>3638</v>
      </c>
      <c r="E26" s="283" t="s">
        <v>2568</v>
      </c>
      <c r="F26" s="233" t="s">
        <v>5</v>
      </c>
      <c r="G26" s="167">
        <v>1</v>
      </c>
      <c r="H26" s="433"/>
      <c r="I26" s="433"/>
      <c r="J26" s="342"/>
      <c r="K26" s="433"/>
      <c r="L26" s="344"/>
      <c r="M26" s="342"/>
      <c r="N26" s="347"/>
      <c r="O26" s="347"/>
      <c r="P26" s="347"/>
      <c r="Q26" s="347"/>
      <c r="R26" s="348"/>
    </row>
    <row r="27" spans="1:18" ht="60">
      <c r="A27" s="282">
        <v>13</v>
      </c>
      <c r="B27" s="244" t="s">
        <v>2566</v>
      </c>
      <c r="C27" s="236"/>
      <c r="D27" s="1368" t="s">
        <v>3638</v>
      </c>
      <c r="E27" s="283" t="s">
        <v>2569</v>
      </c>
      <c r="F27" s="233" t="s">
        <v>5</v>
      </c>
      <c r="G27" s="167">
        <v>1</v>
      </c>
      <c r="H27" s="433"/>
      <c r="I27" s="433"/>
      <c r="J27" s="342"/>
      <c r="K27" s="433"/>
      <c r="L27" s="344"/>
      <c r="M27" s="342"/>
      <c r="N27" s="347"/>
      <c r="O27" s="347"/>
      <c r="P27" s="347"/>
      <c r="Q27" s="347"/>
      <c r="R27" s="348"/>
    </row>
    <row r="28" spans="1:18" ht="60">
      <c r="A28" s="282">
        <v>14</v>
      </c>
      <c r="B28" s="244" t="s">
        <v>2566</v>
      </c>
      <c r="C28" s="236"/>
      <c r="D28" s="1368" t="s">
        <v>3638</v>
      </c>
      <c r="E28" s="283" t="s">
        <v>2570</v>
      </c>
      <c r="F28" s="233" t="s">
        <v>5</v>
      </c>
      <c r="G28" s="167">
        <v>2</v>
      </c>
      <c r="H28" s="433"/>
      <c r="I28" s="433"/>
      <c r="J28" s="342"/>
      <c r="K28" s="433"/>
      <c r="L28" s="344"/>
      <c r="M28" s="342"/>
      <c r="N28" s="347"/>
      <c r="O28" s="347"/>
      <c r="P28" s="347"/>
      <c r="Q28" s="347"/>
      <c r="R28" s="348"/>
    </row>
    <row r="29" spans="1:18" ht="60">
      <c r="A29" s="282">
        <v>15</v>
      </c>
      <c r="B29" s="244" t="s">
        <v>2566</v>
      </c>
      <c r="C29" s="236"/>
      <c r="D29" s="1368" t="s">
        <v>3638</v>
      </c>
      <c r="E29" s="283" t="s">
        <v>2571</v>
      </c>
      <c r="F29" s="233" t="s">
        <v>5</v>
      </c>
      <c r="G29" s="167">
        <v>1</v>
      </c>
      <c r="H29" s="433"/>
      <c r="I29" s="433"/>
      <c r="J29" s="342"/>
      <c r="K29" s="433"/>
      <c r="L29" s="344"/>
      <c r="M29" s="342"/>
      <c r="N29" s="347"/>
      <c r="O29" s="347"/>
      <c r="P29" s="347"/>
      <c r="Q29" s="347"/>
      <c r="R29" s="348"/>
    </row>
    <row r="30" spans="1:18" ht="60">
      <c r="A30" s="282">
        <v>16</v>
      </c>
      <c r="B30" s="244" t="s">
        <v>2566</v>
      </c>
      <c r="C30" s="236"/>
      <c r="D30" s="1368" t="s">
        <v>3638</v>
      </c>
      <c r="E30" s="283" t="s">
        <v>2572</v>
      </c>
      <c r="F30" s="233" t="s">
        <v>5</v>
      </c>
      <c r="G30" s="167">
        <v>1</v>
      </c>
      <c r="H30" s="433"/>
      <c r="I30" s="433"/>
      <c r="J30" s="342"/>
      <c r="K30" s="433"/>
      <c r="L30" s="344"/>
      <c r="M30" s="342"/>
      <c r="N30" s="347"/>
      <c r="O30" s="347"/>
      <c r="P30" s="347"/>
      <c r="Q30" s="347"/>
      <c r="R30" s="348"/>
    </row>
    <row r="31" spans="1:18" ht="60">
      <c r="A31" s="282">
        <v>17</v>
      </c>
      <c r="B31" s="244" t="s">
        <v>2566</v>
      </c>
      <c r="C31" s="236"/>
      <c r="D31" s="1368" t="s">
        <v>3638</v>
      </c>
      <c r="E31" s="283" t="s">
        <v>2573</v>
      </c>
      <c r="F31" s="233" t="s">
        <v>5</v>
      </c>
      <c r="G31" s="167">
        <v>1</v>
      </c>
      <c r="H31" s="433"/>
      <c r="I31" s="433"/>
      <c r="J31" s="342"/>
      <c r="K31" s="433"/>
      <c r="L31" s="344"/>
      <c r="M31" s="342"/>
      <c r="N31" s="347"/>
      <c r="O31" s="347"/>
      <c r="P31" s="347"/>
      <c r="Q31" s="347"/>
      <c r="R31" s="348"/>
    </row>
    <row r="32" spans="1:18" ht="60">
      <c r="A32" s="282">
        <v>18</v>
      </c>
      <c r="B32" s="244" t="s">
        <v>2566</v>
      </c>
      <c r="C32" s="236"/>
      <c r="D32" s="1368" t="s">
        <v>3638</v>
      </c>
      <c r="E32" s="283" t="s">
        <v>2574</v>
      </c>
      <c r="F32" s="233" t="s">
        <v>5</v>
      </c>
      <c r="G32" s="167">
        <v>1</v>
      </c>
      <c r="H32" s="433"/>
      <c r="I32" s="433"/>
      <c r="J32" s="342"/>
      <c r="K32" s="433"/>
      <c r="L32" s="344"/>
      <c r="M32" s="342"/>
      <c r="N32" s="347"/>
      <c r="O32" s="347"/>
      <c r="P32" s="347"/>
      <c r="Q32" s="347"/>
      <c r="R32" s="348"/>
    </row>
    <row r="33" spans="1:18" ht="60">
      <c r="A33" s="282">
        <v>19</v>
      </c>
      <c r="B33" s="244" t="s">
        <v>2566</v>
      </c>
      <c r="C33" s="236"/>
      <c r="D33" s="1368" t="s">
        <v>3638</v>
      </c>
      <c r="E33" s="283" t="s">
        <v>2575</v>
      </c>
      <c r="F33" s="233" t="s">
        <v>5</v>
      </c>
      <c r="G33" s="167">
        <v>1</v>
      </c>
      <c r="H33" s="433"/>
      <c r="I33" s="433"/>
      <c r="J33" s="342"/>
      <c r="K33" s="433"/>
      <c r="L33" s="344"/>
      <c r="M33" s="342"/>
      <c r="N33" s="347"/>
      <c r="O33" s="347"/>
      <c r="P33" s="347"/>
      <c r="Q33" s="347"/>
      <c r="R33" s="348"/>
    </row>
    <row r="34" spans="1:18" ht="60">
      <c r="A34" s="282">
        <v>20</v>
      </c>
      <c r="B34" s="244" t="s">
        <v>2566</v>
      </c>
      <c r="C34" s="236"/>
      <c r="D34" s="1368" t="s">
        <v>3638</v>
      </c>
      <c r="E34" s="283" t="s">
        <v>2576</v>
      </c>
      <c r="F34" s="233" t="s">
        <v>5</v>
      </c>
      <c r="G34" s="167">
        <v>1</v>
      </c>
      <c r="H34" s="433"/>
      <c r="I34" s="433"/>
      <c r="J34" s="342"/>
      <c r="K34" s="433"/>
      <c r="L34" s="344"/>
      <c r="M34" s="342"/>
      <c r="N34" s="347"/>
      <c r="O34" s="347"/>
      <c r="P34" s="347"/>
      <c r="Q34" s="347"/>
      <c r="R34" s="348"/>
    </row>
    <row r="35" spans="1:18" ht="30">
      <c r="A35" s="282">
        <v>21</v>
      </c>
      <c r="B35" s="284" t="s">
        <v>2577</v>
      </c>
      <c r="C35" s="285"/>
      <c r="D35" s="283" t="s">
        <v>3563</v>
      </c>
      <c r="E35" s="283" t="s">
        <v>2578</v>
      </c>
      <c r="F35" s="233" t="s">
        <v>5</v>
      </c>
      <c r="G35" s="167">
        <v>33</v>
      </c>
      <c r="H35" s="433"/>
      <c r="I35" s="433"/>
      <c r="J35" s="342"/>
      <c r="K35" s="433"/>
      <c r="L35" s="344"/>
      <c r="M35" s="342"/>
      <c r="N35" s="347"/>
      <c r="O35" s="347"/>
      <c r="P35" s="347"/>
      <c r="Q35" s="347"/>
      <c r="R35" s="348"/>
    </row>
    <row r="36" spans="1:18" ht="30">
      <c r="A36" s="282">
        <v>22</v>
      </c>
      <c r="B36" s="259" t="s">
        <v>2579</v>
      </c>
      <c r="C36" s="285"/>
      <c r="D36" s="283" t="s">
        <v>3563</v>
      </c>
      <c r="E36" s="283" t="s">
        <v>2580</v>
      </c>
      <c r="F36" s="233" t="s">
        <v>5</v>
      </c>
      <c r="G36" s="167">
        <v>24</v>
      </c>
      <c r="H36" s="433"/>
      <c r="I36" s="433"/>
      <c r="J36" s="342"/>
      <c r="K36" s="433"/>
      <c r="L36" s="344"/>
      <c r="M36" s="342"/>
      <c r="N36" s="347"/>
      <c r="O36" s="347"/>
      <c r="P36" s="347"/>
      <c r="Q36" s="347"/>
      <c r="R36" s="348"/>
    </row>
    <row r="37" spans="1:18" ht="15">
      <c r="A37" s="282">
        <v>23</v>
      </c>
      <c r="B37" s="259" t="s">
        <v>2581</v>
      </c>
      <c r="C37" s="285"/>
      <c r="D37" s="283" t="s">
        <v>3639</v>
      </c>
      <c r="E37" s="283" t="s">
        <v>2582</v>
      </c>
      <c r="F37" s="233" t="s">
        <v>5</v>
      </c>
      <c r="G37" s="167">
        <v>13</v>
      </c>
      <c r="H37" s="433"/>
      <c r="I37" s="433"/>
      <c r="J37" s="342"/>
      <c r="K37" s="433"/>
      <c r="L37" s="344"/>
      <c r="M37" s="342"/>
      <c r="N37" s="347"/>
      <c r="O37" s="347"/>
      <c r="P37" s="347"/>
      <c r="Q37" s="347"/>
      <c r="R37" s="348"/>
    </row>
    <row r="38" spans="1:18" ht="15">
      <c r="A38" s="282">
        <v>24</v>
      </c>
      <c r="B38" s="224" t="s">
        <v>2583</v>
      </c>
      <c r="C38" s="237" t="s">
        <v>2584</v>
      </c>
      <c r="D38" s="1368" t="s">
        <v>3640</v>
      </c>
      <c r="E38" s="226"/>
      <c r="F38" s="226" t="s">
        <v>7</v>
      </c>
      <c r="G38" s="167">
        <v>545</v>
      </c>
      <c r="H38" s="433"/>
      <c r="I38" s="433"/>
      <c r="J38" s="342"/>
      <c r="K38" s="433"/>
      <c r="L38" s="344"/>
      <c r="M38" s="342"/>
      <c r="N38" s="347"/>
      <c r="O38" s="347"/>
      <c r="P38" s="347"/>
      <c r="Q38" s="347"/>
      <c r="R38" s="348"/>
    </row>
    <row r="39" spans="1:18" ht="15">
      <c r="A39" s="282">
        <v>25</v>
      </c>
      <c r="B39" s="224" t="s">
        <v>2583</v>
      </c>
      <c r="C39" s="237" t="s">
        <v>1824</v>
      </c>
      <c r="D39" s="1368" t="s">
        <v>3640</v>
      </c>
      <c r="E39" s="226"/>
      <c r="F39" s="226" t="s">
        <v>7</v>
      </c>
      <c r="G39" s="167">
        <v>255</v>
      </c>
      <c r="H39" s="433"/>
      <c r="I39" s="433"/>
      <c r="J39" s="342"/>
      <c r="K39" s="433"/>
      <c r="L39" s="344"/>
      <c r="M39" s="342"/>
      <c r="N39" s="347"/>
      <c r="O39" s="347"/>
      <c r="P39" s="347"/>
      <c r="Q39" s="347"/>
      <c r="R39" s="348"/>
    </row>
    <row r="40" spans="1:18" ht="15">
      <c r="A40" s="282">
        <v>26</v>
      </c>
      <c r="B40" s="224" t="s">
        <v>2583</v>
      </c>
      <c r="C40" s="237" t="s">
        <v>1825</v>
      </c>
      <c r="D40" s="1368" t="s">
        <v>3640</v>
      </c>
      <c r="E40" s="226"/>
      <c r="F40" s="226" t="s">
        <v>7</v>
      </c>
      <c r="G40" s="167">
        <v>275</v>
      </c>
      <c r="H40" s="433"/>
      <c r="I40" s="433"/>
      <c r="J40" s="342"/>
      <c r="K40" s="433"/>
      <c r="L40" s="344"/>
      <c r="M40" s="342"/>
      <c r="N40" s="347"/>
      <c r="O40" s="347"/>
      <c r="P40" s="347"/>
      <c r="Q40" s="347"/>
      <c r="R40" s="348"/>
    </row>
    <row r="41" spans="1:18" ht="15">
      <c r="A41" s="282">
        <v>27</v>
      </c>
      <c r="B41" s="224" t="s">
        <v>2583</v>
      </c>
      <c r="C41" s="237" t="s">
        <v>2585</v>
      </c>
      <c r="D41" s="1368" t="s">
        <v>3640</v>
      </c>
      <c r="E41" s="226"/>
      <c r="F41" s="226" t="s">
        <v>7</v>
      </c>
      <c r="G41" s="167">
        <v>240</v>
      </c>
      <c r="H41" s="433"/>
      <c r="I41" s="433"/>
      <c r="J41" s="342"/>
      <c r="K41" s="433"/>
      <c r="L41" s="344"/>
      <c r="M41" s="342"/>
      <c r="N41" s="347"/>
      <c r="O41" s="347"/>
      <c r="P41" s="347"/>
      <c r="Q41" s="347"/>
      <c r="R41" s="348"/>
    </row>
    <row r="42" spans="1:18" ht="15">
      <c r="A42" s="282">
        <v>28</v>
      </c>
      <c r="B42" s="224" t="s">
        <v>2583</v>
      </c>
      <c r="C42" s="237" t="s">
        <v>2586</v>
      </c>
      <c r="D42" s="1368" t="s">
        <v>3640</v>
      </c>
      <c r="E42" s="226"/>
      <c r="F42" s="226" t="s">
        <v>7</v>
      </c>
      <c r="G42" s="167">
        <v>95</v>
      </c>
      <c r="H42" s="433"/>
      <c r="I42" s="433"/>
      <c r="J42" s="342"/>
      <c r="K42" s="433"/>
      <c r="L42" s="344"/>
      <c r="M42" s="342"/>
      <c r="N42" s="347"/>
      <c r="O42" s="347"/>
      <c r="P42" s="347"/>
      <c r="Q42" s="347"/>
      <c r="R42" s="348"/>
    </row>
    <row r="43" spans="1:18" ht="15">
      <c r="A43" s="282">
        <v>29</v>
      </c>
      <c r="B43" s="224" t="s">
        <v>2583</v>
      </c>
      <c r="C43" s="237" t="s">
        <v>1899</v>
      </c>
      <c r="D43" s="1368" t="s">
        <v>3640</v>
      </c>
      <c r="E43" s="226"/>
      <c r="F43" s="226" t="s">
        <v>7</v>
      </c>
      <c r="G43" s="167">
        <v>100</v>
      </c>
      <c r="H43" s="433"/>
      <c r="I43" s="433"/>
      <c r="J43" s="342"/>
      <c r="K43" s="433"/>
      <c r="L43" s="344"/>
      <c r="M43" s="342"/>
      <c r="N43" s="347"/>
      <c r="O43" s="347"/>
      <c r="P43" s="347"/>
      <c r="Q43" s="347"/>
      <c r="R43" s="348"/>
    </row>
    <row r="44" spans="1:18" ht="15">
      <c r="A44" s="282">
        <v>30</v>
      </c>
      <c r="B44" s="224" t="s">
        <v>2583</v>
      </c>
      <c r="C44" s="237" t="s">
        <v>1900</v>
      </c>
      <c r="D44" s="1368" t="s">
        <v>3640</v>
      </c>
      <c r="E44" s="226"/>
      <c r="F44" s="226" t="s">
        <v>7</v>
      </c>
      <c r="G44" s="167">
        <v>95</v>
      </c>
      <c r="H44" s="433"/>
      <c r="I44" s="433"/>
      <c r="J44" s="342"/>
      <c r="K44" s="433"/>
      <c r="L44" s="344"/>
      <c r="M44" s="342"/>
      <c r="N44" s="347"/>
      <c r="O44" s="347"/>
      <c r="P44" s="347"/>
      <c r="Q44" s="347"/>
      <c r="R44" s="348"/>
    </row>
    <row r="45" spans="1:18" ht="15">
      <c r="A45" s="282">
        <v>31</v>
      </c>
      <c r="B45" s="244" t="s">
        <v>2587</v>
      </c>
      <c r="C45" s="226" t="s">
        <v>2588</v>
      </c>
      <c r="D45" s="1368" t="s">
        <v>3641</v>
      </c>
      <c r="E45" s="226"/>
      <c r="F45" s="226" t="s">
        <v>7</v>
      </c>
      <c r="G45" s="167">
        <v>30</v>
      </c>
      <c r="H45" s="433"/>
      <c r="I45" s="433"/>
      <c r="J45" s="342"/>
      <c r="K45" s="433"/>
      <c r="L45" s="344"/>
      <c r="M45" s="342"/>
      <c r="N45" s="347"/>
      <c r="O45" s="347"/>
      <c r="P45" s="347"/>
      <c r="Q45" s="347"/>
      <c r="R45" s="348"/>
    </row>
    <row r="46" spans="1:18" ht="15">
      <c r="A46" s="282">
        <v>32</v>
      </c>
      <c r="B46" s="244" t="s">
        <v>2587</v>
      </c>
      <c r="C46" s="226" t="s">
        <v>2589</v>
      </c>
      <c r="D46" s="1368" t="s">
        <v>3641</v>
      </c>
      <c r="E46" s="226"/>
      <c r="F46" s="226" t="s">
        <v>7</v>
      </c>
      <c r="G46" s="167">
        <v>5</v>
      </c>
      <c r="H46" s="433"/>
      <c r="I46" s="433"/>
      <c r="J46" s="342"/>
      <c r="K46" s="433"/>
      <c r="L46" s="344"/>
      <c r="M46" s="342"/>
      <c r="N46" s="347"/>
      <c r="O46" s="347"/>
      <c r="P46" s="347"/>
      <c r="Q46" s="347"/>
      <c r="R46" s="348"/>
    </row>
    <row r="47" spans="1:18" ht="15">
      <c r="A47" s="282">
        <v>33</v>
      </c>
      <c r="B47" s="244" t="s">
        <v>2587</v>
      </c>
      <c r="C47" s="237" t="s">
        <v>2590</v>
      </c>
      <c r="D47" s="237" t="s">
        <v>3642</v>
      </c>
      <c r="E47" s="226"/>
      <c r="F47" s="226" t="s">
        <v>7</v>
      </c>
      <c r="G47" s="167">
        <v>6480</v>
      </c>
      <c r="H47" s="433"/>
      <c r="I47" s="433"/>
      <c r="J47" s="342"/>
      <c r="K47" s="433"/>
      <c r="L47" s="344"/>
      <c r="M47" s="342"/>
      <c r="N47" s="347"/>
      <c r="O47" s="347"/>
      <c r="P47" s="347"/>
      <c r="Q47" s="347"/>
      <c r="R47" s="348"/>
    </row>
    <row r="48" spans="1:18" ht="15">
      <c r="A48" s="282">
        <v>34</v>
      </c>
      <c r="B48" s="224" t="s">
        <v>2591</v>
      </c>
      <c r="C48" s="237">
        <v>50</v>
      </c>
      <c r="D48" s="237" t="s">
        <v>3640</v>
      </c>
      <c r="E48" s="237"/>
      <c r="F48" s="237" t="s">
        <v>5</v>
      </c>
      <c r="G48" s="167">
        <v>2</v>
      </c>
      <c r="H48" s="433"/>
      <c r="I48" s="433"/>
      <c r="J48" s="342"/>
      <c r="K48" s="635"/>
      <c r="L48" s="344"/>
      <c r="M48" s="342"/>
      <c r="N48" s="347"/>
      <c r="O48" s="347"/>
      <c r="P48" s="347"/>
      <c r="Q48" s="347"/>
      <c r="R48" s="348"/>
    </row>
    <row r="49" spans="1:18" ht="15">
      <c r="A49" s="282">
        <v>35</v>
      </c>
      <c r="B49" s="224" t="s">
        <v>2592</v>
      </c>
      <c r="C49" s="237">
        <v>15</v>
      </c>
      <c r="D49" s="237" t="s">
        <v>3640</v>
      </c>
      <c r="E49" s="237"/>
      <c r="F49" s="237" t="s">
        <v>5</v>
      </c>
      <c r="G49" s="167">
        <v>4</v>
      </c>
      <c r="H49" s="433"/>
      <c r="I49" s="433"/>
      <c r="J49" s="342"/>
      <c r="K49" s="433"/>
      <c r="L49" s="344"/>
      <c r="M49" s="342"/>
      <c r="N49" s="347"/>
      <c r="O49" s="347"/>
      <c r="P49" s="347"/>
      <c r="Q49" s="347"/>
      <c r="R49" s="348"/>
    </row>
    <row r="50" spans="1:18" ht="15">
      <c r="A50" s="282">
        <v>36</v>
      </c>
      <c r="B50" s="224" t="s">
        <v>2593</v>
      </c>
      <c r="C50" s="237">
        <v>15</v>
      </c>
      <c r="D50" s="237" t="s">
        <v>3640</v>
      </c>
      <c r="E50" s="237"/>
      <c r="F50" s="237" t="s">
        <v>5</v>
      </c>
      <c r="G50" s="167">
        <v>8</v>
      </c>
      <c r="H50" s="433"/>
      <c r="I50" s="433"/>
      <c r="J50" s="342"/>
      <c r="K50" s="433"/>
      <c r="L50" s="344"/>
      <c r="M50" s="342"/>
      <c r="N50" s="347"/>
      <c r="O50" s="347"/>
      <c r="P50" s="347"/>
      <c r="Q50" s="347"/>
      <c r="R50" s="348"/>
    </row>
    <row r="51" spans="1:18" ht="15">
      <c r="A51" s="282">
        <v>37</v>
      </c>
      <c r="B51" s="224" t="s">
        <v>2593</v>
      </c>
      <c r="C51" s="237">
        <v>25</v>
      </c>
      <c r="D51" s="237" t="s">
        <v>3640</v>
      </c>
      <c r="E51" s="237"/>
      <c r="F51" s="237" t="s">
        <v>5</v>
      </c>
      <c r="G51" s="167">
        <v>2</v>
      </c>
      <c r="H51" s="433"/>
      <c r="I51" s="433"/>
      <c r="J51" s="342"/>
      <c r="K51" s="433"/>
      <c r="L51" s="344"/>
      <c r="M51" s="342"/>
      <c r="N51" s="347"/>
      <c r="O51" s="347"/>
      <c r="P51" s="347"/>
      <c r="Q51" s="347"/>
      <c r="R51" s="348"/>
    </row>
    <row r="52" spans="1:18" ht="15">
      <c r="A52" s="282">
        <v>38</v>
      </c>
      <c r="B52" s="224" t="s">
        <v>2593</v>
      </c>
      <c r="C52" s="237">
        <v>32</v>
      </c>
      <c r="D52" s="237" t="s">
        <v>3640</v>
      </c>
      <c r="E52" s="237"/>
      <c r="F52" s="237" t="s">
        <v>5</v>
      </c>
      <c r="G52" s="167">
        <v>10</v>
      </c>
      <c r="H52" s="433"/>
      <c r="I52" s="433"/>
      <c r="J52" s="342"/>
      <c r="K52" s="433"/>
      <c r="L52" s="344"/>
      <c r="M52" s="342"/>
      <c r="N52" s="347"/>
      <c r="O52" s="347"/>
      <c r="P52" s="347"/>
      <c r="Q52" s="347"/>
      <c r="R52" s="348"/>
    </row>
    <row r="53" spans="1:18" ht="15">
      <c r="A53" s="282">
        <v>39</v>
      </c>
      <c r="B53" s="224" t="s">
        <v>2593</v>
      </c>
      <c r="C53" s="237">
        <v>65</v>
      </c>
      <c r="D53" s="237" t="s">
        <v>3640</v>
      </c>
      <c r="E53" s="237"/>
      <c r="F53" s="237" t="s">
        <v>5</v>
      </c>
      <c r="G53" s="167">
        <v>2</v>
      </c>
      <c r="H53" s="433"/>
      <c r="I53" s="433"/>
      <c r="J53" s="342"/>
      <c r="K53" s="635"/>
      <c r="L53" s="344"/>
      <c r="M53" s="342"/>
      <c r="N53" s="347"/>
      <c r="O53" s="347"/>
      <c r="P53" s="347"/>
      <c r="Q53" s="347"/>
      <c r="R53" s="348"/>
    </row>
    <row r="54" spans="1:18" ht="15">
      <c r="A54" s="282">
        <v>40</v>
      </c>
      <c r="B54" s="224" t="s">
        <v>2594</v>
      </c>
      <c r="C54" s="237">
        <v>15</v>
      </c>
      <c r="D54" s="237" t="s">
        <v>3640</v>
      </c>
      <c r="E54" s="237"/>
      <c r="F54" s="237" t="s">
        <v>5</v>
      </c>
      <c r="G54" s="167">
        <v>6</v>
      </c>
      <c r="H54" s="433"/>
      <c r="I54" s="433"/>
      <c r="J54" s="342"/>
      <c r="K54" s="433"/>
      <c r="L54" s="344"/>
      <c r="M54" s="342"/>
      <c r="N54" s="347"/>
      <c r="O54" s="347"/>
      <c r="P54" s="347"/>
      <c r="Q54" s="347"/>
      <c r="R54" s="348"/>
    </row>
    <row r="55" spans="1:18" ht="15">
      <c r="A55" s="282">
        <v>41</v>
      </c>
      <c r="B55" s="224" t="s">
        <v>2595</v>
      </c>
      <c r="C55" s="237">
        <v>15</v>
      </c>
      <c r="D55" s="237" t="s">
        <v>3640</v>
      </c>
      <c r="E55" s="237"/>
      <c r="F55" s="237" t="s">
        <v>5</v>
      </c>
      <c r="G55" s="167">
        <v>332</v>
      </c>
      <c r="H55" s="433"/>
      <c r="I55" s="433"/>
      <c r="J55" s="342"/>
      <c r="K55" s="433"/>
      <c r="L55" s="344"/>
      <c r="M55" s="342"/>
      <c r="N55" s="347"/>
      <c r="O55" s="347"/>
      <c r="P55" s="347"/>
      <c r="Q55" s="347"/>
      <c r="R55" s="348"/>
    </row>
    <row r="56" spans="1:18" ht="15">
      <c r="A56" s="282">
        <v>42</v>
      </c>
      <c r="B56" s="224" t="s">
        <v>2595</v>
      </c>
      <c r="C56" s="237">
        <v>20</v>
      </c>
      <c r="D56" s="237" t="s">
        <v>3640</v>
      </c>
      <c r="E56" s="237"/>
      <c r="F56" s="237" t="s">
        <v>5</v>
      </c>
      <c r="G56" s="167">
        <v>126</v>
      </c>
      <c r="H56" s="433"/>
      <c r="I56" s="433"/>
      <c r="J56" s="342"/>
      <c r="K56" s="433"/>
      <c r="L56" s="344"/>
      <c r="M56" s="342"/>
      <c r="N56" s="347"/>
      <c r="O56" s="347"/>
      <c r="P56" s="347"/>
      <c r="Q56" s="347"/>
      <c r="R56" s="348"/>
    </row>
    <row r="57" spans="1:18" ht="15">
      <c r="A57" s="282">
        <v>43</v>
      </c>
      <c r="B57" s="224" t="s">
        <v>2595</v>
      </c>
      <c r="C57" s="237">
        <v>25</v>
      </c>
      <c r="D57" s="237" t="s">
        <v>3640</v>
      </c>
      <c r="E57" s="237"/>
      <c r="F57" s="237" t="s">
        <v>5</v>
      </c>
      <c r="G57" s="167">
        <v>60</v>
      </c>
      <c r="H57" s="433"/>
      <c r="I57" s="433"/>
      <c r="J57" s="342"/>
      <c r="K57" s="433"/>
      <c r="L57" s="344"/>
      <c r="M57" s="342"/>
      <c r="N57" s="347"/>
      <c r="O57" s="347"/>
      <c r="P57" s="347"/>
      <c r="Q57" s="347"/>
      <c r="R57" s="348"/>
    </row>
    <row r="58" spans="1:18" ht="15">
      <c r="A58" s="282">
        <v>44</v>
      </c>
      <c r="B58" s="224" t="s">
        <v>2595</v>
      </c>
      <c r="C58" s="237">
        <v>32</v>
      </c>
      <c r="D58" s="237" t="s">
        <v>3640</v>
      </c>
      <c r="E58" s="237"/>
      <c r="F58" s="237" t="s">
        <v>5</v>
      </c>
      <c r="G58" s="167">
        <v>43</v>
      </c>
      <c r="H58" s="433"/>
      <c r="I58" s="433"/>
      <c r="J58" s="342"/>
      <c r="K58" s="433"/>
      <c r="L58" s="344"/>
      <c r="M58" s="342"/>
      <c r="N58" s="347"/>
      <c r="O58" s="347"/>
      <c r="P58" s="347"/>
      <c r="Q58" s="347"/>
      <c r="R58" s="348"/>
    </row>
    <row r="59" spans="1:18" ht="15">
      <c r="A59" s="282">
        <v>45</v>
      </c>
      <c r="B59" s="224" t="s">
        <v>2595</v>
      </c>
      <c r="C59" s="237">
        <v>40</v>
      </c>
      <c r="D59" s="237" t="s">
        <v>3640</v>
      </c>
      <c r="E59" s="237"/>
      <c r="F59" s="237" t="s">
        <v>5</v>
      </c>
      <c r="G59" s="167">
        <v>24</v>
      </c>
      <c r="H59" s="322"/>
      <c r="I59" s="433"/>
      <c r="J59" s="342"/>
      <c r="K59" s="433"/>
      <c r="L59" s="344"/>
      <c r="M59" s="342"/>
      <c r="N59" s="347"/>
      <c r="O59" s="347"/>
      <c r="P59" s="347"/>
      <c r="Q59" s="347"/>
      <c r="R59" s="348"/>
    </row>
    <row r="60" spans="1:18" ht="15">
      <c r="A60" s="282">
        <v>46</v>
      </c>
      <c r="B60" s="224" t="s">
        <v>2595</v>
      </c>
      <c r="C60" s="237">
        <v>50</v>
      </c>
      <c r="D60" s="237" t="s">
        <v>3640</v>
      </c>
      <c r="E60" s="237"/>
      <c r="F60" s="237" t="s">
        <v>5</v>
      </c>
      <c r="G60" s="167">
        <v>32</v>
      </c>
      <c r="H60" s="322"/>
      <c r="I60" s="433"/>
      <c r="J60" s="342"/>
      <c r="K60" s="635"/>
      <c r="L60" s="344"/>
      <c r="M60" s="342"/>
      <c r="N60" s="347"/>
      <c r="O60" s="347"/>
      <c r="P60" s="347"/>
      <c r="Q60" s="347"/>
      <c r="R60" s="348"/>
    </row>
    <row r="61" spans="1:18" ht="15">
      <c r="A61" s="282">
        <v>47</v>
      </c>
      <c r="B61" s="224" t="s">
        <v>2595</v>
      </c>
      <c r="C61" s="237">
        <v>65</v>
      </c>
      <c r="D61" s="237" t="s">
        <v>3640</v>
      </c>
      <c r="E61" s="237"/>
      <c r="F61" s="237" t="s">
        <v>5</v>
      </c>
      <c r="G61" s="167">
        <v>9</v>
      </c>
      <c r="H61" s="322"/>
      <c r="I61" s="433"/>
      <c r="J61" s="342"/>
      <c r="K61" s="433"/>
      <c r="L61" s="344"/>
      <c r="M61" s="342"/>
      <c r="N61" s="347"/>
      <c r="O61" s="347"/>
      <c r="P61" s="347"/>
      <c r="Q61" s="347"/>
      <c r="R61" s="348"/>
    </row>
    <row r="62" spans="1:18" ht="30">
      <c r="A62" s="282">
        <v>48</v>
      </c>
      <c r="B62" s="224" t="s">
        <v>2596</v>
      </c>
      <c r="C62" s="237" t="s">
        <v>2597</v>
      </c>
      <c r="D62" s="237" t="s">
        <v>3640</v>
      </c>
      <c r="E62" s="237"/>
      <c r="F62" s="237" t="s">
        <v>5</v>
      </c>
      <c r="G62" s="167">
        <v>44</v>
      </c>
      <c r="H62" s="322"/>
      <c r="I62" s="433"/>
      <c r="J62" s="342"/>
      <c r="K62" s="433"/>
      <c r="L62" s="344"/>
      <c r="M62" s="342"/>
      <c r="N62" s="347"/>
      <c r="O62" s="347"/>
      <c r="P62" s="347"/>
      <c r="Q62" s="347"/>
      <c r="R62" s="348"/>
    </row>
    <row r="63" spans="1:18" ht="30">
      <c r="A63" s="282">
        <v>49</v>
      </c>
      <c r="B63" s="224" t="s">
        <v>2596</v>
      </c>
      <c r="C63" s="237" t="s">
        <v>2598</v>
      </c>
      <c r="D63" s="237" t="s">
        <v>3640</v>
      </c>
      <c r="E63" s="237"/>
      <c r="F63" s="237" t="s">
        <v>5</v>
      </c>
      <c r="G63" s="167">
        <v>2</v>
      </c>
      <c r="H63" s="322"/>
      <c r="I63" s="433"/>
      <c r="J63" s="342"/>
      <c r="K63" s="322"/>
      <c r="L63" s="344"/>
      <c r="M63" s="342"/>
      <c r="N63" s="347"/>
      <c r="O63" s="347"/>
      <c r="P63" s="347"/>
      <c r="Q63" s="347"/>
      <c r="R63" s="348"/>
    </row>
    <row r="64" spans="1:18" ht="30">
      <c r="A64" s="282">
        <v>50</v>
      </c>
      <c r="B64" s="224" t="s">
        <v>2596</v>
      </c>
      <c r="C64" s="237" t="s">
        <v>2599</v>
      </c>
      <c r="D64" s="237" t="s">
        <v>3640</v>
      </c>
      <c r="E64" s="237"/>
      <c r="F64" s="237" t="s">
        <v>5</v>
      </c>
      <c r="G64" s="167">
        <v>14</v>
      </c>
      <c r="H64" s="322"/>
      <c r="I64" s="433"/>
      <c r="J64" s="342"/>
      <c r="K64" s="322"/>
      <c r="L64" s="344"/>
      <c r="M64" s="342"/>
      <c r="N64" s="347"/>
      <c r="O64" s="347"/>
      <c r="P64" s="347"/>
      <c r="Q64" s="347"/>
      <c r="R64" s="348"/>
    </row>
    <row r="65" spans="1:18" ht="30">
      <c r="A65" s="282">
        <v>51</v>
      </c>
      <c r="B65" s="224" t="s">
        <v>2596</v>
      </c>
      <c r="C65" s="237" t="s">
        <v>2600</v>
      </c>
      <c r="D65" s="237" t="s">
        <v>3640</v>
      </c>
      <c r="E65" s="237"/>
      <c r="F65" s="237" t="s">
        <v>5</v>
      </c>
      <c r="G65" s="167">
        <v>12</v>
      </c>
      <c r="H65" s="322"/>
      <c r="I65" s="433"/>
      <c r="J65" s="342"/>
      <c r="K65" s="433"/>
      <c r="L65" s="344"/>
      <c r="M65" s="342"/>
      <c r="N65" s="347"/>
      <c r="O65" s="347"/>
      <c r="P65" s="347"/>
      <c r="Q65" s="347"/>
      <c r="R65" s="348"/>
    </row>
    <row r="66" spans="1:18" ht="30">
      <c r="A66" s="282">
        <v>52</v>
      </c>
      <c r="B66" s="224" t="s">
        <v>2596</v>
      </c>
      <c r="C66" s="237" t="s">
        <v>2601</v>
      </c>
      <c r="D66" s="237" t="s">
        <v>3640</v>
      </c>
      <c r="E66" s="237"/>
      <c r="F66" s="237" t="s">
        <v>5</v>
      </c>
      <c r="G66" s="167">
        <v>4</v>
      </c>
      <c r="H66" s="322"/>
      <c r="I66" s="433"/>
      <c r="J66" s="342"/>
      <c r="K66" s="433"/>
      <c r="L66" s="344"/>
      <c r="M66" s="342"/>
      <c r="N66" s="347"/>
      <c r="O66" s="347"/>
      <c r="P66" s="347"/>
      <c r="Q66" s="347"/>
      <c r="R66" s="348"/>
    </row>
    <row r="67" spans="1:18" ht="30">
      <c r="A67" s="282">
        <v>53</v>
      </c>
      <c r="B67" s="224" t="s">
        <v>2596</v>
      </c>
      <c r="C67" s="237" t="s">
        <v>2602</v>
      </c>
      <c r="D67" s="237" t="s">
        <v>3640</v>
      </c>
      <c r="E67" s="237"/>
      <c r="F67" s="237" t="s">
        <v>5</v>
      </c>
      <c r="G67" s="167">
        <v>16</v>
      </c>
      <c r="H67" s="322"/>
      <c r="I67" s="433"/>
      <c r="J67" s="342"/>
      <c r="K67" s="433"/>
      <c r="L67" s="344"/>
      <c r="M67" s="342"/>
      <c r="N67" s="347"/>
      <c r="O67" s="347"/>
      <c r="P67" s="347"/>
      <c r="Q67" s="347"/>
      <c r="R67" s="348"/>
    </row>
    <row r="68" spans="1:18" ht="30">
      <c r="A68" s="282">
        <v>54</v>
      </c>
      <c r="B68" s="224" t="s">
        <v>2596</v>
      </c>
      <c r="C68" s="237" t="s">
        <v>2603</v>
      </c>
      <c r="D68" s="237" t="s">
        <v>3640</v>
      </c>
      <c r="E68" s="237"/>
      <c r="F68" s="237" t="s">
        <v>5</v>
      </c>
      <c r="G68" s="167">
        <v>2</v>
      </c>
      <c r="H68" s="322"/>
      <c r="I68" s="433"/>
      <c r="J68" s="342"/>
      <c r="K68" s="433"/>
      <c r="L68" s="344"/>
      <c r="M68" s="342"/>
      <c r="N68" s="347"/>
      <c r="O68" s="347"/>
      <c r="P68" s="347"/>
      <c r="Q68" s="347"/>
      <c r="R68" s="348"/>
    </row>
    <row r="69" spans="1:18" ht="30">
      <c r="A69" s="282">
        <v>55</v>
      </c>
      <c r="B69" s="224" t="s">
        <v>2596</v>
      </c>
      <c r="C69" s="237" t="s">
        <v>2604</v>
      </c>
      <c r="D69" s="237" t="s">
        <v>3640</v>
      </c>
      <c r="E69" s="237"/>
      <c r="F69" s="237" t="s">
        <v>5</v>
      </c>
      <c r="G69" s="167">
        <v>2</v>
      </c>
      <c r="H69" s="322"/>
      <c r="I69" s="433"/>
      <c r="J69" s="342"/>
      <c r="K69" s="433"/>
      <c r="L69" s="344"/>
      <c r="M69" s="342"/>
      <c r="N69" s="347"/>
      <c r="O69" s="347"/>
      <c r="P69" s="347"/>
      <c r="Q69" s="347"/>
      <c r="R69" s="348"/>
    </row>
    <row r="70" spans="1:18" ht="30">
      <c r="A70" s="282">
        <v>56</v>
      </c>
      <c r="B70" s="224" t="s">
        <v>2596</v>
      </c>
      <c r="C70" s="237" t="s">
        <v>2605</v>
      </c>
      <c r="D70" s="237" t="s">
        <v>3640</v>
      </c>
      <c r="E70" s="237"/>
      <c r="F70" s="237" t="s">
        <v>5</v>
      </c>
      <c r="G70" s="167">
        <v>2</v>
      </c>
      <c r="H70" s="322"/>
      <c r="I70" s="433"/>
      <c r="J70" s="342"/>
      <c r="K70" s="433"/>
      <c r="L70" s="344"/>
      <c r="M70" s="342"/>
      <c r="N70" s="347"/>
      <c r="O70" s="347"/>
      <c r="P70" s="347"/>
      <c r="Q70" s="347"/>
      <c r="R70" s="348"/>
    </row>
    <row r="71" spans="1:18" ht="30">
      <c r="A71" s="282">
        <v>57</v>
      </c>
      <c r="B71" s="224" t="s">
        <v>2596</v>
      </c>
      <c r="C71" s="237" t="s">
        <v>2606</v>
      </c>
      <c r="D71" s="237" t="s">
        <v>3640</v>
      </c>
      <c r="E71" s="237"/>
      <c r="F71" s="237" t="s">
        <v>5</v>
      </c>
      <c r="G71" s="167">
        <v>4</v>
      </c>
      <c r="H71" s="322"/>
      <c r="I71" s="433"/>
      <c r="J71" s="342"/>
      <c r="K71" s="433"/>
      <c r="L71" s="344"/>
      <c r="M71" s="342"/>
      <c r="N71" s="347"/>
      <c r="O71" s="347"/>
      <c r="P71" s="347"/>
      <c r="Q71" s="347"/>
      <c r="R71" s="348"/>
    </row>
    <row r="72" spans="1:18" ht="30">
      <c r="A72" s="282">
        <v>58</v>
      </c>
      <c r="B72" s="224" t="s">
        <v>2596</v>
      </c>
      <c r="C72" s="237" t="s">
        <v>2607</v>
      </c>
      <c r="D72" s="237" t="s">
        <v>3640</v>
      </c>
      <c r="E72" s="237"/>
      <c r="F72" s="237" t="s">
        <v>5</v>
      </c>
      <c r="G72" s="167">
        <v>4</v>
      </c>
      <c r="H72" s="322"/>
      <c r="I72" s="433"/>
      <c r="J72" s="342"/>
      <c r="K72" s="433"/>
      <c r="L72" s="344"/>
      <c r="M72" s="342"/>
      <c r="N72" s="347"/>
      <c r="O72" s="347"/>
      <c r="P72" s="347"/>
      <c r="Q72" s="347"/>
      <c r="R72" s="348"/>
    </row>
    <row r="73" spans="1:18" ht="30">
      <c r="A73" s="282">
        <v>59</v>
      </c>
      <c r="B73" s="224" t="s">
        <v>2596</v>
      </c>
      <c r="C73" s="237" t="s">
        <v>2608</v>
      </c>
      <c r="D73" s="237" t="s">
        <v>3640</v>
      </c>
      <c r="E73" s="237"/>
      <c r="F73" s="237" t="s">
        <v>5</v>
      </c>
      <c r="G73" s="167">
        <v>5</v>
      </c>
      <c r="H73" s="322"/>
      <c r="I73" s="433"/>
      <c r="J73" s="342"/>
      <c r="K73" s="433"/>
      <c r="L73" s="344"/>
      <c r="M73" s="342"/>
      <c r="N73" s="347"/>
      <c r="O73" s="347"/>
      <c r="P73" s="347"/>
      <c r="Q73" s="347"/>
      <c r="R73" s="348"/>
    </row>
    <row r="74" spans="1:18" ht="30">
      <c r="A74" s="282">
        <v>60</v>
      </c>
      <c r="B74" s="224" t="s">
        <v>2596</v>
      </c>
      <c r="C74" s="237" t="s">
        <v>2609</v>
      </c>
      <c r="D74" s="237" t="s">
        <v>3640</v>
      </c>
      <c r="E74" s="237"/>
      <c r="F74" s="237" t="s">
        <v>5</v>
      </c>
      <c r="G74" s="167">
        <v>4</v>
      </c>
      <c r="H74" s="322"/>
      <c r="I74" s="433"/>
      <c r="J74" s="342"/>
      <c r="K74" s="433"/>
      <c r="L74" s="344"/>
      <c r="M74" s="342"/>
      <c r="N74" s="347"/>
      <c r="O74" s="347"/>
      <c r="P74" s="347"/>
      <c r="Q74" s="347"/>
      <c r="R74" s="348"/>
    </row>
    <row r="75" spans="1:18" ht="30">
      <c r="A75" s="282">
        <v>61</v>
      </c>
      <c r="B75" s="224" t="s">
        <v>2596</v>
      </c>
      <c r="C75" s="237" t="s">
        <v>2610</v>
      </c>
      <c r="D75" s="237" t="s">
        <v>3640</v>
      </c>
      <c r="E75" s="237"/>
      <c r="F75" s="237" t="s">
        <v>5</v>
      </c>
      <c r="G75" s="167">
        <v>2</v>
      </c>
      <c r="H75" s="322"/>
      <c r="I75" s="433"/>
      <c r="J75" s="342"/>
      <c r="K75" s="433"/>
      <c r="L75" s="344"/>
      <c r="M75" s="342"/>
      <c r="N75" s="347"/>
      <c r="O75" s="347"/>
      <c r="P75" s="347"/>
      <c r="Q75" s="347"/>
      <c r="R75" s="348"/>
    </row>
    <row r="76" spans="1:18" ht="30">
      <c r="A76" s="282">
        <v>62</v>
      </c>
      <c r="B76" s="224" t="s">
        <v>2596</v>
      </c>
      <c r="C76" s="237" t="s">
        <v>2611</v>
      </c>
      <c r="D76" s="237" t="s">
        <v>3640</v>
      </c>
      <c r="E76" s="237"/>
      <c r="F76" s="237" t="s">
        <v>5</v>
      </c>
      <c r="G76" s="167">
        <v>2</v>
      </c>
      <c r="H76" s="322"/>
      <c r="I76" s="433"/>
      <c r="J76" s="342"/>
      <c r="K76" s="433"/>
      <c r="L76" s="344"/>
      <c r="M76" s="342"/>
      <c r="N76" s="347"/>
      <c r="O76" s="347"/>
      <c r="P76" s="347"/>
      <c r="Q76" s="347"/>
      <c r="R76" s="348"/>
    </row>
    <row r="77" spans="1:18" ht="30">
      <c r="A77" s="282">
        <v>63</v>
      </c>
      <c r="B77" s="224" t="s">
        <v>2596</v>
      </c>
      <c r="C77" s="237" t="s">
        <v>2612</v>
      </c>
      <c r="D77" s="237" t="s">
        <v>3640</v>
      </c>
      <c r="E77" s="237"/>
      <c r="F77" s="237" t="s">
        <v>5</v>
      </c>
      <c r="G77" s="167">
        <v>4</v>
      </c>
      <c r="H77" s="322"/>
      <c r="I77" s="433"/>
      <c r="J77" s="342"/>
      <c r="K77" s="433"/>
      <c r="L77" s="344"/>
      <c r="M77" s="342"/>
      <c r="N77" s="347"/>
      <c r="O77" s="347"/>
      <c r="P77" s="347"/>
      <c r="Q77" s="347"/>
      <c r="R77" s="348"/>
    </row>
    <row r="78" spans="1:18" ht="30">
      <c r="A78" s="282">
        <v>64</v>
      </c>
      <c r="B78" s="224" t="s">
        <v>2596</v>
      </c>
      <c r="C78" s="237" t="s">
        <v>2613</v>
      </c>
      <c r="D78" s="237" t="s">
        <v>3640</v>
      </c>
      <c r="E78" s="237"/>
      <c r="F78" s="237" t="s">
        <v>5</v>
      </c>
      <c r="G78" s="167">
        <v>4</v>
      </c>
      <c r="H78" s="322"/>
      <c r="I78" s="433"/>
      <c r="J78" s="342"/>
      <c r="K78" s="433"/>
      <c r="L78" s="344"/>
      <c r="M78" s="342"/>
      <c r="N78" s="347"/>
      <c r="O78" s="347"/>
      <c r="P78" s="347"/>
      <c r="Q78" s="347"/>
      <c r="R78" s="348"/>
    </row>
    <row r="79" spans="1:18" ht="30">
      <c r="A79" s="282">
        <v>65</v>
      </c>
      <c r="B79" s="224" t="s">
        <v>2596</v>
      </c>
      <c r="C79" s="237" t="s">
        <v>2614</v>
      </c>
      <c r="D79" s="237" t="s">
        <v>3640</v>
      </c>
      <c r="E79" s="237"/>
      <c r="F79" s="237" t="s">
        <v>5</v>
      </c>
      <c r="G79" s="167">
        <v>3</v>
      </c>
      <c r="H79" s="322"/>
      <c r="I79" s="433"/>
      <c r="J79" s="342"/>
      <c r="K79" s="433"/>
      <c r="L79" s="344"/>
      <c r="M79" s="342"/>
      <c r="N79" s="347"/>
      <c r="O79" s="347"/>
      <c r="P79" s="347"/>
      <c r="Q79" s="347"/>
      <c r="R79" s="348"/>
    </row>
    <row r="80" spans="1:18" ht="30">
      <c r="A80" s="282">
        <v>66</v>
      </c>
      <c r="B80" s="224" t="s">
        <v>2596</v>
      </c>
      <c r="C80" s="237" t="s">
        <v>2615</v>
      </c>
      <c r="D80" s="237" t="s">
        <v>3640</v>
      </c>
      <c r="E80" s="237"/>
      <c r="F80" s="237" t="s">
        <v>5</v>
      </c>
      <c r="G80" s="167">
        <v>1</v>
      </c>
      <c r="H80" s="322"/>
      <c r="I80" s="433"/>
      <c r="J80" s="342"/>
      <c r="K80" s="433"/>
      <c r="L80" s="344"/>
      <c r="M80" s="342"/>
      <c r="N80" s="347"/>
      <c r="O80" s="347"/>
      <c r="P80" s="347"/>
      <c r="Q80" s="347"/>
      <c r="R80" s="348"/>
    </row>
    <row r="81" spans="1:22" ht="15">
      <c r="A81" s="282">
        <v>67</v>
      </c>
      <c r="B81" s="224" t="s">
        <v>2616</v>
      </c>
      <c r="C81" s="237" t="s">
        <v>2617</v>
      </c>
      <c r="D81" s="237" t="s">
        <v>3640</v>
      </c>
      <c r="E81" s="237"/>
      <c r="F81" s="237" t="s">
        <v>5</v>
      </c>
      <c r="G81" s="167">
        <v>22</v>
      </c>
      <c r="H81" s="322"/>
      <c r="I81" s="433"/>
      <c r="J81" s="342"/>
      <c r="K81" s="433"/>
      <c r="L81" s="344"/>
      <c r="M81" s="342"/>
      <c r="N81" s="347"/>
      <c r="O81" s="347"/>
      <c r="P81" s="347"/>
      <c r="Q81" s="347"/>
      <c r="R81" s="348"/>
    </row>
    <row r="82" spans="1:22" ht="15">
      <c r="A82" s="282">
        <v>68</v>
      </c>
      <c r="B82" s="224" t="s">
        <v>2616</v>
      </c>
      <c r="C82" s="237" t="s">
        <v>2618</v>
      </c>
      <c r="D82" s="237" t="s">
        <v>3640</v>
      </c>
      <c r="E82" s="237"/>
      <c r="F82" s="237" t="s">
        <v>5</v>
      </c>
      <c r="G82" s="167">
        <v>20</v>
      </c>
      <c r="H82" s="322"/>
      <c r="I82" s="433"/>
      <c r="J82" s="342"/>
      <c r="K82" s="433"/>
      <c r="L82" s="344"/>
      <c r="M82" s="342"/>
      <c r="N82" s="347"/>
      <c r="O82" s="347"/>
      <c r="P82" s="347"/>
      <c r="Q82" s="347"/>
      <c r="R82" s="348"/>
    </row>
    <row r="83" spans="1:22" ht="15">
      <c r="A83" s="282">
        <v>69</v>
      </c>
      <c r="B83" s="224" t="s">
        <v>2616</v>
      </c>
      <c r="C83" s="237" t="s">
        <v>2619</v>
      </c>
      <c r="D83" s="237" t="s">
        <v>3640</v>
      </c>
      <c r="E83" s="237"/>
      <c r="F83" s="237" t="s">
        <v>5</v>
      </c>
      <c r="G83" s="167">
        <v>18</v>
      </c>
      <c r="H83" s="322"/>
      <c r="I83" s="433"/>
      <c r="J83" s="342"/>
      <c r="K83" s="433"/>
      <c r="L83" s="344"/>
      <c r="M83" s="342"/>
      <c r="N83" s="347"/>
      <c r="O83" s="347"/>
      <c r="P83" s="347"/>
      <c r="Q83" s="347"/>
      <c r="R83" s="348"/>
    </row>
    <row r="84" spans="1:22" ht="15">
      <c r="A84" s="282">
        <v>70</v>
      </c>
      <c r="B84" s="224" t="s">
        <v>2616</v>
      </c>
      <c r="C84" s="237" t="s">
        <v>2620</v>
      </c>
      <c r="D84" s="237" t="s">
        <v>3640</v>
      </c>
      <c r="E84" s="237"/>
      <c r="F84" s="237" t="s">
        <v>5</v>
      </c>
      <c r="G84" s="167">
        <v>3</v>
      </c>
      <c r="H84" s="322"/>
      <c r="I84" s="433"/>
      <c r="J84" s="342"/>
      <c r="K84" s="433"/>
      <c r="L84" s="344"/>
      <c r="M84" s="342"/>
      <c r="N84" s="347"/>
      <c r="O84" s="347"/>
      <c r="P84" s="347"/>
      <c r="Q84" s="347"/>
      <c r="R84" s="348"/>
    </row>
    <row r="85" spans="1:22" ht="15">
      <c r="A85" s="282">
        <v>71</v>
      </c>
      <c r="B85" s="224" t="s">
        <v>2616</v>
      </c>
      <c r="C85" s="237" t="s">
        <v>2621</v>
      </c>
      <c r="D85" s="237" t="s">
        <v>3640</v>
      </c>
      <c r="E85" s="237"/>
      <c r="F85" s="237" t="s">
        <v>5</v>
      </c>
      <c r="G85" s="167">
        <v>8</v>
      </c>
      <c r="H85" s="322"/>
      <c r="I85" s="433"/>
      <c r="J85" s="342"/>
      <c r="K85" s="433"/>
      <c r="L85" s="344"/>
      <c r="M85" s="342"/>
      <c r="N85" s="347"/>
      <c r="O85" s="347"/>
      <c r="P85" s="347"/>
      <c r="Q85" s="347"/>
      <c r="R85" s="348"/>
    </row>
    <row r="86" spans="1:22" ht="15">
      <c r="A86" s="282">
        <v>72</v>
      </c>
      <c r="B86" s="224" t="s">
        <v>2616</v>
      </c>
      <c r="C86" s="237" t="s">
        <v>2622</v>
      </c>
      <c r="D86" s="237" t="s">
        <v>3640</v>
      </c>
      <c r="E86" s="237"/>
      <c r="F86" s="237" t="s">
        <v>5</v>
      </c>
      <c r="G86" s="167">
        <v>2</v>
      </c>
      <c r="H86" s="322"/>
      <c r="I86" s="433"/>
      <c r="J86" s="342"/>
      <c r="K86" s="433"/>
      <c r="L86" s="344"/>
      <c r="M86" s="342"/>
      <c r="N86" s="347"/>
      <c r="O86" s="347"/>
      <c r="P86" s="347"/>
      <c r="Q86" s="347"/>
      <c r="R86" s="348"/>
    </row>
    <row r="87" spans="1:22" ht="15">
      <c r="A87" s="282">
        <v>73</v>
      </c>
      <c r="B87" s="224" t="s">
        <v>2616</v>
      </c>
      <c r="C87" s="237" t="s">
        <v>2623</v>
      </c>
      <c r="D87" s="237" t="s">
        <v>3640</v>
      </c>
      <c r="E87" s="237"/>
      <c r="F87" s="237" t="s">
        <v>5</v>
      </c>
      <c r="G87" s="167">
        <v>2</v>
      </c>
      <c r="H87" s="322"/>
      <c r="I87" s="433"/>
      <c r="J87" s="342"/>
      <c r="K87" s="433"/>
      <c r="L87" s="344"/>
      <c r="M87" s="342"/>
      <c r="N87" s="347"/>
      <c r="O87" s="347"/>
      <c r="P87" s="347"/>
      <c r="Q87" s="347"/>
      <c r="R87" s="348"/>
    </row>
    <row r="88" spans="1:22" ht="15">
      <c r="A88" s="282">
        <v>74</v>
      </c>
      <c r="B88" s="224" t="s">
        <v>2616</v>
      </c>
      <c r="C88" s="237" t="s">
        <v>2624</v>
      </c>
      <c r="D88" s="237" t="s">
        <v>3640</v>
      </c>
      <c r="E88" s="237"/>
      <c r="F88" s="237" t="s">
        <v>5</v>
      </c>
      <c r="G88" s="167">
        <v>4</v>
      </c>
      <c r="H88" s="322"/>
      <c r="I88" s="433"/>
      <c r="J88" s="342"/>
      <c r="K88" s="433"/>
      <c r="L88" s="344"/>
      <c r="M88" s="342"/>
      <c r="N88" s="347"/>
      <c r="O88" s="347"/>
      <c r="P88" s="347"/>
      <c r="Q88" s="347"/>
      <c r="R88" s="348"/>
    </row>
    <row r="89" spans="1:22" ht="15">
      <c r="A89" s="282">
        <v>75</v>
      </c>
      <c r="B89" s="224" t="s">
        <v>2616</v>
      </c>
      <c r="C89" s="237" t="s">
        <v>2625</v>
      </c>
      <c r="D89" s="237" t="s">
        <v>3640</v>
      </c>
      <c r="E89" s="237"/>
      <c r="F89" s="237" t="s">
        <v>5</v>
      </c>
      <c r="G89" s="167">
        <v>2</v>
      </c>
      <c r="H89" s="322"/>
      <c r="I89" s="433"/>
      <c r="J89" s="342"/>
      <c r="K89" s="433"/>
      <c r="L89" s="344"/>
      <c r="M89" s="342"/>
      <c r="N89" s="347"/>
      <c r="O89" s="347"/>
      <c r="P89" s="347"/>
      <c r="Q89" s="347"/>
      <c r="R89" s="348"/>
    </row>
    <row r="90" spans="1:22" ht="15">
      <c r="A90" s="282">
        <v>76</v>
      </c>
      <c r="B90" s="224" t="s">
        <v>2616</v>
      </c>
      <c r="C90" s="237" t="s">
        <v>2626</v>
      </c>
      <c r="D90" s="237" t="s">
        <v>3640</v>
      </c>
      <c r="E90" s="237"/>
      <c r="F90" s="237" t="s">
        <v>5</v>
      </c>
      <c r="G90" s="167">
        <v>2</v>
      </c>
      <c r="H90" s="322"/>
      <c r="I90" s="433"/>
      <c r="J90" s="342"/>
      <c r="K90" s="433"/>
      <c r="L90" s="344"/>
      <c r="M90" s="342"/>
      <c r="N90" s="347"/>
      <c r="O90" s="347"/>
      <c r="P90" s="347"/>
      <c r="Q90" s="347"/>
      <c r="R90" s="348"/>
    </row>
    <row r="91" spans="1:22" ht="15">
      <c r="A91" s="282">
        <v>77</v>
      </c>
      <c r="B91" s="224" t="s">
        <v>2616</v>
      </c>
      <c r="C91" s="237" t="s">
        <v>2627</v>
      </c>
      <c r="D91" s="237" t="s">
        <v>3640</v>
      </c>
      <c r="E91" s="237"/>
      <c r="F91" s="237" t="s">
        <v>5</v>
      </c>
      <c r="G91" s="167">
        <v>2</v>
      </c>
      <c r="H91" s="322"/>
      <c r="I91" s="433"/>
      <c r="J91" s="342"/>
      <c r="K91" s="433"/>
      <c r="L91" s="344"/>
      <c r="M91" s="342"/>
      <c r="N91" s="347"/>
      <c r="O91" s="347"/>
      <c r="P91" s="347"/>
      <c r="Q91" s="347"/>
      <c r="R91" s="348"/>
    </row>
    <row r="92" spans="1:22" ht="15">
      <c r="A92" s="282">
        <v>78</v>
      </c>
      <c r="B92" s="224" t="s">
        <v>2616</v>
      </c>
      <c r="C92" s="237" t="s">
        <v>2628</v>
      </c>
      <c r="D92" s="237" t="s">
        <v>3640</v>
      </c>
      <c r="E92" s="237"/>
      <c r="F92" s="237" t="s">
        <v>5</v>
      </c>
      <c r="G92" s="167">
        <v>1</v>
      </c>
      <c r="H92" s="322"/>
      <c r="I92" s="433"/>
      <c r="J92" s="342"/>
      <c r="K92" s="433"/>
      <c r="L92" s="344"/>
      <c r="M92" s="342"/>
      <c r="N92" s="347"/>
      <c r="O92" s="347"/>
      <c r="P92" s="347"/>
      <c r="Q92" s="347"/>
      <c r="R92" s="348"/>
    </row>
    <row r="93" spans="1:22" ht="105">
      <c r="A93" s="282">
        <v>79</v>
      </c>
      <c r="B93" s="259" t="s">
        <v>2629</v>
      </c>
      <c r="C93" s="237"/>
      <c r="D93" s="237" t="s">
        <v>3643</v>
      </c>
      <c r="E93" s="237"/>
      <c r="F93" s="237" t="s">
        <v>9</v>
      </c>
      <c r="G93" s="167">
        <v>1</v>
      </c>
      <c r="H93" s="322"/>
      <c r="I93" s="433"/>
      <c r="J93" s="342"/>
      <c r="K93" s="322"/>
      <c r="L93" s="344"/>
      <c r="M93" s="342"/>
      <c r="N93" s="347"/>
      <c r="O93" s="347"/>
      <c r="P93" s="347"/>
      <c r="Q93" s="347"/>
      <c r="R93" s="348"/>
    </row>
    <row r="94" spans="1:22" ht="105">
      <c r="A94" s="282">
        <v>80</v>
      </c>
      <c r="B94" s="259" t="s">
        <v>2630</v>
      </c>
      <c r="C94" s="237"/>
      <c r="D94" s="237" t="s">
        <v>3643</v>
      </c>
      <c r="E94" s="237"/>
      <c r="F94" s="237" t="s">
        <v>9</v>
      </c>
      <c r="G94" s="167">
        <v>1</v>
      </c>
      <c r="H94" s="322"/>
      <c r="I94" s="433"/>
      <c r="J94" s="342"/>
      <c r="K94" s="322"/>
      <c r="L94" s="344"/>
      <c r="M94" s="342"/>
      <c r="N94" s="347"/>
      <c r="O94" s="347"/>
      <c r="P94" s="347"/>
      <c r="Q94" s="347"/>
      <c r="R94" s="348"/>
    </row>
    <row r="95" spans="1:22" ht="105">
      <c r="A95" s="282">
        <v>81</v>
      </c>
      <c r="B95" s="259" t="s">
        <v>2631</v>
      </c>
      <c r="C95" s="237"/>
      <c r="D95" s="237" t="s">
        <v>3643</v>
      </c>
      <c r="E95" s="237"/>
      <c r="F95" s="237" t="s">
        <v>9</v>
      </c>
      <c r="G95" s="167">
        <v>1</v>
      </c>
      <c r="H95" s="322"/>
      <c r="I95" s="433"/>
      <c r="J95" s="342"/>
      <c r="K95" s="322"/>
      <c r="L95" s="344"/>
      <c r="M95" s="342"/>
      <c r="N95" s="347"/>
      <c r="O95" s="347"/>
      <c r="P95" s="347"/>
      <c r="Q95" s="347"/>
      <c r="R95" s="348"/>
    </row>
    <row r="96" spans="1:22" ht="105.75">
      <c r="A96" s="282">
        <v>82</v>
      </c>
      <c r="B96" s="259" t="s">
        <v>2632</v>
      </c>
      <c r="C96" s="237"/>
      <c r="D96" s="237" t="s">
        <v>3643</v>
      </c>
      <c r="E96" s="237"/>
      <c r="F96" s="237" t="s">
        <v>9</v>
      </c>
      <c r="G96" s="167">
        <v>5</v>
      </c>
      <c r="H96" s="322"/>
      <c r="I96" s="433"/>
      <c r="J96" s="342"/>
      <c r="K96" s="322"/>
      <c r="L96" s="344"/>
      <c r="M96" s="342"/>
      <c r="N96" s="347"/>
      <c r="O96" s="347"/>
      <c r="P96" s="347"/>
      <c r="Q96" s="347"/>
      <c r="R96" s="348"/>
      <c r="T96" s="1943" t="s">
        <v>4002</v>
      </c>
      <c r="U96" s="1944"/>
      <c r="V96" s="1944"/>
    </row>
    <row r="97" spans="1:22" ht="105.75">
      <c r="A97" s="282">
        <v>83</v>
      </c>
      <c r="B97" s="259" t="s">
        <v>2633</v>
      </c>
      <c r="C97" s="237"/>
      <c r="D97" s="237" t="s">
        <v>3643</v>
      </c>
      <c r="E97" s="237"/>
      <c r="F97" s="237" t="s">
        <v>9</v>
      </c>
      <c r="G97" s="167">
        <v>3</v>
      </c>
      <c r="H97" s="322"/>
      <c r="I97" s="433"/>
      <c r="J97" s="342"/>
      <c r="K97" s="322"/>
      <c r="L97" s="344"/>
      <c r="M97" s="342"/>
      <c r="N97" s="347"/>
      <c r="O97" s="347"/>
      <c r="P97" s="347"/>
      <c r="Q97" s="347"/>
      <c r="R97" s="348"/>
      <c r="T97" s="1943" t="s">
        <v>4002</v>
      </c>
      <c r="U97" s="1944"/>
      <c r="V97" s="1944"/>
    </row>
    <row r="98" spans="1:22" ht="105">
      <c r="A98" s="282">
        <v>84</v>
      </c>
      <c r="B98" s="259" t="s">
        <v>2634</v>
      </c>
      <c r="C98" s="237"/>
      <c r="D98" s="237" t="s">
        <v>3643</v>
      </c>
      <c r="E98" s="237"/>
      <c r="F98" s="237" t="s">
        <v>9</v>
      </c>
      <c r="G98" s="167">
        <v>1</v>
      </c>
      <c r="H98" s="322"/>
      <c r="I98" s="433"/>
      <c r="J98" s="342"/>
      <c r="K98" s="322"/>
      <c r="L98" s="344"/>
      <c r="M98" s="342"/>
      <c r="N98" s="347"/>
      <c r="O98" s="347"/>
      <c r="P98" s="347"/>
      <c r="Q98" s="347"/>
      <c r="R98" s="348"/>
    </row>
    <row r="99" spans="1:22" ht="105">
      <c r="A99" s="282">
        <v>85</v>
      </c>
      <c r="B99" s="259" t="s">
        <v>2635</v>
      </c>
      <c r="C99" s="237"/>
      <c r="D99" s="237" t="s">
        <v>3643</v>
      </c>
      <c r="E99" s="237"/>
      <c r="F99" s="237" t="s">
        <v>9</v>
      </c>
      <c r="G99" s="167">
        <v>1</v>
      </c>
      <c r="H99" s="322"/>
      <c r="I99" s="433"/>
      <c r="J99" s="342"/>
      <c r="K99" s="322"/>
      <c r="L99" s="344"/>
      <c r="M99" s="342"/>
      <c r="N99" s="347"/>
      <c r="O99" s="347"/>
      <c r="P99" s="347"/>
      <c r="Q99" s="347"/>
      <c r="R99" s="348"/>
    </row>
    <row r="100" spans="1:22" ht="30">
      <c r="A100" s="282">
        <v>86</v>
      </c>
      <c r="B100" s="259" t="s">
        <v>2579</v>
      </c>
      <c r="C100" s="286"/>
      <c r="D100" s="237" t="s">
        <v>3643</v>
      </c>
      <c r="E100" s="286" t="s">
        <v>2636</v>
      </c>
      <c r="F100" s="283" t="s">
        <v>5</v>
      </c>
      <c r="G100" s="167">
        <v>94</v>
      </c>
      <c r="H100" s="322"/>
      <c r="I100" s="433"/>
      <c r="J100" s="342"/>
      <c r="K100" s="322"/>
      <c r="L100" s="344"/>
      <c r="M100" s="342"/>
      <c r="N100" s="347"/>
      <c r="O100" s="347"/>
      <c r="P100" s="347"/>
      <c r="Q100" s="347"/>
      <c r="R100" s="348"/>
    </row>
    <row r="101" spans="1:22" ht="15">
      <c r="A101" s="282">
        <v>87</v>
      </c>
      <c r="B101" s="244" t="s">
        <v>2637</v>
      </c>
      <c r="C101" s="237" t="s">
        <v>2638</v>
      </c>
      <c r="D101" s="237" t="s">
        <v>3643</v>
      </c>
      <c r="E101" s="237"/>
      <c r="F101" s="237" t="s">
        <v>5</v>
      </c>
      <c r="G101" s="167">
        <v>188</v>
      </c>
      <c r="H101" s="322"/>
      <c r="I101" s="433"/>
      <c r="J101" s="342"/>
      <c r="K101" s="322"/>
      <c r="L101" s="344"/>
      <c r="M101" s="342"/>
      <c r="N101" s="347"/>
      <c r="O101" s="347"/>
      <c r="P101" s="347"/>
      <c r="Q101" s="347"/>
      <c r="R101" s="348"/>
    </row>
    <row r="102" spans="1:22" ht="15">
      <c r="A102" s="282">
        <v>88</v>
      </c>
      <c r="B102" s="244" t="s">
        <v>2639</v>
      </c>
      <c r="C102" s="237" t="s">
        <v>2640</v>
      </c>
      <c r="D102" s="237" t="s">
        <v>3643</v>
      </c>
      <c r="E102" s="237"/>
      <c r="F102" s="237" t="s">
        <v>9</v>
      </c>
      <c r="G102" s="167">
        <v>1</v>
      </c>
      <c r="H102" s="322"/>
      <c r="I102" s="433"/>
      <c r="J102" s="342"/>
      <c r="K102" s="322"/>
      <c r="L102" s="344"/>
      <c r="M102" s="342"/>
      <c r="N102" s="347"/>
      <c r="O102" s="347"/>
      <c r="P102" s="347"/>
      <c r="Q102" s="347"/>
      <c r="R102" s="348"/>
    </row>
    <row r="103" spans="1:22" ht="15">
      <c r="A103" s="282">
        <v>89</v>
      </c>
      <c r="B103" s="244" t="s">
        <v>2641</v>
      </c>
      <c r="C103" s="237"/>
      <c r="D103" s="237" t="s">
        <v>3643</v>
      </c>
      <c r="E103" s="237"/>
      <c r="F103" s="237" t="s">
        <v>9</v>
      </c>
      <c r="G103" s="167">
        <v>1</v>
      </c>
      <c r="H103" s="322"/>
      <c r="I103" s="433"/>
      <c r="J103" s="342"/>
      <c r="K103" s="322"/>
      <c r="L103" s="344"/>
      <c r="M103" s="342"/>
      <c r="N103" s="347"/>
      <c r="O103" s="347"/>
      <c r="P103" s="347"/>
      <c r="Q103" s="347"/>
      <c r="R103" s="348"/>
    </row>
    <row r="104" spans="1:22" ht="15">
      <c r="A104" s="282">
        <v>90</v>
      </c>
      <c r="B104" s="244" t="s">
        <v>2642</v>
      </c>
      <c r="C104" s="237"/>
      <c r="D104" s="237" t="s">
        <v>3643</v>
      </c>
      <c r="E104" s="237"/>
      <c r="F104" s="237" t="s">
        <v>9</v>
      </c>
      <c r="G104" s="167">
        <v>1</v>
      </c>
      <c r="H104" s="322"/>
      <c r="I104" s="433"/>
      <c r="J104" s="342"/>
      <c r="K104" s="322"/>
      <c r="L104" s="344"/>
      <c r="M104" s="342"/>
      <c r="N104" s="347"/>
      <c r="O104" s="347"/>
      <c r="P104" s="347"/>
      <c r="Q104" s="347"/>
      <c r="R104" s="348"/>
    </row>
    <row r="105" spans="1:22" ht="90">
      <c r="A105" s="282">
        <v>91</v>
      </c>
      <c r="B105" s="287" t="s">
        <v>2643</v>
      </c>
      <c r="C105" s="285" t="s">
        <v>2644</v>
      </c>
      <c r="D105" s="283" t="s">
        <v>3644</v>
      </c>
      <c r="E105" s="286" t="s">
        <v>2645</v>
      </c>
      <c r="F105" s="237" t="s">
        <v>9</v>
      </c>
      <c r="G105" s="167">
        <v>1</v>
      </c>
      <c r="H105" s="322"/>
      <c r="I105" s="433"/>
      <c r="J105" s="342"/>
      <c r="K105" s="322"/>
      <c r="L105" s="344"/>
      <c r="M105" s="342"/>
      <c r="N105" s="347"/>
      <c r="O105" s="347"/>
      <c r="P105" s="347"/>
      <c r="Q105" s="347"/>
      <c r="R105" s="348"/>
    </row>
    <row r="106" spans="1:22" ht="90">
      <c r="A106" s="282">
        <v>92</v>
      </c>
      <c r="B106" s="287" t="s">
        <v>2646</v>
      </c>
      <c r="C106" s="285" t="s">
        <v>2644</v>
      </c>
      <c r="D106" s="283" t="s">
        <v>3644</v>
      </c>
      <c r="E106" s="286" t="s">
        <v>2645</v>
      </c>
      <c r="F106" s="237" t="s">
        <v>9</v>
      </c>
      <c r="G106" s="167">
        <v>1</v>
      </c>
      <c r="H106" s="322"/>
      <c r="I106" s="433"/>
      <c r="J106" s="342"/>
      <c r="K106" s="322"/>
      <c r="L106" s="344"/>
      <c r="M106" s="342"/>
      <c r="N106" s="347"/>
      <c r="O106" s="347"/>
      <c r="P106" s="347"/>
      <c r="Q106" s="347"/>
      <c r="R106" s="348"/>
    </row>
    <row r="107" spans="1:22" ht="90">
      <c r="A107" s="282">
        <v>93</v>
      </c>
      <c r="B107" s="287" t="s">
        <v>2647</v>
      </c>
      <c r="C107" s="285" t="s">
        <v>2648</v>
      </c>
      <c r="D107" s="283" t="s">
        <v>3644</v>
      </c>
      <c r="E107" s="286" t="s">
        <v>2649</v>
      </c>
      <c r="F107" s="237" t="s">
        <v>9</v>
      </c>
      <c r="G107" s="167">
        <v>1</v>
      </c>
      <c r="H107" s="322"/>
      <c r="I107" s="433"/>
      <c r="J107" s="342"/>
      <c r="K107" s="322"/>
      <c r="L107" s="344"/>
      <c r="M107" s="342"/>
      <c r="N107" s="347"/>
      <c r="O107" s="347"/>
      <c r="P107" s="347"/>
      <c r="Q107" s="347"/>
      <c r="R107" s="348"/>
    </row>
    <row r="108" spans="1:22" ht="90">
      <c r="A108" s="282">
        <v>94</v>
      </c>
      <c r="B108" s="287" t="s">
        <v>2650</v>
      </c>
      <c r="C108" s="285" t="s">
        <v>2651</v>
      </c>
      <c r="D108" s="283" t="s">
        <v>3644</v>
      </c>
      <c r="E108" s="286" t="s">
        <v>2649</v>
      </c>
      <c r="F108" s="237" t="s">
        <v>9</v>
      </c>
      <c r="G108" s="167">
        <v>1</v>
      </c>
      <c r="H108" s="322"/>
      <c r="I108" s="433"/>
      <c r="J108" s="342"/>
      <c r="K108" s="322"/>
      <c r="L108" s="344"/>
      <c r="M108" s="342"/>
      <c r="N108" s="347"/>
      <c r="O108" s="347"/>
      <c r="P108" s="347"/>
      <c r="Q108" s="347"/>
      <c r="R108" s="348"/>
    </row>
    <row r="109" spans="1:22" ht="90">
      <c r="A109" s="282">
        <v>95</v>
      </c>
      <c r="B109" s="287" t="s">
        <v>2652</v>
      </c>
      <c r="C109" s="285" t="s">
        <v>2653</v>
      </c>
      <c r="D109" s="283" t="s">
        <v>3644</v>
      </c>
      <c r="E109" s="286" t="s">
        <v>2645</v>
      </c>
      <c r="F109" s="237" t="s">
        <v>9</v>
      </c>
      <c r="G109" s="167">
        <v>1</v>
      </c>
      <c r="H109" s="322"/>
      <c r="I109" s="433"/>
      <c r="J109" s="342"/>
      <c r="K109" s="322"/>
      <c r="L109" s="344"/>
      <c r="M109" s="342"/>
      <c r="N109" s="347"/>
      <c r="O109" s="347"/>
      <c r="P109" s="347"/>
      <c r="Q109" s="347"/>
      <c r="R109" s="348"/>
    </row>
    <row r="110" spans="1:22" ht="90">
      <c r="A110" s="282">
        <v>96</v>
      </c>
      <c r="B110" s="287" t="s">
        <v>2654</v>
      </c>
      <c r="C110" s="285" t="s">
        <v>2655</v>
      </c>
      <c r="D110" s="283" t="s">
        <v>3644</v>
      </c>
      <c r="E110" s="286" t="s">
        <v>2656</v>
      </c>
      <c r="F110" s="237" t="s">
        <v>9</v>
      </c>
      <c r="G110" s="167">
        <v>1</v>
      </c>
      <c r="H110" s="322"/>
      <c r="I110" s="433"/>
      <c r="J110" s="342"/>
      <c r="K110" s="322"/>
      <c r="L110" s="344"/>
      <c r="M110" s="342"/>
      <c r="N110" s="347"/>
      <c r="O110" s="347"/>
      <c r="P110" s="347"/>
      <c r="Q110" s="347"/>
      <c r="R110" s="348"/>
    </row>
    <row r="111" spans="1:22" ht="90">
      <c r="A111" s="282">
        <v>97</v>
      </c>
      <c r="B111" s="287" t="s">
        <v>2657</v>
      </c>
      <c r="C111" s="285" t="s">
        <v>2658</v>
      </c>
      <c r="D111" s="283" t="s">
        <v>3644</v>
      </c>
      <c r="E111" s="286" t="s">
        <v>2656</v>
      </c>
      <c r="F111" s="237" t="s">
        <v>9</v>
      </c>
      <c r="G111" s="167">
        <v>1</v>
      </c>
      <c r="H111" s="322"/>
      <c r="I111" s="433"/>
      <c r="J111" s="342"/>
      <c r="K111" s="322"/>
      <c r="L111" s="344"/>
      <c r="M111" s="342"/>
      <c r="N111" s="347"/>
      <c r="O111" s="347"/>
      <c r="P111" s="347"/>
      <c r="Q111" s="347"/>
      <c r="R111" s="348"/>
    </row>
    <row r="112" spans="1:22" ht="90">
      <c r="A112" s="282">
        <v>98</v>
      </c>
      <c r="B112" s="287" t="s">
        <v>2659</v>
      </c>
      <c r="C112" s="285" t="s">
        <v>2660</v>
      </c>
      <c r="D112" s="283" t="s">
        <v>3644</v>
      </c>
      <c r="E112" s="286" t="s">
        <v>2645</v>
      </c>
      <c r="F112" s="237" t="s">
        <v>9</v>
      </c>
      <c r="G112" s="167">
        <v>1</v>
      </c>
      <c r="H112" s="322"/>
      <c r="I112" s="433"/>
      <c r="J112" s="342"/>
      <c r="K112" s="322"/>
      <c r="L112" s="344"/>
      <c r="M112" s="342"/>
      <c r="N112" s="347"/>
      <c r="O112" s="347"/>
      <c r="P112" s="347"/>
      <c r="Q112" s="347"/>
      <c r="R112" s="348"/>
    </row>
    <row r="113" spans="1:18" ht="30">
      <c r="A113" s="282">
        <v>99</v>
      </c>
      <c r="B113" s="224" t="s">
        <v>2661</v>
      </c>
      <c r="C113" s="237" t="s">
        <v>2662</v>
      </c>
      <c r="D113" s="1368" t="s">
        <v>3569</v>
      </c>
      <c r="E113" s="237" t="s">
        <v>2663</v>
      </c>
      <c r="F113" s="237" t="s">
        <v>9</v>
      </c>
      <c r="G113" s="167">
        <v>2</v>
      </c>
      <c r="H113" s="322"/>
      <c r="I113" s="433"/>
      <c r="J113" s="342"/>
      <c r="K113" s="322"/>
      <c r="L113" s="344"/>
      <c r="M113" s="342"/>
      <c r="N113" s="347"/>
      <c r="O113" s="347"/>
      <c r="P113" s="347"/>
      <c r="Q113" s="347"/>
      <c r="R113" s="348"/>
    </row>
    <row r="114" spans="1:18" ht="30">
      <c r="A114" s="282">
        <v>100</v>
      </c>
      <c r="B114" s="224" t="s">
        <v>2661</v>
      </c>
      <c r="C114" s="237" t="s">
        <v>2664</v>
      </c>
      <c r="D114" s="1368" t="s">
        <v>3569</v>
      </c>
      <c r="E114" s="237" t="s">
        <v>2665</v>
      </c>
      <c r="F114" s="237" t="s">
        <v>9</v>
      </c>
      <c r="G114" s="167">
        <v>1</v>
      </c>
      <c r="H114" s="322"/>
      <c r="I114" s="433"/>
      <c r="J114" s="342"/>
      <c r="K114" s="322"/>
      <c r="L114" s="344"/>
      <c r="M114" s="342"/>
      <c r="N114" s="347"/>
      <c r="O114" s="347"/>
      <c r="P114" s="347"/>
      <c r="Q114" s="347"/>
      <c r="R114" s="348"/>
    </row>
    <row r="115" spans="1:18" ht="30">
      <c r="A115" s="282">
        <v>101</v>
      </c>
      <c r="B115" s="224" t="s">
        <v>2661</v>
      </c>
      <c r="C115" s="237" t="s">
        <v>2666</v>
      </c>
      <c r="D115" s="1368" t="s">
        <v>3569</v>
      </c>
      <c r="E115" s="286" t="s">
        <v>2667</v>
      </c>
      <c r="F115" s="237" t="s">
        <v>9</v>
      </c>
      <c r="G115" s="167">
        <v>1</v>
      </c>
      <c r="H115" s="322"/>
      <c r="I115" s="433"/>
      <c r="J115" s="342"/>
      <c r="K115" s="322"/>
      <c r="L115" s="344"/>
      <c r="M115" s="342"/>
      <c r="N115" s="347"/>
      <c r="O115" s="347"/>
      <c r="P115" s="347"/>
      <c r="Q115" s="347"/>
      <c r="R115" s="348"/>
    </row>
    <row r="116" spans="1:18" ht="30">
      <c r="A116" s="282">
        <v>102</v>
      </c>
      <c r="B116" s="224" t="s">
        <v>2661</v>
      </c>
      <c r="C116" s="237" t="s">
        <v>2668</v>
      </c>
      <c r="D116" s="1368" t="s">
        <v>3569</v>
      </c>
      <c r="E116" s="286" t="s">
        <v>2669</v>
      </c>
      <c r="F116" s="237" t="s">
        <v>9</v>
      </c>
      <c r="G116" s="167">
        <v>1</v>
      </c>
      <c r="H116" s="322"/>
      <c r="I116" s="433"/>
      <c r="J116" s="342"/>
      <c r="K116" s="322"/>
      <c r="L116" s="344"/>
      <c r="M116" s="342"/>
      <c r="N116" s="347"/>
      <c r="O116" s="347"/>
      <c r="P116" s="347"/>
      <c r="Q116" s="347"/>
      <c r="R116" s="348"/>
    </row>
    <row r="117" spans="1:18" ht="30">
      <c r="A117" s="282">
        <v>103</v>
      </c>
      <c r="B117" s="224" t="s">
        <v>2661</v>
      </c>
      <c r="C117" s="237" t="s">
        <v>2668</v>
      </c>
      <c r="D117" s="1368" t="s">
        <v>3569</v>
      </c>
      <c r="E117" s="286" t="s">
        <v>2670</v>
      </c>
      <c r="F117" s="237" t="s">
        <v>9</v>
      </c>
      <c r="G117" s="167">
        <v>3</v>
      </c>
      <c r="H117" s="322"/>
      <c r="I117" s="433"/>
      <c r="J117" s="342"/>
      <c r="K117" s="322"/>
      <c r="L117" s="344"/>
      <c r="M117" s="342"/>
      <c r="N117" s="347"/>
      <c r="O117" s="347"/>
      <c r="P117" s="347"/>
      <c r="Q117" s="347"/>
      <c r="R117" s="348"/>
    </row>
    <row r="118" spans="1:18" ht="30">
      <c r="A118" s="282">
        <v>104</v>
      </c>
      <c r="B118" s="224" t="s">
        <v>2661</v>
      </c>
      <c r="C118" s="237" t="s">
        <v>2671</v>
      </c>
      <c r="D118" s="1368" t="s">
        <v>3569</v>
      </c>
      <c r="E118" s="286" t="s">
        <v>1788</v>
      </c>
      <c r="F118" s="237" t="s">
        <v>9</v>
      </c>
      <c r="G118" s="167">
        <v>1</v>
      </c>
      <c r="H118" s="322"/>
      <c r="I118" s="433"/>
      <c r="J118" s="342"/>
      <c r="K118" s="322"/>
      <c r="L118" s="344"/>
      <c r="M118" s="342"/>
      <c r="N118" s="347"/>
      <c r="O118" s="347"/>
      <c r="P118" s="347"/>
      <c r="Q118" s="347"/>
      <c r="R118" s="348"/>
    </row>
    <row r="119" spans="1:18" ht="15">
      <c r="A119" s="282">
        <v>105</v>
      </c>
      <c r="B119" s="235" t="s">
        <v>2672</v>
      </c>
      <c r="C119" s="237" t="s">
        <v>1282</v>
      </c>
      <c r="D119" s="226"/>
      <c r="E119" s="237"/>
      <c r="F119" s="283" t="s">
        <v>5</v>
      </c>
      <c r="G119" s="167">
        <v>2</v>
      </c>
      <c r="H119" s="322"/>
      <c r="I119" s="433"/>
      <c r="J119" s="342"/>
      <c r="K119" s="322"/>
      <c r="L119" s="344"/>
      <c r="M119" s="342"/>
      <c r="N119" s="347"/>
      <c r="O119" s="347"/>
      <c r="P119" s="347"/>
      <c r="Q119" s="347"/>
      <c r="R119" s="348"/>
    </row>
    <row r="120" spans="1:18" ht="15">
      <c r="A120" s="282">
        <v>106</v>
      </c>
      <c r="B120" s="235" t="s">
        <v>2672</v>
      </c>
      <c r="C120" s="237" t="s">
        <v>1285</v>
      </c>
      <c r="D120" s="226"/>
      <c r="E120" s="237"/>
      <c r="F120" s="283" t="s">
        <v>5</v>
      </c>
      <c r="G120" s="167">
        <v>1</v>
      </c>
      <c r="H120" s="322"/>
      <c r="I120" s="433"/>
      <c r="J120" s="342"/>
      <c r="K120" s="322"/>
      <c r="L120" s="344"/>
      <c r="M120" s="342"/>
      <c r="N120" s="347"/>
      <c r="O120" s="347"/>
      <c r="P120" s="347"/>
      <c r="Q120" s="347"/>
      <c r="R120" s="348"/>
    </row>
    <row r="121" spans="1:18" ht="15">
      <c r="A121" s="282">
        <v>107</v>
      </c>
      <c r="B121" s="235" t="s">
        <v>2672</v>
      </c>
      <c r="C121" s="237" t="s">
        <v>1286</v>
      </c>
      <c r="D121" s="226"/>
      <c r="E121" s="237"/>
      <c r="F121" s="283" t="s">
        <v>5</v>
      </c>
      <c r="G121" s="167">
        <v>3</v>
      </c>
      <c r="H121" s="322"/>
      <c r="I121" s="433"/>
      <c r="J121" s="342"/>
      <c r="K121" s="322"/>
      <c r="L121" s="344"/>
      <c r="M121" s="342"/>
      <c r="N121" s="347"/>
      <c r="O121" s="347"/>
      <c r="P121" s="347"/>
      <c r="Q121" s="347"/>
      <c r="R121" s="348"/>
    </row>
    <row r="122" spans="1:18" ht="15">
      <c r="A122" s="282">
        <v>108</v>
      </c>
      <c r="B122" s="235" t="s">
        <v>2672</v>
      </c>
      <c r="C122" s="237" t="s">
        <v>1287</v>
      </c>
      <c r="D122" s="226"/>
      <c r="E122" s="237"/>
      <c r="F122" s="283" t="s">
        <v>5</v>
      </c>
      <c r="G122" s="167">
        <v>2</v>
      </c>
      <c r="H122" s="322"/>
      <c r="I122" s="433"/>
      <c r="J122" s="342"/>
      <c r="K122" s="322"/>
      <c r="L122" s="344"/>
      <c r="M122" s="342"/>
      <c r="N122" s="347"/>
      <c r="O122" s="347"/>
      <c r="P122" s="347"/>
      <c r="Q122" s="347"/>
      <c r="R122" s="348"/>
    </row>
    <row r="123" spans="1:18" ht="15">
      <c r="A123" s="282">
        <v>109</v>
      </c>
      <c r="B123" s="224" t="s">
        <v>1797</v>
      </c>
      <c r="C123" s="237" t="s">
        <v>1284</v>
      </c>
      <c r="D123" s="226"/>
      <c r="E123" s="237"/>
      <c r="F123" s="283" t="s">
        <v>5</v>
      </c>
      <c r="G123" s="167">
        <v>3</v>
      </c>
      <c r="H123" s="322"/>
      <c r="I123" s="433"/>
      <c r="J123" s="342"/>
      <c r="K123" s="322"/>
      <c r="L123" s="344"/>
      <c r="M123" s="342"/>
      <c r="N123" s="347"/>
      <c r="O123" s="347"/>
      <c r="P123" s="347"/>
      <c r="Q123" s="347"/>
      <c r="R123" s="348"/>
    </row>
    <row r="124" spans="1:18" ht="15">
      <c r="A124" s="282">
        <v>110</v>
      </c>
      <c r="B124" s="224" t="s">
        <v>1797</v>
      </c>
      <c r="C124" s="237" t="s">
        <v>1282</v>
      </c>
      <c r="D124" s="226"/>
      <c r="E124" s="237"/>
      <c r="F124" s="283" t="s">
        <v>5</v>
      </c>
      <c r="G124" s="167">
        <v>5</v>
      </c>
      <c r="H124" s="322"/>
      <c r="I124" s="433"/>
      <c r="J124" s="342"/>
      <c r="K124" s="322"/>
      <c r="L124" s="344"/>
      <c r="M124" s="342"/>
      <c r="N124" s="347"/>
      <c r="O124" s="347"/>
      <c r="P124" s="347"/>
      <c r="Q124" s="347"/>
      <c r="R124" s="348"/>
    </row>
    <row r="125" spans="1:18" ht="15">
      <c r="A125" s="282">
        <v>111</v>
      </c>
      <c r="B125" s="224" t="s">
        <v>1797</v>
      </c>
      <c r="C125" s="237" t="s">
        <v>1285</v>
      </c>
      <c r="D125" s="226"/>
      <c r="E125" s="237"/>
      <c r="F125" s="283" t="s">
        <v>5</v>
      </c>
      <c r="G125" s="167">
        <v>3</v>
      </c>
      <c r="H125" s="322"/>
      <c r="I125" s="433"/>
      <c r="J125" s="342"/>
      <c r="K125" s="322"/>
      <c r="L125" s="344"/>
      <c r="M125" s="342"/>
      <c r="N125" s="347"/>
      <c r="O125" s="347"/>
      <c r="P125" s="347"/>
      <c r="Q125" s="347"/>
      <c r="R125" s="348"/>
    </row>
    <row r="126" spans="1:18" ht="15">
      <c r="A126" s="282">
        <v>112</v>
      </c>
      <c r="B126" s="224" t="s">
        <v>1797</v>
      </c>
      <c r="C126" s="237" t="s">
        <v>1286</v>
      </c>
      <c r="D126" s="226"/>
      <c r="E126" s="237"/>
      <c r="F126" s="283" t="s">
        <v>5</v>
      </c>
      <c r="G126" s="167">
        <v>3</v>
      </c>
      <c r="H126" s="322"/>
      <c r="I126" s="433"/>
      <c r="J126" s="342"/>
      <c r="K126" s="322"/>
      <c r="L126" s="344"/>
      <c r="M126" s="342"/>
      <c r="N126" s="347"/>
      <c r="O126" s="347"/>
      <c r="P126" s="347"/>
      <c r="Q126" s="347"/>
      <c r="R126" s="348"/>
    </row>
    <row r="127" spans="1:18" ht="15">
      <c r="A127" s="282">
        <v>113</v>
      </c>
      <c r="B127" s="224" t="s">
        <v>1797</v>
      </c>
      <c r="C127" s="237" t="s">
        <v>1287</v>
      </c>
      <c r="D127" s="226"/>
      <c r="E127" s="237"/>
      <c r="F127" s="283" t="s">
        <v>5</v>
      </c>
      <c r="G127" s="167">
        <v>2</v>
      </c>
      <c r="H127" s="322"/>
      <c r="I127" s="433"/>
      <c r="J127" s="342"/>
      <c r="K127" s="322"/>
      <c r="L127" s="344"/>
      <c r="M127" s="342"/>
      <c r="N127" s="347"/>
      <c r="O127" s="347"/>
      <c r="P127" s="347"/>
      <c r="Q127" s="347"/>
      <c r="R127" s="348"/>
    </row>
    <row r="128" spans="1:18" ht="15">
      <c r="A128" s="282">
        <v>114</v>
      </c>
      <c r="B128" s="288" t="s">
        <v>1791</v>
      </c>
      <c r="C128" s="237" t="s">
        <v>1284</v>
      </c>
      <c r="D128" s="286" t="s">
        <v>3645</v>
      </c>
      <c r="E128" s="283" t="s">
        <v>2673</v>
      </c>
      <c r="F128" s="283" t="s">
        <v>5</v>
      </c>
      <c r="G128" s="167">
        <v>38</v>
      </c>
      <c r="H128" s="322"/>
      <c r="I128" s="433"/>
      <c r="J128" s="342"/>
      <c r="K128" s="322"/>
      <c r="L128" s="344"/>
      <c r="M128" s="342"/>
      <c r="N128" s="347"/>
      <c r="O128" s="347"/>
      <c r="P128" s="347"/>
      <c r="Q128" s="347"/>
      <c r="R128" s="348"/>
    </row>
    <row r="129" spans="1:22" ht="30">
      <c r="A129" s="282">
        <v>115</v>
      </c>
      <c r="B129" s="224" t="s">
        <v>2674</v>
      </c>
      <c r="C129" s="237" t="s">
        <v>1284</v>
      </c>
      <c r="D129" s="286" t="s">
        <v>3645</v>
      </c>
      <c r="E129" s="283" t="s">
        <v>2675</v>
      </c>
      <c r="F129" s="283" t="s">
        <v>5</v>
      </c>
      <c r="G129" s="167">
        <v>2</v>
      </c>
      <c r="H129" s="322"/>
      <c r="I129" s="433"/>
      <c r="J129" s="342"/>
      <c r="K129" s="322"/>
      <c r="L129" s="344"/>
      <c r="M129" s="342"/>
      <c r="N129" s="347"/>
      <c r="O129" s="347"/>
      <c r="P129" s="347"/>
      <c r="Q129" s="347"/>
      <c r="R129" s="348"/>
    </row>
    <row r="130" spans="1:22" ht="30">
      <c r="A130" s="282">
        <v>116</v>
      </c>
      <c r="B130" s="224" t="s">
        <v>2674</v>
      </c>
      <c r="C130" s="237" t="s">
        <v>1282</v>
      </c>
      <c r="D130" s="286" t="s">
        <v>3645</v>
      </c>
      <c r="E130" s="283" t="s">
        <v>2675</v>
      </c>
      <c r="F130" s="283" t="s">
        <v>5</v>
      </c>
      <c r="G130" s="167">
        <v>5</v>
      </c>
      <c r="H130" s="322"/>
      <c r="I130" s="433"/>
      <c r="J130" s="342"/>
      <c r="K130" s="322"/>
      <c r="L130" s="344"/>
      <c r="M130" s="342"/>
      <c r="N130" s="347"/>
      <c r="O130" s="347"/>
      <c r="P130" s="347"/>
      <c r="Q130" s="347"/>
      <c r="R130" s="348"/>
    </row>
    <row r="131" spans="1:22" ht="30">
      <c r="A131" s="282">
        <v>117</v>
      </c>
      <c r="B131" s="224" t="s">
        <v>2674</v>
      </c>
      <c r="C131" s="237" t="s">
        <v>1285</v>
      </c>
      <c r="D131" s="286" t="s">
        <v>3645</v>
      </c>
      <c r="E131" s="283" t="s">
        <v>2675</v>
      </c>
      <c r="F131" s="283" t="s">
        <v>5</v>
      </c>
      <c r="G131" s="167">
        <v>6</v>
      </c>
      <c r="H131" s="322"/>
      <c r="I131" s="433"/>
      <c r="J131" s="342"/>
      <c r="K131" s="322"/>
      <c r="L131" s="344"/>
      <c r="M131" s="342"/>
      <c r="N131" s="347"/>
      <c r="O131" s="347"/>
      <c r="P131" s="347"/>
      <c r="Q131" s="347"/>
      <c r="R131" s="348"/>
    </row>
    <row r="132" spans="1:22" ht="30">
      <c r="A132" s="282">
        <v>118</v>
      </c>
      <c r="B132" s="224" t="s">
        <v>2674</v>
      </c>
      <c r="C132" s="237" t="s">
        <v>1286</v>
      </c>
      <c r="D132" s="286" t="s">
        <v>3645</v>
      </c>
      <c r="E132" s="283" t="s">
        <v>2675</v>
      </c>
      <c r="F132" s="283" t="s">
        <v>5</v>
      </c>
      <c r="G132" s="167">
        <v>8</v>
      </c>
      <c r="H132" s="322"/>
      <c r="I132" s="433"/>
      <c r="J132" s="342"/>
      <c r="K132" s="322"/>
      <c r="L132" s="344"/>
      <c r="M132" s="342"/>
      <c r="N132" s="347"/>
      <c r="O132" s="347"/>
      <c r="P132" s="347"/>
      <c r="Q132" s="347"/>
      <c r="R132" s="348"/>
    </row>
    <row r="133" spans="1:22" ht="30">
      <c r="A133" s="282">
        <v>119</v>
      </c>
      <c r="B133" s="224" t="s">
        <v>2674</v>
      </c>
      <c r="C133" s="237" t="s">
        <v>1287</v>
      </c>
      <c r="D133" s="286" t="s">
        <v>3645</v>
      </c>
      <c r="E133" s="283" t="s">
        <v>2675</v>
      </c>
      <c r="F133" s="283" t="s">
        <v>5</v>
      </c>
      <c r="G133" s="167">
        <v>4</v>
      </c>
      <c r="H133" s="322"/>
      <c r="I133" s="433"/>
      <c r="J133" s="342"/>
      <c r="K133" s="322"/>
      <c r="L133" s="344"/>
      <c r="M133" s="342"/>
      <c r="N133" s="347"/>
      <c r="O133" s="347"/>
      <c r="P133" s="347"/>
      <c r="Q133" s="347"/>
      <c r="R133" s="348"/>
    </row>
    <row r="134" spans="1:22" ht="30">
      <c r="A134" s="282">
        <v>120</v>
      </c>
      <c r="B134" s="224" t="s">
        <v>2674</v>
      </c>
      <c r="C134" s="286" t="s">
        <v>1278</v>
      </c>
      <c r="D134" s="286" t="s">
        <v>3563</v>
      </c>
      <c r="E134" s="283" t="s">
        <v>2676</v>
      </c>
      <c r="F134" s="283" t="s">
        <v>5</v>
      </c>
      <c r="G134" s="167">
        <v>2</v>
      </c>
      <c r="H134" s="322"/>
      <c r="I134" s="433"/>
      <c r="J134" s="342"/>
      <c r="K134" s="322"/>
      <c r="L134" s="344"/>
      <c r="M134" s="342"/>
      <c r="N134" s="347"/>
      <c r="O134" s="347"/>
      <c r="P134" s="347"/>
      <c r="Q134" s="347"/>
      <c r="R134" s="348"/>
    </row>
    <row r="135" spans="1:22" ht="30">
      <c r="A135" s="282">
        <v>121</v>
      </c>
      <c r="B135" s="224" t="s">
        <v>2674</v>
      </c>
      <c r="C135" s="286" t="s">
        <v>1290</v>
      </c>
      <c r="D135" s="286" t="s">
        <v>3563</v>
      </c>
      <c r="E135" s="283" t="s">
        <v>2676</v>
      </c>
      <c r="F135" s="283" t="s">
        <v>5</v>
      </c>
      <c r="G135" s="167">
        <v>1</v>
      </c>
      <c r="H135" s="322"/>
      <c r="I135" s="433"/>
      <c r="J135" s="342"/>
      <c r="K135" s="322"/>
      <c r="L135" s="344"/>
      <c r="M135" s="342"/>
      <c r="N135" s="347"/>
      <c r="O135" s="347"/>
      <c r="P135" s="347"/>
      <c r="Q135" s="347"/>
      <c r="R135" s="348"/>
    </row>
    <row r="136" spans="1:22" ht="15">
      <c r="A136" s="282">
        <v>122</v>
      </c>
      <c r="B136" s="288" t="s">
        <v>1795</v>
      </c>
      <c r="C136" s="237" t="s">
        <v>2677</v>
      </c>
      <c r="D136" s="286" t="s">
        <v>3563</v>
      </c>
      <c r="E136" s="283" t="s">
        <v>1796</v>
      </c>
      <c r="F136" s="283" t="s">
        <v>5</v>
      </c>
      <c r="G136" s="167">
        <v>20</v>
      </c>
      <c r="H136" s="322"/>
      <c r="I136" s="433"/>
      <c r="J136" s="342"/>
      <c r="K136" s="322"/>
      <c r="L136" s="344"/>
      <c r="M136" s="342"/>
      <c r="N136" s="347"/>
      <c r="O136" s="347"/>
      <c r="P136" s="347"/>
      <c r="Q136" s="347"/>
      <c r="R136" s="348"/>
    </row>
    <row r="137" spans="1:22" ht="15">
      <c r="A137" s="282">
        <v>123</v>
      </c>
      <c r="B137" s="288" t="s">
        <v>1795</v>
      </c>
      <c r="C137" s="237" t="s">
        <v>1284</v>
      </c>
      <c r="D137" s="286" t="s">
        <v>3563</v>
      </c>
      <c r="E137" s="283" t="s">
        <v>1796</v>
      </c>
      <c r="F137" s="283" t="s">
        <v>5</v>
      </c>
      <c r="G137" s="167">
        <v>9</v>
      </c>
      <c r="H137" s="322"/>
      <c r="I137" s="433"/>
      <c r="J137" s="342"/>
      <c r="K137" s="322"/>
      <c r="L137" s="344"/>
      <c r="M137" s="342"/>
      <c r="N137" s="347"/>
      <c r="O137" s="347"/>
      <c r="P137" s="347"/>
      <c r="Q137" s="347"/>
      <c r="R137" s="348"/>
    </row>
    <row r="138" spans="1:22" ht="15">
      <c r="A138" s="282">
        <v>124</v>
      </c>
      <c r="B138" s="288" t="s">
        <v>1795</v>
      </c>
      <c r="C138" s="237" t="s">
        <v>1282</v>
      </c>
      <c r="D138" s="286" t="s">
        <v>3563</v>
      </c>
      <c r="E138" s="283" t="s">
        <v>1796</v>
      </c>
      <c r="F138" s="283" t="s">
        <v>5</v>
      </c>
      <c r="G138" s="167">
        <v>7</v>
      </c>
      <c r="H138" s="322"/>
      <c r="I138" s="433"/>
      <c r="J138" s="342"/>
      <c r="K138" s="322"/>
      <c r="L138" s="344"/>
      <c r="M138" s="342"/>
      <c r="N138" s="347"/>
      <c r="O138" s="347"/>
      <c r="P138" s="347"/>
      <c r="Q138" s="347"/>
      <c r="R138" s="348"/>
    </row>
    <row r="139" spans="1:22" ht="15">
      <c r="A139" s="282">
        <v>125</v>
      </c>
      <c r="B139" s="288" t="s">
        <v>1795</v>
      </c>
      <c r="C139" s="237" t="s">
        <v>1285</v>
      </c>
      <c r="D139" s="286" t="s">
        <v>3563</v>
      </c>
      <c r="E139" s="283" t="s">
        <v>1796</v>
      </c>
      <c r="F139" s="283" t="s">
        <v>5</v>
      </c>
      <c r="G139" s="167">
        <v>8</v>
      </c>
      <c r="H139" s="322"/>
      <c r="I139" s="433"/>
      <c r="J139" s="342"/>
      <c r="K139" s="322"/>
      <c r="L139" s="344"/>
      <c r="M139" s="342"/>
      <c r="N139" s="347"/>
      <c r="O139" s="347"/>
      <c r="P139" s="347"/>
      <c r="Q139" s="347"/>
      <c r="R139" s="348"/>
    </row>
    <row r="140" spans="1:22" ht="87.75" customHeight="1">
      <c r="A140" s="282">
        <v>126</v>
      </c>
      <c r="B140" s="288" t="s">
        <v>1795</v>
      </c>
      <c r="C140" s="237" t="s">
        <v>1286</v>
      </c>
      <c r="D140" s="286" t="s">
        <v>3563</v>
      </c>
      <c r="E140" s="283" t="s">
        <v>1796</v>
      </c>
      <c r="F140" s="283" t="s">
        <v>5</v>
      </c>
      <c r="G140" s="167">
        <v>4</v>
      </c>
      <c r="H140" s="322"/>
      <c r="I140" s="433"/>
      <c r="J140" s="342"/>
      <c r="K140" s="322"/>
      <c r="L140" s="344"/>
      <c r="M140" s="342"/>
      <c r="N140" s="347"/>
      <c r="O140" s="347"/>
      <c r="P140" s="347"/>
      <c r="Q140" s="347"/>
      <c r="R140" s="348"/>
      <c r="T140" s="1943" t="s">
        <v>4002</v>
      </c>
      <c r="U140" s="1944"/>
      <c r="V140" s="1944"/>
    </row>
    <row r="141" spans="1:22" ht="93.75" customHeight="1">
      <c r="A141" s="282">
        <v>127</v>
      </c>
      <c r="B141" s="288" t="s">
        <v>1795</v>
      </c>
      <c r="C141" s="237" t="s">
        <v>1287</v>
      </c>
      <c r="D141" s="286" t="s">
        <v>3563</v>
      </c>
      <c r="E141" s="283" t="s">
        <v>1796</v>
      </c>
      <c r="F141" s="283" t="s">
        <v>5</v>
      </c>
      <c r="G141" s="167">
        <v>2</v>
      </c>
      <c r="H141" s="322"/>
      <c r="I141" s="433"/>
      <c r="J141" s="342"/>
      <c r="K141" s="322"/>
      <c r="L141" s="344"/>
      <c r="M141" s="342"/>
      <c r="N141" s="347"/>
      <c r="O141" s="347"/>
      <c r="P141" s="347"/>
      <c r="Q141" s="347"/>
      <c r="R141" s="348"/>
      <c r="T141" s="1943" t="s">
        <v>4002</v>
      </c>
      <c r="U141" s="1944"/>
      <c r="V141" s="1944"/>
    </row>
    <row r="142" spans="1:22" ht="15">
      <c r="A142" s="282">
        <v>128</v>
      </c>
      <c r="B142" s="288" t="s">
        <v>1795</v>
      </c>
      <c r="C142" s="237" t="s">
        <v>1278</v>
      </c>
      <c r="D142" s="286" t="s">
        <v>3563</v>
      </c>
      <c r="E142" s="283" t="s">
        <v>1796</v>
      </c>
      <c r="F142" s="283" t="s">
        <v>5</v>
      </c>
      <c r="G142" s="167">
        <v>1</v>
      </c>
      <c r="H142" s="322"/>
      <c r="I142" s="433"/>
      <c r="J142" s="342"/>
      <c r="K142" s="322"/>
      <c r="L142" s="344"/>
      <c r="M142" s="342"/>
      <c r="N142" s="347"/>
      <c r="O142" s="347"/>
      <c r="P142" s="347"/>
      <c r="Q142" s="347"/>
      <c r="R142" s="348"/>
    </row>
    <row r="143" spans="1:22" ht="15">
      <c r="A143" s="282">
        <v>129</v>
      </c>
      <c r="B143" s="289" t="s">
        <v>2678</v>
      </c>
      <c r="C143" s="237" t="s">
        <v>1284</v>
      </c>
      <c r="D143" s="286" t="s">
        <v>3563</v>
      </c>
      <c r="E143" s="283" t="s">
        <v>2679</v>
      </c>
      <c r="F143" s="283" t="s">
        <v>5</v>
      </c>
      <c r="G143" s="167">
        <v>12</v>
      </c>
      <c r="H143" s="322"/>
      <c r="I143" s="433"/>
      <c r="J143" s="342"/>
      <c r="K143" s="322"/>
      <c r="L143" s="344"/>
      <c r="M143" s="342"/>
      <c r="N143" s="347"/>
      <c r="O143" s="347"/>
      <c r="P143" s="347"/>
      <c r="Q143" s="347"/>
      <c r="R143" s="348"/>
    </row>
    <row r="144" spans="1:22" ht="45">
      <c r="A144" s="282">
        <v>130</v>
      </c>
      <c r="B144" s="231" t="s">
        <v>2680</v>
      </c>
      <c r="C144" s="237" t="s">
        <v>2677</v>
      </c>
      <c r="D144" s="286" t="s">
        <v>3563</v>
      </c>
      <c r="E144" s="283" t="s">
        <v>2681</v>
      </c>
      <c r="F144" s="283" t="s">
        <v>9</v>
      </c>
      <c r="G144" s="167">
        <v>3</v>
      </c>
      <c r="H144" s="322"/>
      <c r="I144" s="433"/>
      <c r="J144" s="342"/>
      <c r="K144" s="322"/>
      <c r="L144" s="344"/>
      <c r="M144" s="342"/>
      <c r="N144" s="347"/>
      <c r="O144" s="347"/>
      <c r="P144" s="347"/>
      <c r="Q144" s="347"/>
      <c r="R144" s="348"/>
    </row>
    <row r="145" spans="1:22" ht="45">
      <c r="A145" s="282">
        <v>131</v>
      </c>
      <c r="B145" s="231" t="s">
        <v>2680</v>
      </c>
      <c r="C145" s="237" t="s">
        <v>1282</v>
      </c>
      <c r="D145" s="286" t="s">
        <v>3563</v>
      </c>
      <c r="E145" s="283" t="s">
        <v>2681</v>
      </c>
      <c r="F145" s="283" t="s">
        <v>9</v>
      </c>
      <c r="G145" s="167">
        <v>2</v>
      </c>
      <c r="H145" s="322"/>
      <c r="I145" s="433"/>
      <c r="J145" s="342"/>
      <c r="K145" s="322"/>
      <c r="L145" s="344"/>
      <c r="M145" s="342"/>
      <c r="N145" s="347"/>
      <c r="O145" s="347"/>
      <c r="P145" s="347"/>
      <c r="Q145" s="347"/>
      <c r="R145" s="348"/>
    </row>
    <row r="146" spans="1:22" ht="84.75" customHeight="1">
      <c r="A146" s="282">
        <v>132</v>
      </c>
      <c r="B146" s="235" t="s">
        <v>1816</v>
      </c>
      <c r="C146" s="241"/>
      <c r="D146" s="226"/>
      <c r="E146" s="237"/>
      <c r="F146" s="283" t="s">
        <v>5</v>
      </c>
      <c r="G146" s="167">
        <v>27</v>
      </c>
      <c r="H146" s="322"/>
      <c r="I146" s="433"/>
      <c r="J146" s="342"/>
      <c r="K146" s="322"/>
      <c r="L146" s="344"/>
      <c r="M146" s="342"/>
      <c r="N146" s="347"/>
      <c r="O146" s="347"/>
      <c r="P146" s="347"/>
      <c r="Q146" s="347"/>
      <c r="R146" s="348"/>
      <c r="T146" s="1943" t="s">
        <v>4002</v>
      </c>
      <c r="U146" s="1944"/>
      <c r="V146" s="1944"/>
    </row>
    <row r="147" spans="1:22" ht="15">
      <c r="A147" s="282">
        <v>133</v>
      </c>
      <c r="B147" s="224" t="s">
        <v>1814</v>
      </c>
      <c r="C147" s="241"/>
      <c r="D147" s="226"/>
      <c r="E147" s="239"/>
      <c r="F147" s="283" t="s">
        <v>5</v>
      </c>
      <c r="G147" s="167">
        <v>34</v>
      </c>
      <c r="H147" s="322"/>
      <c r="I147" s="433"/>
      <c r="J147" s="342"/>
      <c r="K147" s="322"/>
      <c r="L147" s="344"/>
      <c r="M147" s="342"/>
      <c r="N147" s="347"/>
      <c r="O147" s="347"/>
      <c r="P147" s="347"/>
      <c r="Q147" s="347"/>
      <c r="R147" s="348"/>
    </row>
    <row r="148" spans="1:22" ht="30">
      <c r="A148" s="282">
        <v>134</v>
      </c>
      <c r="B148" s="224" t="s">
        <v>2682</v>
      </c>
      <c r="C148" s="241"/>
      <c r="D148" s="230"/>
      <c r="E148" s="245"/>
      <c r="F148" s="283" t="s">
        <v>5</v>
      </c>
      <c r="G148" s="167">
        <v>20</v>
      </c>
      <c r="H148" s="322"/>
      <c r="I148" s="433"/>
      <c r="J148" s="342"/>
      <c r="K148" s="322"/>
      <c r="L148" s="344"/>
      <c r="M148" s="342"/>
      <c r="N148" s="347"/>
      <c r="O148" s="347"/>
      <c r="P148" s="347"/>
      <c r="Q148" s="347"/>
      <c r="R148" s="348"/>
    </row>
    <row r="149" spans="1:22" ht="60">
      <c r="A149" s="282">
        <v>135</v>
      </c>
      <c r="B149" s="224" t="s">
        <v>2720</v>
      </c>
      <c r="C149" s="237"/>
      <c r="D149" s="226"/>
      <c r="E149" s="245"/>
      <c r="F149" s="283" t="s">
        <v>5</v>
      </c>
      <c r="G149" s="167">
        <v>40</v>
      </c>
      <c r="H149" s="322"/>
      <c r="I149" s="433"/>
      <c r="J149" s="342"/>
      <c r="K149" s="322"/>
      <c r="L149" s="344"/>
      <c r="M149" s="342"/>
      <c r="N149" s="347"/>
      <c r="O149" s="347"/>
      <c r="P149" s="347"/>
      <c r="Q149" s="347"/>
      <c r="R149" s="348"/>
    </row>
    <row r="150" spans="1:22" ht="15">
      <c r="A150" s="282">
        <v>136</v>
      </c>
      <c r="B150" s="224" t="s">
        <v>2704</v>
      </c>
      <c r="C150" s="226" t="s">
        <v>2683</v>
      </c>
      <c r="D150" s="283" t="s">
        <v>3619</v>
      </c>
      <c r="E150" s="290" t="s">
        <v>2684</v>
      </c>
      <c r="F150" s="242" t="s">
        <v>7</v>
      </c>
      <c r="G150" s="167">
        <v>185</v>
      </c>
      <c r="H150" s="322"/>
      <c r="I150" s="433"/>
      <c r="J150" s="342"/>
      <c r="K150" s="322"/>
      <c r="L150" s="344"/>
      <c r="M150" s="342"/>
      <c r="N150" s="347"/>
      <c r="O150" s="347"/>
      <c r="P150" s="347"/>
      <c r="Q150" s="347"/>
      <c r="R150" s="348"/>
    </row>
    <row r="151" spans="1:22" ht="15">
      <c r="A151" s="282">
        <v>137</v>
      </c>
      <c r="B151" s="224" t="s">
        <v>2705</v>
      </c>
      <c r="C151" s="226" t="s">
        <v>1834</v>
      </c>
      <c r="D151" s="283" t="s">
        <v>3619</v>
      </c>
      <c r="E151" s="290" t="s">
        <v>2684</v>
      </c>
      <c r="F151" s="242" t="s">
        <v>7</v>
      </c>
      <c r="G151" s="167">
        <v>80</v>
      </c>
      <c r="H151" s="322"/>
      <c r="I151" s="433"/>
      <c r="J151" s="342"/>
      <c r="K151" s="322"/>
      <c r="L151" s="344"/>
      <c r="M151" s="342"/>
      <c r="N151" s="347"/>
      <c r="O151" s="347"/>
      <c r="P151" s="347"/>
      <c r="Q151" s="347"/>
      <c r="R151" s="348"/>
    </row>
    <row r="152" spans="1:22" ht="15">
      <c r="A152" s="282">
        <v>138</v>
      </c>
      <c r="B152" s="224" t="s">
        <v>2706</v>
      </c>
      <c r="C152" s="226" t="s">
        <v>1835</v>
      </c>
      <c r="D152" s="283" t="s">
        <v>3619</v>
      </c>
      <c r="E152" s="290" t="s">
        <v>2684</v>
      </c>
      <c r="F152" s="242" t="s">
        <v>7</v>
      </c>
      <c r="G152" s="167">
        <v>210</v>
      </c>
      <c r="H152" s="322"/>
      <c r="I152" s="433"/>
      <c r="J152" s="342"/>
      <c r="K152" s="322"/>
      <c r="L152" s="344"/>
      <c r="M152" s="342"/>
      <c r="N152" s="347"/>
      <c r="O152" s="347"/>
      <c r="P152" s="347"/>
      <c r="Q152" s="347"/>
      <c r="R152" s="348"/>
    </row>
    <row r="153" spans="1:22" ht="15">
      <c r="A153" s="282">
        <v>139</v>
      </c>
      <c r="B153" s="224" t="s">
        <v>2706</v>
      </c>
      <c r="C153" s="226" t="s">
        <v>1836</v>
      </c>
      <c r="D153" s="283" t="s">
        <v>3619</v>
      </c>
      <c r="E153" s="290" t="s">
        <v>2684</v>
      </c>
      <c r="F153" s="242" t="s">
        <v>7</v>
      </c>
      <c r="G153" s="167">
        <v>15</v>
      </c>
      <c r="H153" s="322"/>
      <c r="I153" s="433"/>
      <c r="J153" s="342"/>
      <c r="K153" s="322"/>
      <c r="L153" s="344"/>
      <c r="M153" s="342"/>
      <c r="N153" s="347"/>
      <c r="O153" s="347"/>
      <c r="P153" s="347"/>
      <c r="Q153" s="347"/>
      <c r="R153" s="348"/>
    </row>
    <row r="154" spans="1:22" ht="15">
      <c r="A154" s="282">
        <v>140</v>
      </c>
      <c r="B154" s="224" t="s">
        <v>2707</v>
      </c>
      <c r="C154" s="226" t="s">
        <v>1837</v>
      </c>
      <c r="D154" s="283" t="s">
        <v>3619</v>
      </c>
      <c r="E154" s="290" t="s">
        <v>2684</v>
      </c>
      <c r="F154" s="242" t="s">
        <v>7</v>
      </c>
      <c r="G154" s="167">
        <v>10</v>
      </c>
      <c r="H154" s="322"/>
      <c r="I154" s="433"/>
      <c r="J154" s="342"/>
      <c r="K154" s="322"/>
      <c r="L154" s="344"/>
      <c r="M154" s="342"/>
      <c r="N154" s="347"/>
      <c r="O154" s="347"/>
      <c r="P154" s="347"/>
      <c r="Q154" s="347"/>
      <c r="R154" s="348"/>
    </row>
    <row r="155" spans="1:22" ht="15">
      <c r="A155" s="282">
        <v>141</v>
      </c>
      <c r="B155" s="224" t="s">
        <v>2708</v>
      </c>
      <c r="C155" s="226" t="s">
        <v>1838</v>
      </c>
      <c r="D155" s="283" t="s">
        <v>3619</v>
      </c>
      <c r="E155" s="290" t="s">
        <v>2684</v>
      </c>
      <c r="F155" s="242" t="s">
        <v>7</v>
      </c>
      <c r="G155" s="167">
        <v>20</v>
      </c>
      <c r="H155" s="322"/>
      <c r="I155" s="433"/>
      <c r="J155" s="342"/>
      <c r="K155" s="322"/>
      <c r="L155" s="344"/>
      <c r="M155" s="342"/>
      <c r="N155" s="347"/>
      <c r="O155" s="347"/>
      <c r="P155" s="347"/>
      <c r="Q155" s="347"/>
      <c r="R155" s="348"/>
    </row>
    <row r="156" spans="1:22" ht="15">
      <c r="A156" s="282">
        <v>142</v>
      </c>
      <c r="B156" s="224" t="s">
        <v>2708</v>
      </c>
      <c r="C156" s="226" t="s">
        <v>1839</v>
      </c>
      <c r="D156" s="283" t="s">
        <v>3619</v>
      </c>
      <c r="E156" s="290" t="s">
        <v>2684</v>
      </c>
      <c r="F156" s="242" t="s">
        <v>7</v>
      </c>
      <c r="G156" s="167">
        <v>5</v>
      </c>
      <c r="H156" s="322"/>
      <c r="I156" s="433"/>
      <c r="J156" s="342"/>
      <c r="K156" s="322"/>
      <c r="L156" s="344"/>
      <c r="M156" s="342"/>
      <c r="N156" s="347"/>
      <c r="O156" s="347"/>
      <c r="P156" s="347"/>
      <c r="Q156" s="347"/>
      <c r="R156" s="348"/>
    </row>
    <row r="157" spans="1:22" ht="15">
      <c r="A157" s="282">
        <v>143</v>
      </c>
      <c r="B157" s="224" t="s">
        <v>2709</v>
      </c>
      <c r="C157" s="237" t="s">
        <v>2683</v>
      </c>
      <c r="D157" s="283" t="s">
        <v>3619</v>
      </c>
      <c r="E157" s="290" t="s">
        <v>2684</v>
      </c>
      <c r="F157" s="242" t="s">
        <v>9</v>
      </c>
      <c r="G157" s="167">
        <v>1</v>
      </c>
      <c r="H157" s="322"/>
      <c r="I157" s="433"/>
      <c r="J157" s="342"/>
      <c r="K157" s="322"/>
      <c r="L157" s="344"/>
      <c r="M157" s="342"/>
      <c r="N157" s="347"/>
      <c r="O157" s="347"/>
      <c r="P157" s="347"/>
      <c r="Q157" s="347"/>
      <c r="R157" s="348"/>
    </row>
    <row r="158" spans="1:22" ht="15">
      <c r="A158" s="282">
        <v>144</v>
      </c>
      <c r="B158" s="224" t="s">
        <v>2710</v>
      </c>
      <c r="C158" s="237" t="s">
        <v>1834</v>
      </c>
      <c r="D158" s="283" t="s">
        <v>3619</v>
      </c>
      <c r="E158" s="290" t="s">
        <v>2684</v>
      </c>
      <c r="F158" s="242" t="s">
        <v>9</v>
      </c>
      <c r="G158" s="167">
        <v>1</v>
      </c>
      <c r="H158" s="322"/>
      <c r="I158" s="433"/>
      <c r="J158" s="342"/>
      <c r="K158" s="322"/>
      <c r="L158" s="344"/>
      <c r="M158" s="342"/>
      <c r="N158" s="347"/>
      <c r="O158" s="347"/>
      <c r="P158" s="347"/>
      <c r="Q158" s="347"/>
      <c r="R158" s="348"/>
    </row>
    <row r="159" spans="1:22" ht="15">
      <c r="A159" s="282">
        <v>145</v>
      </c>
      <c r="B159" s="224" t="s">
        <v>2711</v>
      </c>
      <c r="C159" s="237" t="s">
        <v>2685</v>
      </c>
      <c r="D159" s="283" t="s">
        <v>3619</v>
      </c>
      <c r="E159" s="290" t="s">
        <v>2684</v>
      </c>
      <c r="F159" s="242" t="s">
        <v>9</v>
      </c>
      <c r="G159" s="167">
        <v>1</v>
      </c>
      <c r="H159" s="322"/>
      <c r="I159" s="433"/>
      <c r="J159" s="342"/>
      <c r="K159" s="322"/>
      <c r="L159" s="344"/>
      <c r="M159" s="342"/>
      <c r="N159" s="347"/>
      <c r="O159" s="347"/>
      <c r="P159" s="347"/>
      <c r="Q159" s="347"/>
      <c r="R159" s="348"/>
    </row>
    <row r="160" spans="1:22" ht="15">
      <c r="A160" s="282">
        <v>146</v>
      </c>
      <c r="B160" s="224" t="s">
        <v>2712</v>
      </c>
      <c r="C160" s="237" t="s">
        <v>1837</v>
      </c>
      <c r="D160" s="283" t="s">
        <v>3619</v>
      </c>
      <c r="E160" s="290" t="s">
        <v>2684</v>
      </c>
      <c r="F160" s="242" t="s">
        <v>9</v>
      </c>
      <c r="G160" s="167">
        <v>1</v>
      </c>
      <c r="H160" s="322"/>
      <c r="I160" s="433"/>
      <c r="J160" s="342"/>
      <c r="K160" s="322"/>
      <c r="L160" s="344"/>
      <c r="M160" s="342"/>
      <c r="N160" s="347"/>
      <c r="O160" s="347"/>
      <c r="P160" s="347"/>
      <c r="Q160" s="347"/>
      <c r="R160" s="348"/>
    </row>
    <row r="161" spans="1:18" ht="15">
      <c r="A161" s="282">
        <v>147</v>
      </c>
      <c r="B161" s="224" t="s">
        <v>2713</v>
      </c>
      <c r="C161" s="237" t="s">
        <v>2686</v>
      </c>
      <c r="D161" s="283" t="s">
        <v>3619</v>
      </c>
      <c r="E161" s="290" t="s">
        <v>2684</v>
      </c>
      <c r="F161" s="242" t="s">
        <v>9</v>
      </c>
      <c r="G161" s="167">
        <v>1</v>
      </c>
      <c r="H161" s="322"/>
      <c r="I161" s="433"/>
      <c r="J161" s="342"/>
      <c r="K161" s="322"/>
      <c r="L161" s="344"/>
      <c r="M161" s="342"/>
      <c r="N161" s="347"/>
      <c r="O161" s="347"/>
      <c r="P161" s="347"/>
      <c r="Q161" s="347"/>
      <c r="R161" s="348"/>
    </row>
    <row r="162" spans="1:18" ht="15">
      <c r="A162" s="282">
        <v>148</v>
      </c>
      <c r="B162" s="224" t="s">
        <v>1905</v>
      </c>
      <c r="C162" s="226" t="s">
        <v>2683</v>
      </c>
      <c r="D162" s="1368" t="s">
        <v>3575</v>
      </c>
      <c r="E162" s="239" t="s">
        <v>1858</v>
      </c>
      <c r="F162" s="242" t="s">
        <v>7</v>
      </c>
      <c r="G162" s="167">
        <v>125</v>
      </c>
      <c r="H162" s="322"/>
      <c r="I162" s="433"/>
      <c r="J162" s="342"/>
      <c r="K162" s="322"/>
      <c r="L162" s="344"/>
      <c r="M162" s="342"/>
      <c r="N162" s="347"/>
      <c r="O162" s="347"/>
      <c r="P162" s="347"/>
      <c r="Q162" s="347"/>
      <c r="R162" s="348"/>
    </row>
    <row r="163" spans="1:18" ht="15">
      <c r="A163" s="282">
        <v>149</v>
      </c>
      <c r="B163" s="224" t="s">
        <v>1905</v>
      </c>
      <c r="C163" s="226" t="s">
        <v>1834</v>
      </c>
      <c r="D163" s="1368" t="s">
        <v>3575</v>
      </c>
      <c r="E163" s="239" t="s">
        <v>1858</v>
      </c>
      <c r="F163" s="242" t="s">
        <v>7</v>
      </c>
      <c r="G163" s="167">
        <v>105</v>
      </c>
      <c r="H163" s="322"/>
      <c r="I163" s="433"/>
      <c r="J163" s="342"/>
      <c r="K163" s="322"/>
      <c r="L163" s="344"/>
      <c r="M163" s="342"/>
      <c r="N163" s="347"/>
      <c r="O163" s="347"/>
      <c r="P163" s="347"/>
      <c r="Q163" s="347"/>
      <c r="R163" s="348"/>
    </row>
    <row r="164" spans="1:18" ht="15">
      <c r="A164" s="282">
        <v>150</v>
      </c>
      <c r="B164" s="224" t="s">
        <v>1905</v>
      </c>
      <c r="C164" s="226" t="s">
        <v>1835</v>
      </c>
      <c r="D164" s="1368" t="s">
        <v>3575</v>
      </c>
      <c r="E164" s="239" t="s">
        <v>1858</v>
      </c>
      <c r="F164" s="242" t="s">
        <v>7</v>
      </c>
      <c r="G164" s="167">
        <v>50</v>
      </c>
      <c r="H164" s="322"/>
      <c r="I164" s="433"/>
      <c r="J164" s="342"/>
      <c r="K164" s="322"/>
      <c r="L164" s="344"/>
      <c r="M164" s="342"/>
      <c r="N164" s="347"/>
      <c r="O164" s="347"/>
      <c r="P164" s="347"/>
      <c r="Q164" s="347"/>
      <c r="R164" s="348"/>
    </row>
    <row r="165" spans="1:18" ht="15">
      <c r="A165" s="282">
        <v>151</v>
      </c>
      <c r="B165" s="224" t="s">
        <v>1908</v>
      </c>
      <c r="C165" s="226" t="s">
        <v>1835</v>
      </c>
      <c r="D165" s="1368" t="s">
        <v>3575</v>
      </c>
      <c r="E165" s="239" t="s">
        <v>2687</v>
      </c>
      <c r="F165" s="242" t="s">
        <v>7</v>
      </c>
      <c r="G165" s="167">
        <v>15</v>
      </c>
      <c r="H165" s="322"/>
      <c r="I165" s="433"/>
      <c r="J165" s="342"/>
      <c r="K165" s="322"/>
      <c r="L165" s="344"/>
      <c r="M165" s="342"/>
      <c r="N165" s="347"/>
      <c r="O165" s="347"/>
      <c r="P165" s="347"/>
      <c r="Q165" s="347"/>
      <c r="R165" s="348"/>
    </row>
    <row r="166" spans="1:18" ht="15">
      <c r="A166" s="282">
        <v>152</v>
      </c>
      <c r="B166" s="224" t="s">
        <v>1905</v>
      </c>
      <c r="C166" s="226" t="s">
        <v>1836</v>
      </c>
      <c r="D166" s="1368" t="s">
        <v>3575</v>
      </c>
      <c r="E166" s="239" t="s">
        <v>2688</v>
      </c>
      <c r="F166" s="242" t="s">
        <v>7</v>
      </c>
      <c r="G166" s="167">
        <v>190</v>
      </c>
      <c r="H166" s="322"/>
      <c r="I166" s="433"/>
      <c r="J166" s="342"/>
      <c r="K166" s="322"/>
      <c r="L166" s="344"/>
      <c r="M166" s="342"/>
      <c r="N166" s="347"/>
      <c r="O166" s="347"/>
      <c r="P166" s="347"/>
      <c r="Q166" s="347"/>
      <c r="R166" s="348"/>
    </row>
    <row r="167" spans="1:18" ht="15">
      <c r="A167" s="282">
        <v>153</v>
      </c>
      <c r="B167" s="224" t="s">
        <v>1908</v>
      </c>
      <c r="C167" s="226" t="s">
        <v>1836</v>
      </c>
      <c r="D167" s="1368" t="s">
        <v>3575</v>
      </c>
      <c r="E167" s="239" t="s">
        <v>2689</v>
      </c>
      <c r="F167" s="242" t="s">
        <v>7</v>
      </c>
      <c r="G167" s="167">
        <v>40</v>
      </c>
      <c r="H167" s="322"/>
      <c r="I167" s="433"/>
      <c r="J167" s="342"/>
      <c r="K167" s="322"/>
      <c r="L167" s="344"/>
      <c r="M167" s="342"/>
      <c r="N167" s="347"/>
      <c r="O167" s="347"/>
      <c r="P167" s="347"/>
      <c r="Q167" s="347"/>
      <c r="R167" s="348"/>
    </row>
    <row r="168" spans="1:18" ht="15">
      <c r="A168" s="282">
        <v>154</v>
      </c>
      <c r="B168" s="224" t="s">
        <v>1906</v>
      </c>
      <c r="C168" s="226" t="s">
        <v>1837</v>
      </c>
      <c r="D168" s="1368" t="s">
        <v>3575</v>
      </c>
      <c r="E168" s="239" t="s">
        <v>2690</v>
      </c>
      <c r="F168" s="242" t="s">
        <v>7</v>
      </c>
      <c r="G168" s="167">
        <v>30</v>
      </c>
      <c r="H168" s="322"/>
      <c r="I168" s="433"/>
      <c r="J168" s="342"/>
      <c r="K168" s="322"/>
      <c r="L168" s="344"/>
      <c r="M168" s="342"/>
      <c r="N168" s="347"/>
      <c r="O168" s="347"/>
      <c r="P168" s="347"/>
      <c r="Q168" s="347"/>
      <c r="R168" s="348"/>
    </row>
    <row r="169" spans="1:18" ht="15">
      <c r="A169" s="282">
        <v>155</v>
      </c>
      <c r="B169" s="224" t="s">
        <v>1908</v>
      </c>
      <c r="C169" s="226" t="s">
        <v>1837</v>
      </c>
      <c r="D169" s="1368" t="s">
        <v>3575</v>
      </c>
      <c r="E169" s="239" t="s">
        <v>2691</v>
      </c>
      <c r="F169" s="242" t="s">
        <v>7</v>
      </c>
      <c r="G169" s="167">
        <v>60</v>
      </c>
      <c r="H169" s="322"/>
      <c r="I169" s="433"/>
      <c r="J169" s="342"/>
      <c r="K169" s="322"/>
      <c r="L169" s="344"/>
      <c r="M169" s="342"/>
      <c r="N169" s="347"/>
      <c r="O169" s="347"/>
      <c r="P169" s="347"/>
      <c r="Q169" s="347"/>
      <c r="R169" s="348"/>
    </row>
    <row r="170" spans="1:18" ht="15">
      <c r="A170" s="282">
        <v>156</v>
      </c>
      <c r="B170" s="224" t="s">
        <v>1906</v>
      </c>
      <c r="C170" s="237" t="s">
        <v>1838</v>
      </c>
      <c r="D170" s="1368" t="s">
        <v>3575</v>
      </c>
      <c r="E170" s="239" t="s">
        <v>2692</v>
      </c>
      <c r="F170" s="242" t="s">
        <v>7</v>
      </c>
      <c r="G170" s="167">
        <v>65</v>
      </c>
      <c r="H170" s="322"/>
      <c r="I170" s="433"/>
      <c r="J170" s="342"/>
      <c r="K170" s="322"/>
      <c r="L170" s="344"/>
      <c r="M170" s="342"/>
      <c r="N170" s="347"/>
      <c r="O170" s="347"/>
      <c r="P170" s="347"/>
      <c r="Q170" s="347"/>
      <c r="R170" s="348"/>
    </row>
    <row r="171" spans="1:18" ht="15">
      <c r="A171" s="282">
        <v>157</v>
      </c>
      <c r="B171" s="224" t="s">
        <v>1907</v>
      </c>
      <c r="C171" s="237" t="s">
        <v>1838</v>
      </c>
      <c r="D171" s="1368" t="s">
        <v>3575</v>
      </c>
      <c r="E171" s="239" t="s">
        <v>2693</v>
      </c>
      <c r="F171" s="242" t="s">
        <v>7</v>
      </c>
      <c r="G171" s="167">
        <v>15</v>
      </c>
      <c r="H171" s="322"/>
      <c r="I171" s="433"/>
      <c r="J171" s="342"/>
      <c r="K171" s="322"/>
      <c r="L171" s="344"/>
      <c r="M171" s="342"/>
      <c r="N171" s="347"/>
      <c r="O171" s="347"/>
      <c r="P171" s="347"/>
      <c r="Q171" s="347"/>
      <c r="R171" s="348"/>
    </row>
    <row r="172" spans="1:18" ht="15">
      <c r="A172" s="282">
        <v>158</v>
      </c>
      <c r="B172" s="224" t="s">
        <v>1906</v>
      </c>
      <c r="C172" s="237" t="s">
        <v>1839</v>
      </c>
      <c r="D172" s="1368" t="s">
        <v>3575</v>
      </c>
      <c r="E172" s="239" t="s">
        <v>1858</v>
      </c>
      <c r="F172" s="242" t="s">
        <v>7</v>
      </c>
      <c r="G172" s="167">
        <v>90</v>
      </c>
      <c r="H172" s="322"/>
      <c r="I172" s="433"/>
      <c r="J172" s="342"/>
      <c r="K172" s="322"/>
      <c r="L172" s="344"/>
      <c r="M172" s="342"/>
      <c r="N172" s="347"/>
      <c r="O172" s="347"/>
      <c r="P172" s="347"/>
      <c r="Q172" s="347"/>
      <c r="R172" s="348"/>
    </row>
    <row r="173" spans="1:18" ht="15">
      <c r="A173" s="282">
        <v>159</v>
      </c>
      <c r="B173" s="224" t="s">
        <v>2714</v>
      </c>
      <c r="C173" s="237" t="s">
        <v>2694</v>
      </c>
      <c r="D173" s="1368" t="s">
        <v>3575</v>
      </c>
      <c r="E173" s="239" t="s">
        <v>1858</v>
      </c>
      <c r="F173" s="242" t="s">
        <v>9</v>
      </c>
      <c r="G173" s="167">
        <v>1</v>
      </c>
      <c r="H173" s="322"/>
      <c r="I173" s="433"/>
      <c r="J173" s="342"/>
      <c r="K173" s="322"/>
      <c r="L173" s="344"/>
      <c r="M173" s="342"/>
      <c r="N173" s="347"/>
      <c r="O173" s="347"/>
      <c r="P173" s="347"/>
      <c r="Q173" s="347"/>
      <c r="R173" s="348"/>
    </row>
    <row r="174" spans="1:18" ht="15">
      <c r="A174" s="282">
        <v>160</v>
      </c>
      <c r="B174" s="224" t="s">
        <v>2715</v>
      </c>
      <c r="C174" s="286" t="s">
        <v>2695</v>
      </c>
      <c r="D174" s="1368" t="s">
        <v>3575</v>
      </c>
      <c r="E174" s="239" t="s">
        <v>1858</v>
      </c>
      <c r="F174" s="242" t="s">
        <v>9</v>
      </c>
      <c r="G174" s="167">
        <v>1</v>
      </c>
      <c r="H174" s="322"/>
      <c r="I174" s="433"/>
      <c r="J174" s="342"/>
      <c r="K174" s="322"/>
      <c r="L174" s="344"/>
      <c r="M174" s="342"/>
      <c r="N174" s="347"/>
      <c r="O174" s="347"/>
      <c r="P174" s="347"/>
      <c r="Q174" s="347"/>
      <c r="R174" s="348"/>
    </row>
    <row r="175" spans="1:18" ht="15">
      <c r="A175" s="282">
        <v>161</v>
      </c>
      <c r="B175" s="224" t="s">
        <v>2716</v>
      </c>
      <c r="C175" s="237" t="s">
        <v>2696</v>
      </c>
      <c r="D175" s="1368" t="s">
        <v>3575</v>
      </c>
      <c r="E175" s="239" t="s">
        <v>1858</v>
      </c>
      <c r="F175" s="242" t="s">
        <v>9</v>
      </c>
      <c r="G175" s="167">
        <v>1</v>
      </c>
      <c r="H175" s="322"/>
      <c r="I175" s="433"/>
      <c r="J175" s="342"/>
      <c r="K175" s="322"/>
      <c r="L175" s="344"/>
      <c r="M175" s="342"/>
      <c r="N175" s="347"/>
      <c r="O175" s="347"/>
      <c r="P175" s="347"/>
      <c r="Q175" s="347"/>
      <c r="R175" s="348"/>
    </row>
    <row r="176" spans="1:18" ht="15">
      <c r="A176" s="282">
        <v>162</v>
      </c>
      <c r="B176" s="224" t="s">
        <v>2717</v>
      </c>
      <c r="C176" s="237" t="s">
        <v>1838</v>
      </c>
      <c r="D176" s="1368" t="s">
        <v>3575</v>
      </c>
      <c r="E176" s="239" t="s">
        <v>2687</v>
      </c>
      <c r="F176" s="242" t="s">
        <v>9</v>
      </c>
      <c r="G176" s="167">
        <v>1</v>
      </c>
      <c r="H176" s="322"/>
      <c r="I176" s="433"/>
      <c r="J176" s="342"/>
      <c r="K176" s="322"/>
      <c r="L176" s="344"/>
      <c r="M176" s="342"/>
      <c r="N176" s="347"/>
      <c r="O176" s="347"/>
      <c r="P176" s="347"/>
      <c r="Q176" s="347"/>
      <c r="R176" s="348"/>
    </row>
    <row r="177" spans="1:18" ht="15">
      <c r="A177" s="282">
        <v>163</v>
      </c>
      <c r="B177" s="224" t="s">
        <v>2718</v>
      </c>
      <c r="C177" s="237" t="s">
        <v>2683</v>
      </c>
      <c r="D177" s="1368" t="s">
        <v>3619</v>
      </c>
      <c r="E177" s="237" t="s">
        <v>2697</v>
      </c>
      <c r="F177" s="240" t="s">
        <v>7</v>
      </c>
      <c r="G177" s="167">
        <v>25</v>
      </c>
      <c r="H177" s="322"/>
      <c r="I177" s="433"/>
      <c r="J177" s="342"/>
      <c r="K177" s="322"/>
      <c r="L177" s="344"/>
      <c r="M177" s="342"/>
      <c r="N177" s="347"/>
      <c r="O177" s="347"/>
      <c r="P177" s="347"/>
      <c r="Q177" s="347"/>
      <c r="R177" s="348"/>
    </row>
    <row r="178" spans="1:18" ht="15">
      <c r="A178" s="282">
        <v>164</v>
      </c>
      <c r="B178" s="224" t="s">
        <v>2718</v>
      </c>
      <c r="C178" s="237" t="s">
        <v>1834</v>
      </c>
      <c r="D178" s="1368" t="s">
        <v>3619</v>
      </c>
      <c r="E178" s="237" t="s">
        <v>2697</v>
      </c>
      <c r="F178" s="240" t="s">
        <v>7</v>
      </c>
      <c r="G178" s="167">
        <v>5</v>
      </c>
      <c r="H178" s="322"/>
      <c r="I178" s="433"/>
      <c r="J178" s="342"/>
      <c r="K178" s="322"/>
      <c r="L178" s="344"/>
      <c r="M178" s="342"/>
      <c r="N178" s="347"/>
      <c r="O178" s="347"/>
      <c r="P178" s="347"/>
      <c r="Q178" s="347"/>
      <c r="R178" s="348"/>
    </row>
    <row r="179" spans="1:18" ht="15">
      <c r="A179" s="282">
        <v>165</v>
      </c>
      <c r="B179" s="224" t="s">
        <v>2719</v>
      </c>
      <c r="C179" s="237" t="s">
        <v>2698</v>
      </c>
      <c r="D179" s="1368" t="s">
        <v>3619</v>
      </c>
      <c r="E179" s="237" t="s">
        <v>2697</v>
      </c>
      <c r="F179" s="242" t="s">
        <v>9</v>
      </c>
      <c r="G179" s="167">
        <v>1</v>
      </c>
      <c r="H179" s="322"/>
      <c r="I179" s="433"/>
      <c r="J179" s="342"/>
      <c r="K179" s="322"/>
      <c r="L179" s="344"/>
      <c r="M179" s="342"/>
      <c r="N179" s="347"/>
      <c r="O179" s="347"/>
      <c r="P179" s="347"/>
      <c r="Q179" s="347"/>
      <c r="R179" s="348"/>
    </row>
    <row r="180" spans="1:18" ht="15">
      <c r="A180" s="282">
        <v>166</v>
      </c>
      <c r="B180" s="224" t="s">
        <v>2707</v>
      </c>
      <c r="C180" s="226" t="s">
        <v>2683</v>
      </c>
      <c r="D180" s="1368" t="s">
        <v>3619</v>
      </c>
      <c r="E180" s="237" t="s">
        <v>2699</v>
      </c>
      <c r="F180" s="242" t="s">
        <v>7</v>
      </c>
      <c r="G180" s="167">
        <v>85</v>
      </c>
      <c r="H180" s="322"/>
      <c r="I180" s="433"/>
      <c r="J180" s="342"/>
      <c r="K180" s="322"/>
      <c r="L180" s="344"/>
      <c r="M180" s="342"/>
      <c r="N180" s="347"/>
      <c r="O180" s="347"/>
      <c r="P180" s="347"/>
      <c r="Q180" s="347"/>
      <c r="R180" s="348"/>
    </row>
    <row r="181" spans="1:18" ht="15">
      <c r="A181" s="282">
        <v>167</v>
      </c>
      <c r="B181" s="224" t="s">
        <v>2707</v>
      </c>
      <c r="C181" s="226" t="s">
        <v>1834</v>
      </c>
      <c r="D181" s="1368" t="s">
        <v>3619</v>
      </c>
      <c r="E181" s="237" t="s">
        <v>2699</v>
      </c>
      <c r="F181" s="242" t="s">
        <v>7</v>
      </c>
      <c r="G181" s="167">
        <v>10</v>
      </c>
      <c r="H181" s="322"/>
      <c r="I181" s="433"/>
      <c r="J181" s="342"/>
      <c r="K181" s="322"/>
      <c r="L181" s="344"/>
      <c r="M181" s="342"/>
      <c r="N181" s="347"/>
      <c r="O181" s="347"/>
      <c r="P181" s="347"/>
      <c r="Q181" s="347"/>
      <c r="R181" s="348"/>
    </row>
    <row r="182" spans="1:18" ht="15">
      <c r="A182" s="282">
        <v>168</v>
      </c>
      <c r="B182" s="224" t="s">
        <v>2707</v>
      </c>
      <c r="C182" s="226" t="s">
        <v>1835</v>
      </c>
      <c r="D182" s="1368" t="s">
        <v>3619</v>
      </c>
      <c r="E182" s="237" t="s">
        <v>2699</v>
      </c>
      <c r="F182" s="242" t="s">
        <v>7</v>
      </c>
      <c r="G182" s="167">
        <v>5</v>
      </c>
      <c r="H182" s="322"/>
      <c r="I182" s="433"/>
      <c r="J182" s="342"/>
      <c r="K182" s="322"/>
      <c r="L182" s="344"/>
      <c r="M182" s="342"/>
      <c r="N182" s="347"/>
      <c r="O182" s="347"/>
      <c r="P182" s="347"/>
      <c r="Q182" s="347"/>
      <c r="R182" s="348"/>
    </row>
    <row r="183" spans="1:18" ht="15">
      <c r="A183" s="282">
        <v>169</v>
      </c>
      <c r="B183" s="224" t="s">
        <v>2712</v>
      </c>
      <c r="C183" s="237" t="s">
        <v>2700</v>
      </c>
      <c r="D183" s="1368" t="s">
        <v>3619</v>
      </c>
      <c r="E183" s="237" t="s">
        <v>2699</v>
      </c>
      <c r="F183" s="242" t="s">
        <v>9</v>
      </c>
      <c r="G183" s="167">
        <v>1</v>
      </c>
      <c r="H183" s="322"/>
      <c r="I183" s="433"/>
      <c r="J183" s="342"/>
      <c r="K183" s="322"/>
      <c r="L183" s="344"/>
      <c r="M183" s="342"/>
      <c r="N183" s="347"/>
      <c r="O183" s="347"/>
      <c r="P183" s="347"/>
      <c r="Q183" s="347"/>
      <c r="R183" s="348"/>
    </row>
    <row r="184" spans="1:18" ht="30">
      <c r="A184" s="282">
        <v>170</v>
      </c>
      <c r="B184" s="231" t="s">
        <v>1860</v>
      </c>
      <c r="C184" s="226"/>
      <c r="D184" s="226"/>
      <c r="E184" s="233" t="s">
        <v>1861</v>
      </c>
      <c r="F184" s="242" t="s">
        <v>12</v>
      </c>
      <c r="G184" s="167">
        <v>65</v>
      </c>
      <c r="H184" s="322"/>
      <c r="I184" s="433"/>
      <c r="J184" s="342"/>
      <c r="K184" s="322"/>
      <c r="L184" s="344"/>
      <c r="M184" s="342"/>
      <c r="N184" s="347"/>
      <c r="O184" s="347"/>
      <c r="P184" s="347"/>
      <c r="Q184" s="347"/>
      <c r="R184" s="348"/>
    </row>
    <row r="185" spans="1:18" ht="15">
      <c r="A185" s="282">
        <v>171</v>
      </c>
      <c r="B185" s="224" t="s">
        <v>1809</v>
      </c>
      <c r="C185" s="237" t="s">
        <v>2701</v>
      </c>
      <c r="D185" s="226"/>
      <c r="E185" s="237"/>
      <c r="F185" s="242" t="s">
        <v>9</v>
      </c>
      <c r="G185" s="167">
        <v>1</v>
      </c>
      <c r="H185" s="322"/>
      <c r="I185" s="433"/>
      <c r="J185" s="342"/>
      <c r="K185" s="322"/>
      <c r="L185" s="344"/>
      <c r="M185" s="342"/>
      <c r="N185" s="347"/>
      <c r="O185" s="347"/>
      <c r="P185" s="347"/>
      <c r="Q185" s="347"/>
      <c r="R185" s="348"/>
    </row>
    <row r="186" spans="1:18" ht="15">
      <c r="A186" s="282">
        <v>172</v>
      </c>
      <c r="B186" s="275" t="s">
        <v>2702</v>
      </c>
      <c r="C186" s="275"/>
      <c r="D186" s="275"/>
      <c r="E186" s="275"/>
      <c r="F186" s="275"/>
      <c r="G186" s="167"/>
      <c r="I186" s="433"/>
      <c r="J186" s="342"/>
      <c r="K186" s="322"/>
      <c r="L186" s="344"/>
      <c r="M186" s="342"/>
      <c r="N186" s="347"/>
      <c r="O186" s="347"/>
      <c r="P186" s="347"/>
      <c r="Q186" s="347"/>
      <c r="R186" s="348"/>
    </row>
    <row r="187" spans="1:18" ht="75">
      <c r="A187" s="282">
        <v>173</v>
      </c>
      <c r="B187" s="224" t="s">
        <v>2721</v>
      </c>
      <c r="C187" s="275"/>
      <c r="D187" s="1368" t="s">
        <v>3578</v>
      </c>
      <c r="E187" s="275"/>
      <c r="F187" s="242" t="s">
        <v>9</v>
      </c>
      <c r="G187" s="167">
        <v>1</v>
      </c>
      <c r="H187" s="322"/>
      <c r="I187" s="433"/>
      <c r="J187" s="342"/>
      <c r="K187" s="322"/>
      <c r="L187" s="344"/>
      <c r="M187" s="342"/>
      <c r="N187" s="347"/>
      <c r="O187" s="347"/>
      <c r="P187" s="347"/>
      <c r="Q187" s="347"/>
      <c r="R187" s="348"/>
    </row>
    <row r="188" spans="1:18" ht="90">
      <c r="A188" s="282">
        <v>174</v>
      </c>
      <c r="B188" s="224" t="s">
        <v>2722</v>
      </c>
      <c r="C188" s="275"/>
      <c r="D188" s="1368" t="s">
        <v>3579</v>
      </c>
      <c r="E188" s="275"/>
      <c r="F188" s="242" t="s">
        <v>9</v>
      </c>
      <c r="G188" s="167">
        <v>1</v>
      </c>
      <c r="H188" s="322"/>
      <c r="I188" s="433"/>
      <c r="J188" s="342"/>
      <c r="K188" s="322"/>
      <c r="L188" s="344"/>
      <c r="M188" s="342"/>
      <c r="N188" s="347"/>
      <c r="O188" s="347"/>
      <c r="P188" s="347"/>
      <c r="Q188" s="347"/>
      <c r="R188" s="348"/>
    </row>
    <row r="189" spans="1:18" ht="45">
      <c r="A189" s="282">
        <v>175</v>
      </c>
      <c r="B189" s="224" t="s">
        <v>2703</v>
      </c>
      <c r="C189" s="237"/>
      <c r="D189" s="226"/>
      <c r="E189" s="237"/>
      <c r="F189" s="242" t="s">
        <v>9</v>
      </c>
      <c r="G189" s="167">
        <v>5</v>
      </c>
      <c r="H189" s="322"/>
      <c r="I189" s="433"/>
      <c r="J189" s="342"/>
      <c r="K189" s="322"/>
      <c r="L189" s="344"/>
      <c r="M189" s="342"/>
      <c r="N189" s="347"/>
      <c r="O189" s="347"/>
      <c r="P189" s="347"/>
      <c r="Q189" s="347"/>
      <c r="R189" s="348"/>
    </row>
    <row r="190" spans="1:18" ht="15">
      <c r="A190" s="282">
        <v>176</v>
      </c>
      <c r="B190" s="244" t="s">
        <v>1940</v>
      </c>
      <c r="C190" s="225"/>
      <c r="D190" s="225"/>
      <c r="E190" s="225"/>
      <c r="F190" s="242" t="s">
        <v>9</v>
      </c>
      <c r="G190" s="167">
        <v>1</v>
      </c>
      <c r="H190" s="322"/>
      <c r="I190" s="433"/>
      <c r="J190" s="342"/>
      <c r="K190" s="322"/>
      <c r="L190" s="344"/>
      <c r="M190" s="342"/>
      <c r="N190" s="347"/>
      <c r="O190" s="347"/>
      <c r="P190" s="347"/>
      <c r="Q190" s="347"/>
      <c r="R190" s="348"/>
    </row>
    <row r="191" spans="1:18" ht="45">
      <c r="A191" s="282">
        <v>177</v>
      </c>
      <c r="B191" s="244" t="s">
        <v>2032</v>
      </c>
      <c r="C191" s="276"/>
      <c r="D191" s="276"/>
      <c r="E191" s="277"/>
      <c r="F191" s="242" t="s">
        <v>9</v>
      </c>
      <c r="G191" s="167">
        <v>1</v>
      </c>
      <c r="H191" s="322"/>
      <c r="I191" s="433"/>
      <c r="J191" s="342"/>
      <c r="K191" s="322"/>
      <c r="L191" s="344"/>
      <c r="M191" s="342"/>
      <c r="N191" s="347"/>
      <c r="O191" s="347"/>
      <c r="P191" s="347"/>
      <c r="Q191" s="347"/>
      <c r="R191" s="348"/>
    </row>
    <row r="192" spans="1:18" ht="60">
      <c r="A192" s="282">
        <v>178</v>
      </c>
      <c r="B192" s="244" t="s">
        <v>1891</v>
      </c>
      <c r="C192" s="225"/>
      <c r="D192" s="225"/>
      <c r="E192" s="225"/>
      <c r="F192" s="242" t="s">
        <v>9</v>
      </c>
      <c r="G192" s="167">
        <v>1</v>
      </c>
      <c r="H192" s="322"/>
      <c r="I192" s="433"/>
      <c r="J192" s="342"/>
      <c r="K192" s="322"/>
      <c r="L192" s="344"/>
      <c r="M192" s="342"/>
      <c r="N192" s="347"/>
      <c r="O192" s="347"/>
      <c r="P192" s="347"/>
      <c r="Q192" s="347"/>
      <c r="R192" s="348"/>
    </row>
    <row r="193" spans="1:18" ht="30">
      <c r="A193" s="282">
        <v>179</v>
      </c>
      <c r="B193" s="244" t="s">
        <v>1939</v>
      </c>
      <c r="C193" s="225"/>
      <c r="D193" s="225"/>
      <c r="E193" s="225"/>
      <c r="F193" s="242" t="s">
        <v>9</v>
      </c>
      <c r="G193" s="167">
        <v>1</v>
      </c>
      <c r="H193" s="322"/>
      <c r="I193" s="433"/>
      <c r="J193" s="342"/>
      <c r="K193" s="322"/>
      <c r="L193" s="344"/>
      <c r="M193" s="342"/>
      <c r="N193" s="347"/>
      <c r="O193" s="347"/>
      <c r="P193" s="347"/>
      <c r="Q193" s="347"/>
      <c r="R193" s="348"/>
    </row>
    <row r="194" spans="1:18" ht="15">
      <c r="A194" s="282">
        <v>180</v>
      </c>
      <c r="B194" s="235" t="s">
        <v>1888</v>
      </c>
      <c r="C194" s="241"/>
      <c r="D194" s="226"/>
      <c r="E194" s="245" t="s">
        <v>1889</v>
      </c>
      <c r="F194" s="242" t="s">
        <v>9</v>
      </c>
      <c r="G194" s="167">
        <v>1</v>
      </c>
      <c r="H194" s="322"/>
      <c r="I194" s="433"/>
      <c r="J194" s="342"/>
      <c r="K194" s="322"/>
      <c r="L194" s="344"/>
      <c r="M194" s="342"/>
      <c r="N194" s="347"/>
      <c r="O194" s="347"/>
      <c r="P194" s="347"/>
      <c r="Q194" s="347"/>
      <c r="R194" s="348"/>
    </row>
    <row r="195" spans="1:18" ht="51.75" thickBot="1">
      <c r="A195" s="282">
        <v>181</v>
      </c>
      <c r="B195" s="291" t="s">
        <v>1099</v>
      </c>
      <c r="C195" s="292"/>
      <c r="D195" s="293"/>
      <c r="E195" s="254"/>
      <c r="F195" s="242" t="s">
        <v>9</v>
      </c>
      <c r="G195" s="167">
        <v>1</v>
      </c>
      <c r="H195" s="386"/>
      <c r="I195" s="433"/>
      <c r="J195" s="342"/>
      <c r="K195" s="386"/>
      <c r="L195" s="344"/>
      <c r="M195" s="342"/>
      <c r="N195" s="347"/>
      <c r="O195" s="347"/>
      <c r="P195" s="347"/>
      <c r="Q195" s="347"/>
      <c r="R195" s="348"/>
    </row>
    <row r="196" spans="1:18" ht="13.5" thickBot="1">
      <c r="A196" s="294"/>
      <c r="B196" s="2073" t="s">
        <v>6</v>
      </c>
      <c r="C196" s="2073"/>
      <c r="D196" s="2073"/>
      <c r="E196" s="260"/>
      <c r="F196" s="260"/>
      <c r="G196" s="295"/>
      <c r="H196" s="577"/>
      <c r="I196" s="577"/>
      <c r="J196" s="577"/>
      <c r="K196" s="577"/>
      <c r="L196" s="577"/>
      <c r="M196" s="577"/>
      <c r="N196" s="399"/>
      <c r="O196" s="399"/>
      <c r="P196" s="399"/>
      <c r="Q196" s="399"/>
      <c r="R196" s="399"/>
    </row>
    <row r="197" spans="1:18">
      <c r="A197" s="2038"/>
      <c r="B197" s="2038"/>
      <c r="C197" s="2038"/>
      <c r="D197" s="2038"/>
    </row>
    <row r="198" spans="1:18" s="752" customFormat="1"/>
    <row r="199" spans="1:18" s="752" customFormat="1" ht="48" customHeight="1">
      <c r="A199" s="843">
        <v>1</v>
      </c>
      <c r="B199" s="2021" t="s">
        <v>2874</v>
      </c>
      <c r="C199" s="2021"/>
      <c r="D199" s="2021"/>
      <c r="E199" s="2021"/>
      <c r="F199" s="2021"/>
      <c r="G199" s="2021"/>
      <c r="H199" s="2021"/>
      <c r="I199" s="2021"/>
      <c r="J199" s="2021"/>
      <c r="K199" s="2021"/>
      <c r="L199" s="2021"/>
    </row>
    <row r="200" spans="1:18" s="752" customFormat="1">
      <c r="A200" s="846" t="s">
        <v>49</v>
      </c>
      <c r="B200" s="1032" t="s">
        <v>3220</v>
      </c>
      <c r="C200" s="1033"/>
      <c r="D200" s="1033"/>
      <c r="E200" s="1425"/>
      <c r="F200" s="1033"/>
      <c r="G200" s="1033"/>
      <c r="H200" s="1033"/>
      <c r="I200" s="1033"/>
      <c r="J200" s="1033"/>
      <c r="K200" s="1033"/>
      <c r="L200" s="1033"/>
    </row>
    <row r="201" spans="1:18" s="752" customFormat="1" ht="54" customHeight="1">
      <c r="A201" s="1034" t="s">
        <v>52</v>
      </c>
      <c r="B201" s="2020" t="s">
        <v>3474</v>
      </c>
      <c r="C201" s="2020"/>
      <c r="D201" s="2020"/>
      <c r="E201" s="2020"/>
      <c r="F201" s="2020"/>
      <c r="G201" s="2020"/>
      <c r="H201" s="2020"/>
      <c r="I201" s="2020"/>
      <c r="J201" s="2020"/>
      <c r="K201" s="2020"/>
      <c r="L201" s="2020"/>
    </row>
    <row r="202" spans="1:18" s="752" customFormat="1" ht="63.75" customHeight="1">
      <c r="A202" s="1034" t="s">
        <v>3218</v>
      </c>
      <c r="B202" s="1927" t="s">
        <v>3217</v>
      </c>
      <c r="C202" s="1927"/>
      <c r="D202" s="1927"/>
      <c r="E202" s="1927"/>
      <c r="F202" s="1927"/>
      <c r="G202" s="1927"/>
      <c r="H202" s="1927"/>
      <c r="I202" s="1927"/>
      <c r="J202" s="1927"/>
      <c r="K202" s="1927"/>
      <c r="L202" s="1927"/>
    </row>
    <row r="203" spans="1:18" s="752" customFormat="1" ht="77.25" customHeight="1">
      <c r="A203" s="1034" t="s">
        <v>3219</v>
      </c>
      <c r="B203" s="1927" t="s">
        <v>3224</v>
      </c>
      <c r="C203" s="1927"/>
      <c r="D203" s="1927"/>
      <c r="E203" s="1927"/>
      <c r="F203" s="1927"/>
      <c r="G203" s="1927"/>
      <c r="H203" s="1927"/>
      <c r="I203" s="1927"/>
      <c r="J203" s="1927"/>
      <c r="K203" s="1927"/>
      <c r="L203" s="1927"/>
    </row>
    <row r="204" spans="1:18" s="752" customFormat="1" ht="60" customHeight="1">
      <c r="A204" s="1034" t="s">
        <v>3229</v>
      </c>
      <c r="B204" s="1927" t="s">
        <v>3559</v>
      </c>
      <c r="C204" s="1927"/>
      <c r="D204" s="1927"/>
      <c r="E204" s="1927"/>
      <c r="F204" s="1927"/>
      <c r="G204" s="1927"/>
      <c r="H204" s="1927"/>
      <c r="I204" s="1927"/>
      <c r="J204" s="1927"/>
      <c r="K204" s="1927"/>
      <c r="L204" s="1927"/>
    </row>
    <row r="205" spans="1:18" s="752" customFormat="1" ht="42.75" customHeight="1">
      <c r="A205" s="1034" t="s">
        <v>3558</v>
      </c>
      <c r="B205" s="1927" t="s">
        <v>3560</v>
      </c>
      <c r="C205" s="1927"/>
      <c r="D205" s="1927"/>
      <c r="E205" s="1927"/>
      <c r="F205" s="1927"/>
      <c r="G205" s="1927"/>
      <c r="H205" s="1927"/>
      <c r="I205" s="1927"/>
      <c r="J205" s="1927"/>
      <c r="K205" s="1927"/>
      <c r="L205" s="1927"/>
    </row>
    <row r="206" spans="1:18" s="752" customFormat="1" ht="48" customHeight="1">
      <c r="A206" s="1034" t="s">
        <v>3582</v>
      </c>
      <c r="B206" s="1927" t="s">
        <v>3635</v>
      </c>
      <c r="C206" s="1927"/>
      <c r="D206" s="1927"/>
      <c r="E206" s="1927"/>
      <c r="F206" s="1927"/>
      <c r="G206" s="1927"/>
      <c r="H206" s="1927"/>
      <c r="I206" s="1927"/>
      <c r="J206" s="1927"/>
      <c r="K206" s="1927"/>
      <c r="L206" s="1927"/>
    </row>
    <row r="207" spans="1:18" s="752" customFormat="1" ht="51.75" customHeight="1">
      <c r="A207" s="1034" t="s">
        <v>3583</v>
      </c>
      <c r="B207" s="1927" t="s">
        <v>3634</v>
      </c>
      <c r="C207" s="1927"/>
      <c r="D207" s="1927"/>
      <c r="E207" s="1927"/>
      <c r="F207" s="1927"/>
      <c r="G207" s="1927"/>
      <c r="H207" s="1927"/>
      <c r="I207" s="1927"/>
      <c r="J207" s="1927"/>
      <c r="K207" s="1927"/>
      <c r="L207" s="1927"/>
    </row>
    <row r="208" spans="1:18" s="752" customFormat="1">
      <c r="A208" s="1363"/>
      <c r="B208" s="1363"/>
      <c r="C208" s="1363"/>
      <c r="D208" s="1363"/>
      <c r="E208" s="1380"/>
      <c r="F208" s="1363"/>
      <c r="G208" s="1363"/>
      <c r="H208" s="1363"/>
      <c r="I208" s="1363"/>
      <c r="J208" s="1363"/>
      <c r="K208" s="1363"/>
      <c r="L208" s="1363"/>
    </row>
    <row r="209" spans="1:12" s="752" customFormat="1">
      <c r="A209" s="1363"/>
      <c r="B209" s="1364"/>
      <c r="C209" s="1363"/>
      <c r="D209" s="1363"/>
      <c r="E209" s="1380"/>
      <c r="F209" s="1363"/>
      <c r="G209" s="1363"/>
      <c r="H209" s="1363"/>
      <c r="I209" s="1363"/>
      <c r="J209" s="1363"/>
      <c r="K209" s="1363"/>
      <c r="L209" s="1363"/>
    </row>
    <row r="210" spans="1:12" s="752" customFormat="1">
      <c r="A210" s="846"/>
      <c r="B210" s="847"/>
      <c r="C210" s="843"/>
      <c r="D210" s="848"/>
      <c r="E210" s="1426"/>
      <c r="F210" s="844"/>
      <c r="G210" s="845"/>
      <c r="H210" s="845"/>
      <c r="I210" s="845"/>
      <c r="J210" s="845"/>
      <c r="K210" s="845"/>
      <c r="L210" s="845"/>
    </row>
    <row r="211" spans="1:12" s="752" customFormat="1">
      <c r="A211" s="849"/>
      <c r="B211" s="1045" t="s">
        <v>3222</v>
      </c>
      <c r="C211" s="1921" t="s">
        <v>10</v>
      </c>
      <c r="D211" s="1921"/>
      <c r="E211" s="758"/>
      <c r="F211" s="757"/>
      <c r="G211" s="757"/>
      <c r="H211" s="757"/>
      <c r="I211" s="757"/>
      <c r="J211" s="757"/>
      <c r="K211" s="757"/>
      <c r="L211" s="757"/>
    </row>
    <row r="212" spans="1:12">
      <c r="A212" s="849"/>
      <c r="B212" s="1045" t="s">
        <v>3221</v>
      </c>
      <c r="C212" s="1921" t="s">
        <v>11</v>
      </c>
      <c r="D212" s="1921"/>
      <c r="E212" s="758"/>
      <c r="F212" s="757"/>
      <c r="G212" s="757"/>
      <c r="H212" s="757"/>
      <c r="I212" s="757"/>
      <c r="J212" s="757"/>
      <c r="K212" s="757"/>
      <c r="L212" s="757"/>
    </row>
    <row r="213" spans="1:12" s="752" customFormat="1">
      <c r="A213" s="849"/>
      <c r="B213" s="833"/>
      <c r="C213" s="851"/>
      <c r="D213" s="851"/>
      <c r="E213" s="758"/>
      <c r="F213" s="757"/>
      <c r="G213" s="757"/>
      <c r="H213" s="757"/>
      <c r="I213" s="757"/>
      <c r="J213" s="757"/>
      <c r="K213" s="757"/>
      <c r="L213" s="757"/>
    </row>
    <row r="214" spans="1:12">
      <c r="A214" s="849"/>
      <c r="B214" s="833"/>
      <c r="C214" s="851"/>
      <c r="D214" s="851"/>
      <c r="E214" s="758"/>
      <c r="F214" s="757"/>
      <c r="G214" s="757"/>
      <c r="H214" s="757"/>
      <c r="I214" s="757"/>
      <c r="J214" s="757"/>
      <c r="K214" s="757"/>
      <c r="L214" s="757"/>
    </row>
    <row r="215" spans="1:12">
      <c r="A215" s="849"/>
      <c r="B215" s="833" t="s">
        <v>3223</v>
      </c>
      <c r="C215" s="1921" t="s">
        <v>10</v>
      </c>
      <c r="D215" s="1921"/>
      <c r="E215" s="758"/>
      <c r="F215" s="757"/>
      <c r="G215" s="757"/>
      <c r="H215" s="757"/>
      <c r="I215" s="757"/>
      <c r="J215" s="757"/>
      <c r="K215" s="757"/>
      <c r="L215" s="757"/>
    </row>
    <row r="216" spans="1:12">
      <c r="A216" s="849"/>
      <c r="B216" s="833"/>
      <c r="C216" s="1921" t="s">
        <v>11</v>
      </c>
      <c r="D216" s="1921"/>
      <c r="E216" s="758"/>
      <c r="F216" s="757"/>
      <c r="G216" s="757"/>
      <c r="H216" s="757"/>
      <c r="I216" s="757"/>
      <c r="J216" s="757"/>
      <c r="K216" s="757"/>
      <c r="L216" s="757"/>
    </row>
    <row r="217" spans="1:12">
      <c r="A217" s="1363"/>
      <c r="B217" s="1363"/>
      <c r="C217" s="1363"/>
      <c r="D217" s="1363"/>
      <c r="E217" s="1380"/>
      <c r="F217" s="1363"/>
      <c r="G217" s="1363"/>
      <c r="H217" s="1363"/>
      <c r="I217" s="1363"/>
      <c r="J217" s="1363"/>
      <c r="K217" s="1363"/>
      <c r="L217" s="1363"/>
    </row>
    <row r="218" spans="1:12">
      <c r="A218" s="10"/>
      <c r="B218" s="1"/>
      <c r="C218" s="2072"/>
      <c r="D218" s="2072"/>
    </row>
    <row r="222" spans="1:12">
      <c r="B222" s="1"/>
    </row>
    <row r="223" spans="1:12">
      <c r="B223" s="1"/>
    </row>
    <row r="224" spans="1:12">
      <c r="B224" s="1"/>
    </row>
    <row r="225" spans="2:2">
      <c r="B225" s="1"/>
    </row>
    <row r="226" spans="2:2">
      <c r="B226" s="1"/>
    </row>
    <row r="227" spans="2:2">
      <c r="B227" s="1"/>
    </row>
    <row r="228" spans="2:2">
      <c r="B228" s="1"/>
    </row>
    <row r="229" spans="2:2">
      <c r="B229" s="1"/>
    </row>
    <row r="230" spans="2:2">
      <c r="B230" s="1"/>
    </row>
    <row r="231" spans="2:2">
      <c r="B231" s="1"/>
    </row>
    <row r="232" spans="2:2">
      <c r="B232" s="1"/>
    </row>
    <row r="233" spans="2:2">
      <c r="B233" s="1"/>
    </row>
    <row r="234" spans="2:2">
      <c r="B234" s="1"/>
    </row>
    <row r="235" spans="2:2">
      <c r="B235" s="1"/>
    </row>
    <row r="236" spans="2:2">
      <c r="B236" s="1"/>
    </row>
    <row r="237" spans="2:2">
      <c r="B237" s="1"/>
    </row>
    <row r="238" spans="2:2">
      <c r="B238" s="1"/>
    </row>
    <row r="239" spans="2:2">
      <c r="B239" s="1"/>
    </row>
    <row r="240" spans="2:2">
      <c r="B240" s="1"/>
    </row>
    <row r="241" spans="2:2">
      <c r="B241" s="1"/>
    </row>
    <row r="242" spans="2:2">
      <c r="B242" s="1"/>
    </row>
    <row r="243" spans="2:2">
      <c r="B243" s="1"/>
    </row>
    <row r="244" spans="2:2">
      <c r="B244" s="1"/>
    </row>
    <row r="245" spans="2:2">
      <c r="B245" s="1"/>
    </row>
    <row r="246" spans="2:2">
      <c r="B246" s="1"/>
    </row>
    <row r="247" spans="2:2">
      <c r="B247" s="1"/>
    </row>
    <row r="248" spans="2:2">
      <c r="B248" s="1"/>
    </row>
  </sheetData>
  <mergeCells count="39">
    <mergeCell ref="C216:D216"/>
    <mergeCell ref="B205:L205"/>
    <mergeCell ref="B206:L206"/>
    <mergeCell ref="N11:R11"/>
    <mergeCell ref="E11:E12"/>
    <mergeCell ref="F11:F12"/>
    <mergeCell ref="G11:G12"/>
    <mergeCell ref="B204:L204"/>
    <mergeCell ref="C218:D218"/>
    <mergeCell ref="B196:D196"/>
    <mergeCell ref="A197:D197"/>
    <mergeCell ref="C212:D212"/>
    <mergeCell ref="A11:A12"/>
    <mergeCell ref="B11:B12"/>
    <mergeCell ref="C11:C12"/>
    <mergeCell ref="D11:D12"/>
    <mergeCell ref="B199:L199"/>
    <mergeCell ref="B201:L201"/>
    <mergeCell ref="B202:L202"/>
    <mergeCell ref="B203:L203"/>
    <mergeCell ref="B207:L207"/>
    <mergeCell ref="C211:D211"/>
    <mergeCell ref="C215:D215"/>
    <mergeCell ref="H11:M11"/>
    <mergeCell ref="A1:D1"/>
    <mergeCell ref="A2:D2"/>
    <mergeCell ref="A3:D3"/>
    <mergeCell ref="A4:B4"/>
    <mergeCell ref="A8:B8"/>
    <mergeCell ref="A9:B9"/>
    <mergeCell ref="C9:D9"/>
    <mergeCell ref="A6:B6"/>
    <mergeCell ref="A5:B5"/>
    <mergeCell ref="A7:B7"/>
    <mergeCell ref="T140:V140"/>
    <mergeCell ref="T141:V141"/>
    <mergeCell ref="T146:V146"/>
    <mergeCell ref="T96:V96"/>
    <mergeCell ref="T97:V97"/>
  </mergeCells>
  <conditionalFormatting sqref="C15:D194 A15:A195">
    <cfRule type="cellIs" dxfId="91" priority="1" operator="equal">
      <formula>0</formula>
    </cfRule>
  </conditionalFormatting>
  <printOptions horizontalCentered="1"/>
  <pageMargins left="0.7" right="0.7" top="0.75" bottom="0.75" header="0.3" footer="0.3"/>
  <pageSetup paperSize="9" scale="70"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S1053"/>
  <sheetViews>
    <sheetView topLeftCell="A1003" zoomScaleNormal="100" workbookViewId="0">
      <selection activeCell="H16" sqref="H16:H1010"/>
    </sheetView>
  </sheetViews>
  <sheetFormatPr defaultColWidth="9.42578125" defaultRowHeight="12.75"/>
  <cols>
    <col min="1" max="1" width="8.42578125" style="1363" customWidth="1"/>
    <col min="2" max="2" width="32.5703125" style="1364" customWidth="1"/>
    <col min="3" max="3" width="12.5703125" style="1363" customWidth="1"/>
    <col min="4" max="4" width="29.42578125" style="1363" customWidth="1"/>
    <col min="5" max="5" width="14.140625" style="1380" customWidth="1"/>
    <col min="6" max="6" width="12.85546875" style="1363" customWidth="1"/>
    <col min="7" max="7" width="6.85546875" style="1363" customWidth="1"/>
    <col min="8" max="11" width="9.42578125" style="1363"/>
    <col min="12" max="12" width="11.140625" style="1363" customWidth="1"/>
    <col min="13" max="14" width="9.42578125" style="1363"/>
    <col min="15" max="15" width="12.42578125" style="1363" customWidth="1"/>
    <col min="16" max="16" width="11.28515625" style="1363" customWidth="1"/>
    <col min="17" max="17" width="11.140625" style="1363" customWidth="1"/>
    <col min="18" max="18" width="11.28515625" style="1363" bestFit="1" customWidth="1"/>
    <col min="19" max="19" width="11.42578125" style="1363" customWidth="1"/>
    <col min="20" max="232" width="9.42578125" style="1363"/>
    <col min="233" max="233" width="6.42578125" style="1363" customWidth="1"/>
    <col min="234" max="234" width="35.42578125" style="1363" customWidth="1"/>
    <col min="235" max="235" width="3.5703125" style="1363" customWidth="1"/>
    <col min="236" max="236" width="9.28515625" style="1363" customWidth="1"/>
    <col min="237" max="237" width="6.42578125" style="1363" customWidth="1"/>
    <col min="238" max="238" width="4.5703125" style="1363" customWidth="1"/>
    <col min="239" max="239" width="7.42578125" style="1363" customWidth="1"/>
    <col min="240" max="240" width="8.42578125" style="1363" customWidth="1"/>
    <col min="241" max="241" width="7.5703125" style="1363" customWidth="1"/>
    <col min="242" max="242" width="9" style="1363" customWidth="1"/>
    <col min="243" max="243" width="11.42578125" style="1363" customWidth="1"/>
    <col min="244" max="244" width="10.42578125" style="1363" customWidth="1"/>
    <col min="245" max="245" width="11.5703125" style="1363" customWidth="1"/>
    <col min="246" max="246" width="9.42578125" style="1363"/>
    <col min="247" max="247" width="11.42578125" style="1363" customWidth="1"/>
    <col min="248" max="488" width="9.42578125" style="1363"/>
    <col min="489" max="489" width="6.42578125" style="1363" customWidth="1"/>
    <col min="490" max="490" width="35.42578125" style="1363" customWidth="1"/>
    <col min="491" max="491" width="3.5703125" style="1363" customWidth="1"/>
    <col min="492" max="492" width="9.28515625" style="1363" customWidth="1"/>
    <col min="493" max="493" width="6.42578125" style="1363" customWidth="1"/>
    <col min="494" max="494" width="4.5703125" style="1363" customWidth="1"/>
    <col min="495" max="495" width="7.42578125" style="1363" customWidth="1"/>
    <col min="496" max="496" width="8.42578125" style="1363" customWidth="1"/>
    <col min="497" max="497" width="7.5703125" style="1363" customWidth="1"/>
    <col min="498" max="498" width="9" style="1363" customWidth="1"/>
    <col min="499" max="499" width="11.42578125" style="1363" customWidth="1"/>
    <col min="500" max="500" width="10.42578125" style="1363" customWidth="1"/>
    <col min="501" max="501" width="11.5703125" style="1363" customWidth="1"/>
    <col min="502" max="502" width="9.42578125" style="1363"/>
    <col min="503" max="503" width="11.42578125" style="1363" customWidth="1"/>
    <col min="504" max="744" width="9.42578125" style="1363"/>
    <col min="745" max="745" width="6.42578125" style="1363" customWidth="1"/>
    <col min="746" max="746" width="35.42578125" style="1363" customWidth="1"/>
    <col min="747" max="747" width="3.5703125" style="1363" customWidth="1"/>
    <col min="748" max="748" width="9.28515625" style="1363" customWidth="1"/>
    <col min="749" max="749" width="6.42578125" style="1363" customWidth="1"/>
    <col min="750" max="750" width="4.5703125" style="1363" customWidth="1"/>
    <col min="751" max="751" width="7.42578125" style="1363" customWidth="1"/>
    <col min="752" max="752" width="8.42578125" style="1363" customWidth="1"/>
    <col min="753" max="753" width="7.5703125" style="1363" customWidth="1"/>
    <col min="754" max="754" width="9" style="1363" customWidth="1"/>
    <col min="755" max="755" width="11.42578125" style="1363" customWidth="1"/>
    <col min="756" max="756" width="10.42578125" style="1363" customWidth="1"/>
    <col min="757" max="757" width="11.5703125" style="1363" customWidth="1"/>
    <col min="758" max="758" width="9.42578125" style="1363"/>
    <col min="759" max="759" width="11.42578125" style="1363" customWidth="1"/>
    <col min="760" max="1000" width="9.42578125" style="1363"/>
    <col min="1001" max="1001" width="6.42578125" style="1363" customWidth="1"/>
    <col min="1002" max="1002" width="35.42578125" style="1363" customWidth="1"/>
    <col min="1003" max="1003" width="3.5703125" style="1363" customWidth="1"/>
    <col min="1004" max="1005" width="9.28515625" style="1363" customWidth="1"/>
    <col min="1006" max="16384" width="9.42578125" style="1363"/>
  </cols>
  <sheetData>
    <row r="1" spans="1:19">
      <c r="A1" s="2088" t="s">
        <v>2910</v>
      </c>
      <c r="B1" s="2088"/>
      <c r="C1" s="2088"/>
      <c r="D1" s="2088"/>
    </row>
    <row r="2" spans="1:19">
      <c r="A2" s="2089" t="s">
        <v>15</v>
      </c>
      <c r="B2" s="2089"/>
      <c r="C2" s="2089"/>
      <c r="D2" s="2089"/>
    </row>
    <row r="3" spans="1:19">
      <c r="A3" s="2090"/>
      <c r="B3" s="2090"/>
      <c r="C3" s="2090"/>
      <c r="D3" s="2090"/>
    </row>
    <row r="4" spans="1:19" ht="15">
      <c r="A4" s="1932" t="s">
        <v>0</v>
      </c>
      <c r="B4" s="1932"/>
      <c r="C4" s="759" t="s">
        <v>3211</v>
      </c>
      <c r="D4" s="1366"/>
    </row>
    <row r="5" spans="1:19" ht="15" customHeight="1">
      <c r="A5" s="1932" t="s">
        <v>1</v>
      </c>
      <c r="B5" s="1932"/>
      <c r="C5" s="759" t="s">
        <v>3211</v>
      </c>
      <c r="D5" s="1367"/>
    </row>
    <row r="6" spans="1:19" s="1380" customFormat="1">
      <c r="A6" s="1932" t="s">
        <v>2</v>
      </c>
      <c r="B6" s="1932"/>
      <c r="C6" s="759" t="s">
        <v>3212</v>
      </c>
      <c r="D6" s="1367"/>
    </row>
    <row r="7" spans="1:19" ht="15">
      <c r="A7" s="1932" t="s">
        <v>3209</v>
      </c>
      <c r="B7" s="1932"/>
      <c r="C7" s="761" t="s">
        <v>3213</v>
      </c>
      <c r="D7" s="1367"/>
    </row>
    <row r="8" spans="1:19" s="1380" customFormat="1" ht="15">
      <c r="A8" s="1939" t="s">
        <v>3210</v>
      </c>
      <c r="B8" s="1939"/>
      <c r="C8" s="761"/>
      <c r="D8" s="1366"/>
      <c r="P8" s="757" t="s">
        <v>2941</v>
      </c>
      <c r="Q8" s="757"/>
      <c r="R8" s="762"/>
      <c r="S8" s="757" t="s">
        <v>2942</v>
      </c>
    </row>
    <row r="9" spans="1:19">
      <c r="A9" s="2082"/>
      <c r="B9" s="2082"/>
      <c r="C9" s="2082"/>
      <c r="D9" s="2082"/>
      <c r="P9" s="757" t="s">
        <v>2943</v>
      </c>
      <c r="Q9" s="757"/>
      <c r="R9" s="757"/>
      <c r="S9" s="757"/>
    </row>
    <row r="10" spans="1:19" ht="13.5" thickBot="1">
      <c r="A10" s="1363" t="s">
        <v>871</v>
      </c>
    </row>
    <row r="11" spans="1:19" ht="12.75" customHeight="1">
      <c r="A11" s="2083" t="s">
        <v>8</v>
      </c>
      <c r="B11" s="2085" t="s">
        <v>1085</v>
      </c>
      <c r="C11" s="2086" t="s">
        <v>1893</v>
      </c>
      <c r="D11" s="2086" t="s">
        <v>1894</v>
      </c>
      <c r="E11" s="2086" t="s">
        <v>2455</v>
      </c>
      <c r="F11" s="2086" t="s">
        <v>2454</v>
      </c>
      <c r="G11" s="2086" t="s">
        <v>3</v>
      </c>
      <c r="H11" s="2091" t="s">
        <v>4</v>
      </c>
      <c r="I11" s="1942" t="s">
        <v>2934</v>
      </c>
      <c r="J11" s="1942"/>
      <c r="K11" s="1942"/>
      <c r="L11" s="1942"/>
      <c r="M11" s="1942"/>
      <c r="N11" s="1942"/>
      <c r="O11" s="1928" t="s">
        <v>2935</v>
      </c>
      <c r="P11" s="1928"/>
      <c r="Q11" s="1928"/>
      <c r="R11" s="1928"/>
      <c r="S11" s="1928"/>
    </row>
    <row r="12" spans="1:19" ht="64.5">
      <c r="A12" s="2084"/>
      <c r="B12" s="2085"/>
      <c r="C12" s="2087"/>
      <c r="D12" s="2087"/>
      <c r="E12" s="2087"/>
      <c r="F12" s="2087"/>
      <c r="G12" s="2087"/>
      <c r="H12" s="2092"/>
      <c r="I12" s="769" t="s">
        <v>2936</v>
      </c>
      <c r="J12" s="769" t="s">
        <v>2937</v>
      </c>
      <c r="K12" s="769" t="s">
        <v>2886</v>
      </c>
      <c r="L12" s="769" t="s">
        <v>2887</v>
      </c>
      <c r="M12" s="769" t="s">
        <v>2888</v>
      </c>
      <c r="N12" s="769" t="s">
        <v>2938</v>
      </c>
      <c r="O12" s="769" t="s">
        <v>2939</v>
      </c>
      <c r="P12" s="769" t="s">
        <v>2886</v>
      </c>
      <c r="Q12" s="769" t="s">
        <v>2887</v>
      </c>
      <c r="R12" s="769" t="s">
        <v>2888</v>
      </c>
      <c r="S12" s="769" t="s">
        <v>2940</v>
      </c>
    </row>
    <row r="13" spans="1:19" ht="13.5" thickBot="1">
      <c r="A13" s="1381">
        <v>1</v>
      </c>
      <c r="B13" s="1382">
        <v>2</v>
      </c>
      <c r="C13" s="1382">
        <v>3</v>
      </c>
      <c r="D13" s="1382">
        <v>4</v>
      </c>
      <c r="E13" s="1382">
        <v>5</v>
      </c>
      <c r="F13" s="1382">
        <v>6</v>
      </c>
      <c r="G13" s="1382">
        <v>7</v>
      </c>
      <c r="H13" s="1382">
        <v>8</v>
      </c>
      <c r="I13" s="772">
        <v>9</v>
      </c>
      <c r="J13" s="772">
        <v>10</v>
      </c>
      <c r="K13" s="772">
        <v>11</v>
      </c>
      <c r="L13" s="772">
        <v>12</v>
      </c>
      <c r="M13" s="772">
        <v>13</v>
      </c>
      <c r="N13" s="772">
        <v>14</v>
      </c>
      <c r="O13" s="772">
        <v>15</v>
      </c>
      <c r="P13" s="772">
        <v>16</v>
      </c>
      <c r="Q13" s="772">
        <v>17</v>
      </c>
      <c r="R13" s="772">
        <v>18</v>
      </c>
      <c r="S13" s="773">
        <v>19</v>
      </c>
    </row>
    <row r="14" spans="1:19">
      <c r="A14" s="1383"/>
      <c r="B14" s="1384" t="s">
        <v>15</v>
      </c>
      <c r="C14" s="1385"/>
      <c r="D14" s="1385"/>
      <c r="E14" s="1421"/>
      <c r="F14" s="1386"/>
      <c r="G14" s="1386"/>
      <c r="H14" s="1386"/>
      <c r="I14" s="1387"/>
      <c r="J14" s="779"/>
      <c r="K14" s="779"/>
      <c r="L14" s="780"/>
      <c r="M14" s="781"/>
      <c r="N14" s="779"/>
      <c r="O14" s="782"/>
      <c r="P14" s="782"/>
      <c r="Q14" s="782"/>
      <c r="R14" s="782"/>
      <c r="S14" s="783"/>
    </row>
    <row r="15" spans="1:19" ht="15">
      <c r="A15" s="1388">
        <v>1</v>
      </c>
      <c r="B15" s="1389" t="s">
        <v>1963</v>
      </c>
      <c r="C15" s="1390"/>
      <c r="D15" s="1390"/>
      <c r="E15" s="1391"/>
      <c r="F15" s="1391"/>
      <c r="G15" s="1390"/>
      <c r="H15" s="1392"/>
      <c r="I15" s="790"/>
      <c r="J15" s="789"/>
      <c r="K15" s="789"/>
      <c r="L15" s="790"/>
      <c r="M15" s="791"/>
      <c r="N15" s="789"/>
      <c r="O15" s="790"/>
      <c r="P15" s="790"/>
      <c r="Q15" s="790"/>
      <c r="R15" s="790"/>
      <c r="S15" s="792"/>
    </row>
    <row r="16" spans="1:19" ht="180">
      <c r="A16" s="1393">
        <v>2</v>
      </c>
      <c r="B16" s="1394" t="s">
        <v>2472</v>
      </c>
      <c r="C16" s="1395"/>
      <c r="D16" s="1395"/>
      <c r="E16" s="1427" t="s">
        <v>3614</v>
      </c>
      <c r="F16" s="1396" t="s">
        <v>1964</v>
      </c>
      <c r="G16" s="1395" t="s">
        <v>9</v>
      </c>
      <c r="H16" s="1392">
        <v>1</v>
      </c>
      <c r="I16" s="796"/>
      <c r="J16" s="789"/>
      <c r="K16" s="789"/>
      <c r="L16" s="887"/>
      <c r="M16" s="791"/>
      <c r="N16" s="789"/>
      <c r="O16" s="797"/>
      <c r="P16" s="797"/>
      <c r="Q16" s="797"/>
      <c r="R16" s="797"/>
      <c r="S16" s="798"/>
    </row>
    <row r="17" spans="1:19" ht="30">
      <c r="A17" s="1388">
        <v>3</v>
      </c>
      <c r="B17" s="1394" t="s">
        <v>1965</v>
      </c>
      <c r="C17" s="1395"/>
      <c r="D17" s="1395"/>
      <c r="E17" s="1427" t="s">
        <v>3615</v>
      </c>
      <c r="F17" s="1396" t="s">
        <v>1966</v>
      </c>
      <c r="G17" s="1395" t="s">
        <v>12</v>
      </c>
      <c r="H17" s="1392">
        <v>8</v>
      </c>
      <c r="I17" s="1397"/>
      <c r="J17" s="789"/>
      <c r="K17" s="789"/>
      <c r="L17" s="868"/>
      <c r="M17" s="791"/>
      <c r="N17" s="789"/>
      <c r="O17" s="797"/>
      <c r="P17" s="797"/>
      <c r="Q17" s="797"/>
      <c r="R17" s="797"/>
      <c r="S17" s="798"/>
    </row>
    <row r="18" spans="1:19" ht="30">
      <c r="A18" s="1393">
        <v>4</v>
      </c>
      <c r="B18" s="1394" t="s">
        <v>1876</v>
      </c>
      <c r="C18" s="1395">
        <v>250</v>
      </c>
      <c r="D18" s="1395" t="s">
        <v>1916</v>
      </c>
      <c r="E18" s="1427" t="s">
        <v>3576</v>
      </c>
      <c r="F18" s="1396" t="s">
        <v>1967</v>
      </c>
      <c r="G18" s="1395" t="s">
        <v>7</v>
      </c>
      <c r="H18" s="1392">
        <v>35</v>
      </c>
      <c r="I18" s="868"/>
      <c r="J18" s="789"/>
      <c r="K18" s="789"/>
      <c r="L18" s="868"/>
      <c r="M18" s="791"/>
      <c r="N18" s="789"/>
      <c r="O18" s="797"/>
      <c r="P18" s="797"/>
      <c r="Q18" s="797"/>
      <c r="R18" s="797"/>
      <c r="S18" s="798"/>
    </row>
    <row r="19" spans="1:19" ht="30">
      <c r="A19" s="1388">
        <v>5</v>
      </c>
      <c r="B19" s="1394" t="s">
        <v>1876</v>
      </c>
      <c r="C19" s="1395">
        <v>315</v>
      </c>
      <c r="D19" s="1395" t="s">
        <v>1916</v>
      </c>
      <c r="E19" s="1427" t="s">
        <v>3576</v>
      </c>
      <c r="F19" s="1396" t="s">
        <v>1968</v>
      </c>
      <c r="G19" s="1395" t="s">
        <v>7</v>
      </c>
      <c r="H19" s="1392">
        <v>15</v>
      </c>
      <c r="I19" s="868"/>
      <c r="J19" s="789"/>
      <c r="K19" s="789"/>
      <c r="L19" s="868"/>
      <c r="M19" s="791"/>
      <c r="N19" s="789"/>
      <c r="O19" s="797"/>
      <c r="P19" s="797"/>
      <c r="Q19" s="797"/>
      <c r="R19" s="797"/>
      <c r="S19" s="798"/>
    </row>
    <row r="20" spans="1:19" ht="30">
      <c r="A20" s="1393">
        <v>6</v>
      </c>
      <c r="B20" s="1394" t="s">
        <v>1876</v>
      </c>
      <c r="C20" s="1395">
        <v>400</v>
      </c>
      <c r="D20" s="1395" t="s">
        <v>1916</v>
      </c>
      <c r="E20" s="1427" t="s">
        <v>3576</v>
      </c>
      <c r="F20" s="1396" t="s">
        <v>1969</v>
      </c>
      <c r="G20" s="1395" t="s">
        <v>7</v>
      </c>
      <c r="H20" s="1392">
        <v>15</v>
      </c>
      <c r="I20" s="868"/>
      <c r="J20" s="789"/>
      <c r="K20" s="789"/>
      <c r="L20" s="868"/>
      <c r="M20" s="791"/>
      <c r="N20" s="789"/>
      <c r="O20" s="797"/>
      <c r="P20" s="797"/>
      <c r="Q20" s="797"/>
      <c r="R20" s="797"/>
      <c r="S20" s="798"/>
    </row>
    <row r="21" spans="1:19" ht="30">
      <c r="A21" s="1388">
        <v>7</v>
      </c>
      <c r="B21" s="1394" t="s">
        <v>1876</v>
      </c>
      <c r="C21" s="1395">
        <v>500</v>
      </c>
      <c r="D21" s="1395" t="s">
        <v>1916</v>
      </c>
      <c r="E21" s="1427" t="s">
        <v>3576</v>
      </c>
      <c r="F21" s="1396" t="s">
        <v>1970</v>
      </c>
      <c r="G21" s="1395" t="s">
        <v>7</v>
      </c>
      <c r="H21" s="1392">
        <v>13</v>
      </c>
      <c r="I21" s="868"/>
      <c r="J21" s="789"/>
      <c r="K21" s="789"/>
      <c r="L21" s="868"/>
      <c r="M21" s="791"/>
      <c r="N21" s="789"/>
      <c r="O21" s="797"/>
      <c r="P21" s="797"/>
      <c r="Q21" s="797"/>
      <c r="R21" s="797"/>
      <c r="S21" s="798"/>
    </row>
    <row r="22" spans="1:19" ht="30">
      <c r="A22" s="1393">
        <v>8</v>
      </c>
      <c r="B22" s="1394" t="s">
        <v>1876</v>
      </c>
      <c r="C22" s="1395">
        <v>630</v>
      </c>
      <c r="D22" s="1395" t="s">
        <v>1916</v>
      </c>
      <c r="E22" s="1427" t="s">
        <v>3576</v>
      </c>
      <c r="F22" s="1396" t="s">
        <v>1971</v>
      </c>
      <c r="G22" s="1395" t="s">
        <v>7</v>
      </c>
      <c r="H22" s="1392">
        <v>16</v>
      </c>
      <c r="I22" s="868"/>
      <c r="J22" s="789"/>
      <c r="K22" s="789"/>
      <c r="L22" s="868"/>
      <c r="M22" s="791"/>
      <c r="N22" s="789"/>
      <c r="O22" s="797"/>
      <c r="P22" s="797"/>
      <c r="Q22" s="797"/>
      <c r="R22" s="797"/>
      <c r="S22" s="798"/>
    </row>
    <row r="23" spans="1:19" ht="30">
      <c r="A23" s="1388">
        <v>9</v>
      </c>
      <c r="B23" s="1394" t="s">
        <v>1876</v>
      </c>
      <c r="C23" s="1395">
        <v>800</v>
      </c>
      <c r="D23" s="1395" t="s">
        <v>1916</v>
      </c>
      <c r="E23" s="1427" t="s">
        <v>3576</v>
      </c>
      <c r="F23" s="1396" t="s">
        <v>1972</v>
      </c>
      <c r="G23" s="1395" t="s">
        <v>7</v>
      </c>
      <c r="H23" s="1392">
        <v>0.5</v>
      </c>
      <c r="I23" s="868"/>
      <c r="J23" s="789"/>
      <c r="K23" s="789"/>
      <c r="L23" s="868"/>
      <c r="M23" s="791"/>
      <c r="N23" s="789"/>
      <c r="O23" s="797"/>
      <c r="P23" s="797"/>
      <c r="Q23" s="797"/>
      <c r="R23" s="797"/>
      <c r="S23" s="798"/>
    </row>
    <row r="24" spans="1:19" ht="30">
      <c r="A24" s="1393">
        <v>10</v>
      </c>
      <c r="B24" s="1394" t="s">
        <v>1876</v>
      </c>
      <c r="C24" s="1395" t="s">
        <v>1973</v>
      </c>
      <c r="D24" s="1395" t="s">
        <v>1974</v>
      </c>
      <c r="E24" s="1427" t="s">
        <v>3576</v>
      </c>
      <c r="F24" s="1396" t="s">
        <v>1975</v>
      </c>
      <c r="G24" s="1395" t="s">
        <v>7</v>
      </c>
      <c r="H24" s="1392">
        <v>2.5</v>
      </c>
      <c r="I24" s="868"/>
      <c r="J24" s="789"/>
      <c r="K24" s="789"/>
      <c r="L24" s="868"/>
      <c r="M24" s="791"/>
      <c r="N24" s="789"/>
      <c r="O24" s="797"/>
      <c r="P24" s="797"/>
      <c r="Q24" s="797"/>
      <c r="R24" s="797"/>
      <c r="S24" s="798"/>
    </row>
    <row r="25" spans="1:19" ht="30">
      <c r="A25" s="1388">
        <v>11</v>
      </c>
      <c r="B25" s="1394" t="s">
        <v>1876</v>
      </c>
      <c r="C25" s="1395" t="s">
        <v>1976</v>
      </c>
      <c r="D25" s="1395" t="s">
        <v>1974</v>
      </c>
      <c r="E25" s="1427" t="s">
        <v>3576</v>
      </c>
      <c r="F25" s="1396" t="s">
        <v>1977</v>
      </c>
      <c r="G25" s="1395" t="s">
        <v>7</v>
      </c>
      <c r="H25" s="1392">
        <v>1.5</v>
      </c>
      <c r="I25" s="868"/>
      <c r="J25" s="789"/>
      <c r="K25" s="789"/>
      <c r="L25" s="868"/>
      <c r="M25" s="791"/>
      <c r="N25" s="789"/>
      <c r="O25" s="797"/>
      <c r="P25" s="797"/>
      <c r="Q25" s="797"/>
      <c r="R25" s="797"/>
      <c r="S25" s="798"/>
    </row>
    <row r="26" spans="1:19" ht="30">
      <c r="A26" s="1393">
        <v>12</v>
      </c>
      <c r="B26" s="1394" t="s">
        <v>1876</v>
      </c>
      <c r="C26" s="1395" t="s">
        <v>1978</v>
      </c>
      <c r="D26" s="1395" t="s">
        <v>1974</v>
      </c>
      <c r="E26" s="1427" t="s">
        <v>3576</v>
      </c>
      <c r="F26" s="1396" t="s">
        <v>1979</v>
      </c>
      <c r="G26" s="1395" t="s">
        <v>7</v>
      </c>
      <c r="H26" s="1392">
        <v>1.6</v>
      </c>
      <c r="I26" s="868"/>
      <c r="J26" s="789"/>
      <c r="K26" s="789"/>
      <c r="L26" s="868"/>
      <c r="M26" s="791"/>
      <c r="N26" s="789"/>
      <c r="O26" s="797"/>
      <c r="P26" s="797"/>
      <c r="Q26" s="797"/>
      <c r="R26" s="797"/>
      <c r="S26" s="798"/>
    </row>
    <row r="27" spans="1:19" ht="30">
      <c r="A27" s="1388">
        <v>13</v>
      </c>
      <c r="B27" s="1394" t="s">
        <v>1876</v>
      </c>
      <c r="C27" s="1395" t="s">
        <v>1980</v>
      </c>
      <c r="D27" s="1395" t="s">
        <v>1974</v>
      </c>
      <c r="E27" s="1427" t="s">
        <v>3576</v>
      </c>
      <c r="F27" s="1396"/>
      <c r="G27" s="1395" t="s">
        <v>7</v>
      </c>
      <c r="H27" s="1392">
        <v>0.3</v>
      </c>
      <c r="I27" s="868"/>
      <c r="J27" s="789"/>
      <c r="K27" s="789"/>
      <c r="L27" s="868"/>
      <c r="M27" s="791"/>
      <c r="N27" s="789"/>
      <c r="O27" s="797"/>
      <c r="P27" s="797"/>
      <c r="Q27" s="797"/>
      <c r="R27" s="797"/>
      <c r="S27" s="798"/>
    </row>
    <row r="28" spans="1:19" ht="30">
      <c r="A28" s="1393">
        <v>14</v>
      </c>
      <c r="B28" s="1394" t="s">
        <v>1876</v>
      </c>
      <c r="C28" s="1395" t="s">
        <v>1981</v>
      </c>
      <c r="D28" s="1395" t="s">
        <v>1974</v>
      </c>
      <c r="E28" s="1427" t="s">
        <v>3576</v>
      </c>
      <c r="F28" s="1396"/>
      <c r="G28" s="1395" t="s">
        <v>7</v>
      </c>
      <c r="H28" s="1392">
        <v>0.8</v>
      </c>
      <c r="I28" s="868"/>
      <c r="J28" s="789"/>
      <c r="K28" s="789"/>
      <c r="L28" s="868"/>
      <c r="M28" s="791"/>
      <c r="N28" s="789"/>
      <c r="O28" s="797"/>
      <c r="P28" s="797"/>
      <c r="Q28" s="797"/>
      <c r="R28" s="797"/>
      <c r="S28" s="798"/>
    </row>
    <row r="29" spans="1:19" ht="30">
      <c r="A29" s="1388">
        <v>15</v>
      </c>
      <c r="B29" s="1394" t="s">
        <v>1876</v>
      </c>
      <c r="C29" s="1395" t="s">
        <v>1982</v>
      </c>
      <c r="D29" s="1395" t="s">
        <v>1974</v>
      </c>
      <c r="E29" s="1427" t="s">
        <v>3576</v>
      </c>
      <c r="F29" s="1396"/>
      <c r="G29" s="1395" t="s">
        <v>7</v>
      </c>
      <c r="H29" s="1392">
        <v>5</v>
      </c>
      <c r="I29" s="868"/>
      <c r="J29" s="789"/>
      <c r="K29" s="789"/>
      <c r="L29" s="868"/>
      <c r="M29" s="791"/>
      <c r="N29" s="789"/>
      <c r="O29" s="797"/>
      <c r="P29" s="797"/>
      <c r="Q29" s="797"/>
      <c r="R29" s="797"/>
      <c r="S29" s="798"/>
    </row>
    <row r="30" spans="1:19" ht="30">
      <c r="A30" s="1393">
        <v>16</v>
      </c>
      <c r="B30" s="1394" t="s">
        <v>1918</v>
      </c>
      <c r="C30" s="1395" t="s">
        <v>1983</v>
      </c>
      <c r="D30" s="1395" t="s">
        <v>1974</v>
      </c>
      <c r="E30" s="1427" t="s">
        <v>3576</v>
      </c>
      <c r="F30" s="1396"/>
      <c r="G30" s="1395" t="s">
        <v>5</v>
      </c>
      <c r="H30" s="1392">
        <v>2</v>
      </c>
      <c r="I30" s="868"/>
      <c r="J30" s="789"/>
      <c r="K30" s="789"/>
      <c r="L30" s="868"/>
      <c r="M30" s="791"/>
      <c r="N30" s="789"/>
      <c r="O30" s="797"/>
      <c r="P30" s="797"/>
      <c r="Q30" s="797"/>
      <c r="R30" s="797"/>
      <c r="S30" s="798"/>
    </row>
    <row r="31" spans="1:19" ht="30">
      <c r="A31" s="1388">
        <v>17</v>
      </c>
      <c r="B31" s="1394" t="s">
        <v>1919</v>
      </c>
      <c r="C31" s="1395" t="s">
        <v>1984</v>
      </c>
      <c r="D31" s="1395" t="s">
        <v>1974</v>
      </c>
      <c r="E31" s="1427" t="s">
        <v>3576</v>
      </c>
      <c r="F31" s="1396"/>
      <c r="G31" s="1395" t="s">
        <v>5</v>
      </c>
      <c r="H31" s="1392">
        <v>1</v>
      </c>
      <c r="I31" s="868"/>
      <c r="J31" s="789"/>
      <c r="K31" s="789"/>
      <c r="L31" s="868"/>
      <c r="M31" s="791"/>
      <c r="N31" s="789"/>
      <c r="O31" s="797"/>
      <c r="P31" s="797"/>
      <c r="Q31" s="797"/>
      <c r="R31" s="797"/>
      <c r="S31" s="798"/>
    </row>
    <row r="32" spans="1:19" ht="30">
      <c r="A32" s="1393">
        <v>18</v>
      </c>
      <c r="B32" s="1394" t="s">
        <v>1919</v>
      </c>
      <c r="C32" s="1395" t="s">
        <v>1973</v>
      </c>
      <c r="D32" s="1395" t="s">
        <v>1974</v>
      </c>
      <c r="E32" s="1427" t="s">
        <v>3576</v>
      </c>
      <c r="F32" s="1396"/>
      <c r="G32" s="1395" t="s">
        <v>5</v>
      </c>
      <c r="H32" s="1392">
        <v>1</v>
      </c>
      <c r="I32" s="868"/>
      <c r="J32" s="789"/>
      <c r="K32" s="789"/>
      <c r="L32" s="868"/>
      <c r="M32" s="791"/>
      <c r="N32" s="789"/>
      <c r="O32" s="797"/>
      <c r="P32" s="797"/>
      <c r="Q32" s="797"/>
      <c r="R32" s="797"/>
      <c r="S32" s="798"/>
    </row>
    <row r="33" spans="1:19" ht="30">
      <c r="A33" s="1388">
        <v>19</v>
      </c>
      <c r="B33" s="1394" t="s">
        <v>1919</v>
      </c>
      <c r="C33" s="1395" t="s">
        <v>1985</v>
      </c>
      <c r="D33" s="1395" t="s">
        <v>1974</v>
      </c>
      <c r="E33" s="1427" t="s">
        <v>3576</v>
      </c>
      <c r="F33" s="1396"/>
      <c r="G33" s="1395" t="s">
        <v>5</v>
      </c>
      <c r="H33" s="1392">
        <v>1</v>
      </c>
      <c r="I33" s="868"/>
      <c r="J33" s="789"/>
      <c r="K33" s="789"/>
      <c r="L33" s="868"/>
      <c r="M33" s="791"/>
      <c r="N33" s="789"/>
      <c r="O33" s="797"/>
      <c r="P33" s="797"/>
      <c r="Q33" s="797"/>
      <c r="R33" s="797"/>
      <c r="S33" s="798"/>
    </row>
    <row r="34" spans="1:19" ht="30">
      <c r="A34" s="1393">
        <v>20</v>
      </c>
      <c r="B34" s="1394" t="s">
        <v>1919</v>
      </c>
      <c r="C34" s="1395" t="s">
        <v>1986</v>
      </c>
      <c r="D34" s="1395" t="s">
        <v>1974</v>
      </c>
      <c r="E34" s="1427" t="s">
        <v>3576</v>
      </c>
      <c r="F34" s="1396"/>
      <c r="G34" s="1395" t="s">
        <v>5</v>
      </c>
      <c r="H34" s="1392">
        <v>1</v>
      </c>
      <c r="I34" s="868"/>
      <c r="J34" s="789"/>
      <c r="K34" s="789"/>
      <c r="L34" s="868"/>
      <c r="M34" s="791"/>
      <c r="N34" s="789"/>
      <c r="O34" s="797"/>
      <c r="P34" s="797"/>
      <c r="Q34" s="797"/>
      <c r="R34" s="797"/>
      <c r="S34" s="798"/>
    </row>
    <row r="35" spans="1:19" ht="30">
      <c r="A35" s="1388">
        <v>21</v>
      </c>
      <c r="B35" s="1394" t="s">
        <v>1987</v>
      </c>
      <c r="C35" s="1395" t="s">
        <v>1988</v>
      </c>
      <c r="D35" s="1395" t="s">
        <v>1916</v>
      </c>
      <c r="E35" s="1427" t="s">
        <v>3576</v>
      </c>
      <c r="F35" s="1396"/>
      <c r="G35" s="1395" t="s">
        <v>5</v>
      </c>
      <c r="H35" s="1392">
        <v>1</v>
      </c>
      <c r="I35" s="868"/>
      <c r="J35" s="789"/>
      <c r="K35" s="789"/>
      <c r="L35" s="868"/>
      <c r="M35" s="791"/>
      <c r="N35" s="789"/>
      <c r="O35" s="797"/>
      <c r="P35" s="797"/>
      <c r="Q35" s="797"/>
      <c r="R35" s="797"/>
      <c r="S35" s="798"/>
    </row>
    <row r="36" spans="1:19" ht="30">
      <c r="A36" s="1393">
        <v>22</v>
      </c>
      <c r="B36" s="1394" t="s">
        <v>1987</v>
      </c>
      <c r="C36" s="1395" t="s">
        <v>1988</v>
      </c>
      <c r="D36" s="1395" t="s">
        <v>1916</v>
      </c>
      <c r="E36" s="1427" t="s">
        <v>3576</v>
      </c>
      <c r="F36" s="1396" t="s">
        <v>1989</v>
      </c>
      <c r="G36" s="1395" t="s">
        <v>5</v>
      </c>
      <c r="H36" s="1392">
        <v>3</v>
      </c>
      <c r="I36" s="1397"/>
      <c r="J36" s="789"/>
      <c r="K36" s="789"/>
      <c r="L36" s="868"/>
      <c r="M36" s="791"/>
      <c r="N36" s="789"/>
      <c r="O36" s="797"/>
      <c r="P36" s="797"/>
      <c r="Q36" s="797"/>
      <c r="R36" s="797"/>
      <c r="S36" s="798"/>
    </row>
    <row r="37" spans="1:19" ht="30">
      <c r="A37" s="1388">
        <v>23</v>
      </c>
      <c r="B37" s="1394" t="s">
        <v>1987</v>
      </c>
      <c r="C37" s="1395" t="s">
        <v>1990</v>
      </c>
      <c r="D37" s="1395" t="s">
        <v>1916</v>
      </c>
      <c r="E37" s="1427" t="s">
        <v>3576</v>
      </c>
      <c r="F37" s="1396"/>
      <c r="G37" s="1395" t="s">
        <v>5</v>
      </c>
      <c r="H37" s="1392">
        <v>2</v>
      </c>
      <c r="I37" s="1397"/>
      <c r="J37" s="789"/>
      <c r="K37" s="789"/>
      <c r="L37" s="868"/>
      <c r="M37" s="791"/>
      <c r="N37" s="789"/>
      <c r="O37" s="797"/>
      <c r="P37" s="797"/>
      <c r="Q37" s="797"/>
      <c r="R37" s="797"/>
      <c r="S37" s="798"/>
    </row>
    <row r="38" spans="1:19" ht="30">
      <c r="A38" s="1393">
        <v>24</v>
      </c>
      <c r="B38" s="1394" t="s">
        <v>1987</v>
      </c>
      <c r="C38" s="1395" t="s">
        <v>1990</v>
      </c>
      <c r="D38" s="1395" t="s">
        <v>1916</v>
      </c>
      <c r="E38" s="1427" t="s">
        <v>3576</v>
      </c>
      <c r="F38" s="1396" t="s">
        <v>1991</v>
      </c>
      <c r="G38" s="1395" t="s">
        <v>5</v>
      </c>
      <c r="H38" s="1392">
        <v>2</v>
      </c>
      <c r="I38" s="1397"/>
      <c r="J38" s="789"/>
      <c r="K38" s="789"/>
      <c r="L38" s="868"/>
      <c r="M38" s="791"/>
      <c r="N38" s="789"/>
      <c r="O38" s="797"/>
      <c r="P38" s="797"/>
      <c r="Q38" s="797"/>
      <c r="R38" s="797"/>
      <c r="S38" s="798"/>
    </row>
    <row r="39" spans="1:19" ht="30">
      <c r="A39" s="1388">
        <v>25</v>
      </c>
      <c r="B39" s="1394" t="s">
        <v>1987</v>
      </c>
      <c r="C39" s="1395" t="s">
        <v>1992</v>
      </c>
      <c r="D39" s="1395" t="s">
        <v>1916</v>
      </c>
      <c r="E39" s="1427" t="s">
        <v>3576</v>
      </c>
      <c r="F39" s="1396"/>
      <c r="G39" s="1395" t="s">
        <v>5</v>
      </c>
      <c r="H39" s="1392">
        <v>2</v>
      </c>
      <c r="I39" s="1397"/>
      <c r="J39" s="789"/>
      <c r="K39" s="789"/>
      <c r="L39" s="868"/>
      <c r="M39" s="791"/>
      <c r="N39" s="789"/>
      <c r="O39" s="797"/>
      <c r="P39" s="797"/>
      <c r="Q39" s="797"/>
      <c r="R39" s="797"/>
      <c r="S39" s="798"/>
    </row>
    <row r="40" spans="1:19" ht="30">
      <c r="A40" s="1393">
        <v>26</v>
      </c>
      <c r="B40" s="1394" t="s">
        <v>1987</v>
      </c>
      <c r="C40" s="1395" t="s">
        <v>1992</v>
      </c>
      <c r="D40" s="1395" t="s">
        <v>1916</v>
      </c>
      <c r="E40" s="1427" t="s">
        <v>3576</v>
      </c>
      <c r="F40" s="1396" t="s">
        <v>1993</v>
      </c>
      <c r="G40" s="1395" t="s">
        <v>5</v>
      </c>
      <c r="H40" s="1392">
        <v>2</v>
      </c>
      <c r="I40" s="1397"/>
      <c r="J40" s="789"/>
      <c r="K40" s="789"/>
      <c r="L40" s="868"/>
      <c r="M40" s="791"/>
      <c r="N40" s="789"/>
      <c r="O40" s="797"/>
      <c r="P40" s="797"/>
      <c r="Q40" s="797"/>
      <c r="R40" s="797"/>
      <c r="S40" s="798"/>
    </row>
    <row r="41" spans="1:19" ht="30">
      <c r="A41" s="1388">
        <v>27</v>
      </c>
      <c r="B41" s="1394" t="s">
        <v>1987</v>
      </c>
      <c r="C41" s="1395" t="s">
        <v>1994</v>
      </c>
      <c r="D41" s="1395" t="s">
        <v>1916</v>
      </c>
      <c r="E41" s="1427" t="s">
        <v>3576</v>
      </c>
      <c r="F41" s="1396"/>
      <c r="G41" s="1395" t="s">
        <v>5</v>
      </c>
      <c r="H41" s="1392">
        <v>5</v>
      </c>
      <c r="I41" s="1397"/>
      <c r="J41" s="789"/>
      <c r="K41" s="789"/>
      <c r="L41" s="868"/>
      <c r="M41" s="791"/>
      <c r="N41" s="789"/>
      <c r="O41" s="797"/>
      <c r="P41" s="797"/>
      <c r="Q41" s="797"/>
      <c r="R41" s="797"/>
      <c r="S41" s="798"/>
    </row>
    <row r="42" spans="1:19" ht="30">
      <c r="A42" s="1393">
        <v>28</v>
      </c>
      <c r="B42" s="1394" t="s">
        <v>1987</v>
      </c>
      <c r="C42" s="1395" t="s">
        <v>1994</v>
      </c>
      <c r="D42" s="1395" t="s">
        <v>1916</v>
      </c>
      <c r="E42" s="1427" t="s">
        <v>3576</v>
      </c>
      <c r="F42" s="1396" t="s">
        <v>1995</v>
      </c>
      <c r="G42" s="1395" t="s">
        <v>5</v>
      </c>
      <c r="H42" s="1392">
        <v>1</v>
      </c>
      <c r="I42" s="1397"/>
      <c r="J42" s="789"/>
      <c r="K42" s="789"/>
      <c r="L42" s="868"/>
      <c r="M42" s="791"/>
      <c r="N42" s="789"/>
      <c r="O42" s="797"/>
      <c r="P42" s="797"/>
      <c r="Q42" s="797"/>
      <c r="R42" s="797"/>
      <c r="S42" s="798"/>
    </row>
    <row r="43" spans="1:19" ht="30">
      <c r="A43" s="1388">
        <v>29</v>
      </c>
      <c r="B43" s="1394" t="s">
        <v>1987</v>
      </c>
      <c r="C43" s="1395" t="s">
        <v>1973</v>
      </c>
      <c r="D43" s="1395" t="s">
        <v>1974</v>
      </c>
      <c r="E43" s="1427" t="s">
        <v>3576</v>
      </c>
      <c r="F43" s="1396"/>
      <c r="G43" s="1395" t="s">
        <v>5</v>
      </c>
      <c r="H43" s="1392">
        <v>1</v>
      </c>
      <c r="I43" s="1397"/>
      <c r="J43" s="789"/>
      <c r="K43" s="789"/>
      <c r="L43" s="868"/>
      <c r="M43" s="791"/>
      <c r="N43" s="789"/>
      <c r="O43" s="797"/>
      <c r="P43" s="797"/>
      <c r="Q43" s="797"/>
      <c r="R43" s="797"/>
      <c r="S43" s="798"/>
    </row>
    <row r="44" spans="1:19" ht="30">
      <c r="A44" s="1393">
        <v>30</v>
      </c>
      <c r="B44" s="1394" t="s">
        <v>1987</v>
      </c>
      <c r="C44" s="1395" t="s">
        <v>1996</v>
      </c>
      <c r="D44" s="1395" t="s">
        <v>1974</v>
      </c>
      <c r="E44" s="1427" t="s">
        <v>3576</v>
      </c>
      <c r="F44" s="1396"/>
      <c r="G44" s="1395" t="s">
        <v>5</v>
      </c>
      <c r="H44" s="1392">
        <v>1</v>
      </c>
      <c r="I44" s="1397"/>
      <c r="J44" s="789"/>
      <c r="K44" s="789"/>
      <c r="L44" s="868"/>
      <c r="M44" s="791"/>
      <c r="N44" s="789"/>
      <c r="O44" s="797"/>
      <c r="P44" s="797"/>
      <c r="Q44" s="797"/>
      <c r="R44" s="797"/>
      <c r="S44" s="798"/>
    </row>
    <row r="45" spans="1:19" ht="30">
      <c r="A45" s="1388">
        <v>31</v>
      </c>
      <c r="B45" s="1394" t="s">
        <v>1987</v>
      </c>
      <c r="C45" s="1395">
        <v>800</v>
      </c>
      <c r="D45" s="1395" t="s">
        <v>1974</v>
      </c>
      <c r="E45" s="1427" t="s">
        <v>3576</v>
      </c>
      <c r="F45" s="1396"/>
      <c r="G45" s="1395" t="s">
        <v>5</v>
      </c>
      <c r="H45" s="1392">
        <v>1</v>
      </c>
      <c r="I45" s="1397"/>
      <c r="J45" s="789"/>
      <c r="K45" s="789"/>
      <c r="L45" s="868"/>
      <c r="M45" s="791"/>
      <c r="N45" s="789"/>
      <c r="O45" s="797"/>
      <c r="P45" s="797"/>
      <c r="Q45" s="797"/>
      <c r="R45" s="797"/>
      <c r="S45" s="798"/>
    </row>
    <row r="46" spans="1:19" ht="30">
      <c r="A46" s="1393">
        <v>32</v>
      </c>
      <c r="B46" s="1394" t="s">
        <v>1922</v>
      </c>
      <c r="C46" s="1395" t="s">
        <v>1997</v>
      </c>
      <c r="D46" s="1395" t="s">
        <v>1916</v>
      </c>
      <c r="E46" s="1427" t="s">
        <v>3576</v>
      </c>
      <c r="F46" s="1396"/>
      <c r="G46" s="1395" t="s">
        <v>5</v>
      </c>
      <c r="H46" s="1392">
        <v>2</v>
      </c>
      <c r="I46" s="1397"/>
      <c r="J46" s="789"/>
      <c r="K46" s="789"/>
      <c r="L46" s="868"/>
      <c r="M46" s="791"/>
      <c r="N46" s="789"/>
      <c r="O46" s="797"/>
      <c r="P46" s="797"/>
      <c r="Q46" s="797"/>
      <c r="R46" s="797"/>
      <c r="S46" s="798"/>
    </row>
    <row r="47" spans="1:19" ht="30">
      <c r="A47" s="1388">
        <v>33</v>
      </c>
      <c r="B47" s="1394" t="s">
        <v>1922</v>
      </c>
      <c r="C47" s="1395" t="s">
        <v>1998</v>
      </c>
      <c r="D47" s="1395" t="s">
        <v>1916</v>
      </c>
      <c r="E47" s="1427" t="s">
        <v>3576</v>
      </c>
      <c r="F47" s="1396"/>
      <c r="G47" s="1395" t="s">
        <v>5</v>
      </c>
      <c r="H47" s="1392">
        <v>2</v>
      </c>
      <c r="I47" s="1397"/>
      <c r="J47" s="789"/>
      <c r="K47" s="789"/>
      <c r="L47" s="868"/>
      <c r="M47" s="791"/>
      <c r="N47" s="789"/>
      <c r="O47" s="797"/>
      <c r="P47" s="797"/>
      <c r="Q47" s="797"/>
      <c r="R47" s="797"/>
      <c r="S47" s="798"/>
    </row>
    <row r="48" spans="1:19" ht="30">
      <c r="A48" s="1393">
        <v>34</v>
      </c>
      <c r="B48" s="1394" t="s">
        <v>1922</v>
      </c>
      <c r="C48" s="1395" t="s">
        <v>1999</v>
      </c>
      <c r="D48" s="1395" t="s">
        <v>1916</v>
      </c>
      <c r="E48" s="1427" t="s">
        <v>3576</v>
      </c>
      <c r="F48" s="1396"/>
      <c r="G48" s="1395" t="s">
        <v>5</v>
      </c>
      <c r="H48" s="1392">
        <v>2</v>
      </c>
      <c r="I48" s="1397"/>
      <c r="J48" s="789"/>
      <c r="K48" s="789"/>
      <c r="L48" s="868"/>
      <c r="M48" s="791"/>
      <c r="N48" s="789"/>
      <c r="O48" s="797"/>
      <c r="P48" s="797"/>
      <c r="Q48" s="797"/>
      <c r="R48" s="797"/>
      <c r="S48" s="798"/>
    </row>
    <row r="49" spans="1:19" ht="30">
      <c r="A49" s="1388">
        <v>35</v>
      </c>
      <c r="B49" s="1394" t="s">
        <v>1922</v>
      </c>
      <c r="C49" s="1395" t="s">
        <v>2000</v>
      </c>
      <c r="D49" s="1395" t="s">
        <v>1974</v>
      </c>
      <c r="E49" s="1427" t="s">
        <v>3576</v>
      </c>
      <c r="F49" s="1396"/>
      <c r="G49" s="1395" t="s">
        <v>5</v>
      </c>
      <c r="H49" s="1392">
        <v>2</v>
      </c>
      <c r="I49" s="1397"/>
      <c r="J49" s="789"/>
      <c r="K49" s="789"/>
      <c r="L49" s="868"/>
      <c r="M49" s="791"/>
      <c r="N49" s="789"/>
      <c r="O49" s="797"/>
      <c r="P49" s="797"/>
      <c r="Q49" s="797"/>
      <c r="R49" s="797"/>
      <c r="S49" s="798"/>
    </row>
    <row r="50" spans="1:19" ht="30">
      <c r="A50" s="1393">
        <v>36</v>
      </c>
      <c r="B50" s="1394" t="s">
        <v>1922</v>
      </c>
      <c r="C50" s="1395" t="s">
        <v>2001</v>
      </c>
      <c r="D50" s="1395" t="s">
        <v>1974</v>
      </c>
      <c r="E50" s="1427" t="s">
        <v>3576</v>
      </c>
      <c r="F50" s="1396"/>
      <c r="G50" s="1395" t="s">
        <v>5</v>
      </c>
      <c r="H50" s="1392">
        <v>1</v>
      </c>
      <c r="I50" s="1397"/>
      <c r="J50" s="789"/>
      <c r="K50" s="789"/>
      <c r="L50" s="868"/>
      <c r="M50" s="791"/>
      <c r="N50" s="789"/>
      <c r="O50" s="797"/>
      <c r="P50" s="797"/>
      <c r="Q50" s="797"/>
      <c r="R50" s="797"/>
      <c r="S50" s="798"/>
    </row>
    <row r="51" spans="1:19" ht="30">
      <c r="A51" s="1388">
        <v>37</v>
      </c>
      <c r="B51" s="1394" t="s">
        <v>1922</v>
      </c>
      <c r="C51" s="1395" t="s">
        <v>2002</v>
      </c>
      <c r="D51" s="1395" t="s">
        <v>1974</v>
      </c>
      <c r="E51" s="1427" t="s">
        <v>3576</v>
      </c>
      <c r="F51" s="1396"/>
      <c r="G51" s="1395" t="s">
        <v>5</v>
      </c>
      <c r="H51" s="1392">
        <v>1</v>
      </c>
      <c r="I51" s="1397"/>
      <c r="J51" s="789"/>
      <c r="K51" s="789"/>
      <c r="L51" s="868"/>
      <c r="M51" s="791"/>
      <c r="N51" s="789"/>
      <c r="O51" s="797"/>
      <c r="P51" s="797"/>
      <c r="Q51" s="797"/>
      <c r="R51" s="797"/>
      <c r="S51" s="798"/>
    </row>
    <row r="52" spans="1:19" ht="30">
      <c r="A52" s="1393">
        <v>38</v>
      </c>
      <c r="B52" s="1394" t="s">
        <v>1922</v>
      </c>
      <c r="C52" s="1395" t="s">
        <v>2003</v>
      </c>
      <c r="D52" s="1395" t="s">
        <v>1974</v>
      </c>
      <c r="E52" s="1427" t="s">
        <v>3576</v>
      </c>
      <c r="F52" s="1396"/>
      <c r="G52" s="1395" t="s">
        <v>5</v>
      </c>
      <c r="H52" s="1392">
        <v>1</v>
      </c>
      <c r="I52" s="1397"/>
      <c r="J52" s="789"/>
      <c r="K52" s="789"/>
      <c r="L52" s="868"/>
      <c r="M52" s="791"/>
      <c r="N52" s="789"/>
      <c r="O52" s="797"/>
      <c r="P52" s="797"/>
      <c r="Q52" s="797"/>
      <c r="R52" s="797"/>
      <c r="S52" s="798"/>
    </row>
    <row r="53" spans="1:19" ht="30">
      <c r="A53" s="1388">
        <v>39</v>
      </c>
      <c r="B53" s="1394" t="s">
        <v>2004</v>
      </c>
      <c r="C53" s="1395">
        <v>315</v>
      </c>
      <c r="D53" s="1395" t="s">
        <v>1916</v>
      </c>
      <c r="E53" s="1427" t="s">
        <v>3576</v>
      </c>
      <c r="F53" s="1396" t="s">
        <v>2005</v>
      </c>
      <c r="G53" s="1395" t="s">
        <v>5</v>
      </c>
      <c r="H53" s="1392">
        <v>2</v>
      </c>
      <c r="I53" s="1397"/>
      <c r="J53" s="789"/>
      <c r="K53" s="789"/>
      <c r="L53" s="868"/>
      <c r="M53" s="791"/>
      <c r="N53" s="789"/>
      <c r="O53" s="797"/>
      <c r="P53" s="797"/>
      <c r="Q53" s="797"/>
      <c r="R53" s="797"/>
      <c r="S53" s="798"/>
    </row>
    <row r="54" spans="1:19" ht="30">
      <c r="A54" s="1393">
        <v>40</v>
      </c>
      <c r="B54" s="1394" t="s">
        <v>2004</v>
      </c>
      <c r="C54" s="1395" t="s">
        <v>1982</v>
      </c>
      <c r="D54" s="1395" t="s">
        <v>1974</v>
      </c>
      <c r="E54" s="1427" t="s">
        <v>3576</v>
      </c>
      <c r="F54" s="1396"/>
      <c r="G54" s="1395" t="s">
        <v>5</v>
      </c>
      <c r="H54" s="1392">
        <v>1</v>
      </c>
      <c r="I54" s="1397"/>
      <c r="J54" s="789"/>
      <c r="K54" s="789"/>
      <c r="L54" s="868"/>
      <c r="M54" s="791"/>
      <c r="N54" s="789"/>
      <c r="O54" s="797"/>
      <c r="P54" s="797"/>
      <c r="Q54" s="797"/>
      <c r="R54" s="797"/>
      <c r="S54" s="798"/>
    </row>
    <row r="55" spans="1:19" ht="30">
      <c r="A55" s="1388">
        <v>41</v>
      </c>
      <c r="B55" s="1394" t="s">
        <v>1926</v>
      </c>
      <c r="C55" s="1395" t="s">
        <v>1981</v>
      </c>
      <c r="D55" s="1395" t="s">
        <v>1953</v>
      </c>
      <c r="E55" s="1427" t="s">
        <v>3616</v>
      </c>
      <c r="F55" s="1396" t="s">
        <v>2006</v>
      </c>
      <c r="G55" s="1395" t="s">
        <v>5</v>
      </c>
      <c r="H55" s="1392">
        <v>1</v>
      </c>
      <c r="I55" s="868"/>
      <c r="J55" s="789"/>
      <c r="K55" s="789"/>
      <c r="L55" s="868"/>
      <c r="M55" s="791"/>
      <c r="N55" s="789"/>
      <c r="O55" s="797"/>
      <c r="P55" s="797"/>
      <c r="Q55" s="797"/>
      <c r="R55" s="797"/>
      <c r="S55" s="798"/>
    </row>
    <row r="56" spans="1:19" ht="30">
      <c r="A56" s="1393">
        <v>42</v>
      </c>
      <c r="B56" s="1394" t="s">
        <v>1884</v>
      </c>
      <c r="C56" s="1395" t="s">
        <v>1996</v>
      </c>
      <c r="D56" s="1395" t="s">
        <v>1954</v>
      </c>
      <c r="E56" s="1427" t="s">
        <v>3617</v>
      </c>
      <c r="F56" s="1396" t="s">
        <v>2007</v>
      </c>
      <c r="G56" s="1395" t="s">
        <v>5</v>
      </c>
      <c r="H56" s="1392">
        <v>1</v>
      </c>
      <c r="I56" s="868"/>
      <c r="J56" s="789"/>
      <c r="K56" s="789"/>
      <c r="L56" s="868"/>
      <c r="M56" s="791"/>
      <c r="N56" s="789"/>
      <c r="O56" s="797"/>
      <c r="P56" s="797"/>
      <c r="Q56" s="797"/>
      <c r="R56" s="797"/>
      <c r="S56" s="798"/>
    </row>
    <row r="57" spans="1:19" ht="30">
      <c r="A57" s="1388">
        <v>43</v>
      </c>
      <c r="B57" s="1394" t="s">
        <v>1884</v>
      </c>
      <c r="C57" s="1395" t="s">
        <v>1982</v>
      </c>
      <c r="D57" s="1395" t="s">
        <v>1954</v>
      </c>
      <c r="E57" s="1427" t="s">
        <v>3617</v>
      </c>
      <c r="F57" s="1396" t="s">
        <v>2008</v>
      </c>
      <c r="G57" s="1395" t="s">
        <v>5</v>
      </c>
      <c r="H57" s="1392">
        <v>1</v>
      </c>
      <c r="I57" s="868"/>
      <c r="J57" s="789"/>
      <c r="K57" s="789"/>
      <c r="L57" s="868"/>
      <c r="M57" s="791"/>
      <c r="N57" s="789"/>
      <c r="O57" s="797"/>
      <c r="P57" s="797"/>
      <c r="Q57" s="797"/>
      <c r="R57" s="797"/>
      <c r="S57" s="798"/>
    </row>
    <row r="58" spans="1:19" ht="30">
      <c r="A58" s="1393">
        <v>44</v>
      </c>
      <c r="B58" s="1394" t="s">
        <v>2009</v>
      </c>
      <c r="C58" s="1395">
        <v>250</v>
      </c>
      <c r="D58" s="1395" t="s">
        <v>2010</v>
      </c>
      <c r="E58" s="1427" t="s">
        <v>3617</v>
      </c>
      <c r="F58" s="1396" t="s">
        <v>2011</v>
      </c>
      <c r="G58" s="1395" t="s">
        <v>5</v>
      </c>
      <c r="H58" s="1392">
        <v>18</v>
      </c>
      <c r="I58" s="868"/>
      <c r="J58" s="789"/>
      <c r="K58" s="789"/>
      <c r="L58" s="868"/>
      <c r="M58" s="791"/>
      <c r="N58" s="789"/>
      <c r="O58" s="797"/>
      <c r="P58" s="797"/>
      <c r="Q58" s="797"/>
      <c r="R58" s="797"/>
      <c r="S58" s="798"/>
    </row>
    <row r="59" spans="1:19" ht="30">
      <c r="A59" s="1388">
        <v>45</v>
      </c>
      <c r="B59" s="1394" t="s">
        <v>2012</v>
      </c>
      <c r="C59" s="1395">
        <v>800</v>
      </c>
      <c r="D59" s="1395" t="s">
        <v>2013</v>
      </c>
      <c r="E59" s="1427" t="s">
        <v>3576</v>
      </c>
      <c r="F59" s="1396" t="s">
        <v>2014</v>
      </c>
      <c r="G59" s="1395" t="s">
        <v>5</v>
      </c>
      <c r="H59" s="1392">
        <v>1</v>
      </c>
      <c r="I59" s="868"/>
      <c r="J59" s="789"/>
      <c r="K59" s="789"/>
      <c r="L59" s="868"/>
      <c r="M59" s="791"/>
      <c r="N59" s="789"/>
      <c r="O59" s="797"/>
      <c r="P59" s="797"/>
      <c r="Q59" s="797"/>
      <c r="R59" s="797"/>
      <c r="S59" s="798"/>
    </row>
    <row r="60" spans="1:19" ht="30">
      <c r="A60" s="1393">
        <v>46</v>
      </c>
      <c r="B60" s="1394" t="s">
        <v>2015</v>
      </c>
      <c r="C60" s="1395">
        <v>250</v>
      </c>
      <c r="D60" s="1395" t="s">
        <v>2016</v>
      </c>
      <c r="E60" s="1427" t="s">
        <v>3616</v>
      </c>
      <c r="F60" s="1396" t="s">
        <v>2017</v>
      </c>
      <c r="G60" s="1395" t="s">
        <v>5</v>
      </c>
      <c r="H60" s="1392">
        <v>18</v>
      </c>
      <c r="I60" s="868"/>
      <c r="J60" s="789"/>
      <c r="K60" s="789"/>
      <c r="L60" s="868"/>
      <c r="M60" s="791"/>
      <c r="N60" s="789"/>
      <c r="O60" s="797"/>
      <c r="P60" s="797"/>
      <c r="Q60" s="797"/>
      <c r="R60" s="797"/>
      <c r="S60" s="798"/>
    </row>
    <row r="61" spans="1:19" ht="30">
      <c r="A61" s="1388">
        <v>47</v>
      </c>
      <c r="B61" s="1394" t="s">
        <v>2018</v>
      </c>
      <c r="C61" s="1395" t="s">
        <v>1982</v>
      </c>
      <c r="D61" s="1395" t="s">
        <v>2019</v>
      </c>
      <c r="E61" s="1427" t="s">
        <v>3576</v>
      </c>
      <c r="F61" s="1396" t="s">
        <v>2020</v>
      </c>
      <c r="G61" s="1395" t="s">
        <v>5</v>
      </c>
      <c r="H61" s="1392">
        <v>6</v>
      </c>
      <c r="I61" s="868"/>
      <c r="J61" s="789"/>
      <c r="K61" s="789"/>
      <c r="L61" s="868"/>
      <c r="M61" s="791"/>
      <c r="N61" s="789"/>
      <c r="O61" s="797"/>
      <c r="P61" s="797"/>
      <c r="Q61" s="797"/>
      <c r="R61" s="797"/>
      <c r="S61" s="798"/>
    </row>
    <row r="62" spans="1:19" ht="30">
      <c r="A62" s="1393">
        <v>48</v>
      </c>
      <c r="B62" s="1394" t="s">
        <v>1956</v>
      </c>
      <c r="C62" s="1395"/>
      <c r="D62" s="1395" t="s">
        <v>1957</v>
      </c>
      <c r="E62" s="1427" t="s">
        <v>3576</v>
      </c>
      <c r="F62" s="1396" t="s">
        <v>1958</v>
      </c>
      <c r="G62" s="1395" t="s">
        <v>5</v>
      </c>
      <c r="H62" s="1392">
        <v>2</v>
      </c>
      <c r="I62" s="868"/>
      <c r="J62" s="789"/>
      <c r="K62" s="789"/>
      <c r="L62" s="868"/>
      <c r="M62" s="791"/>
      <c r="N62" s="789"/>
      <c r="O62" s="797"/>
      <c r="P62" s="797"/>
      <c r="Q62" s="797"/>
      <c r="R62" s="797"/>
      <c r="S62" s="798"/>
    </row>
    <row r="63" spans="1:19" ht="30">
      <c r="A63" s="1388">
        <v>49</v>
      </c>
      <c r="B63" s="1394" t="s">
        <v>1956</v>
      </c>
      <c r="C63" s="1395"/>
      <c r="D63" s="1395" t="s">
        <v>2021</v>
      </c>
      <c r="E63" s="1427" t="s">
        <v>3576</v>
      </c>
      <c r="F63" s="1396" t="s">
        <v>2022</v>
      </c>
      <c r="G63" s="1395" t="s">
        <v>5</v>
      </c>
      <c r="H63" s="1392">
        <v>2</v>
      </c>
      <c r="I63" s="868"/>
      <c r="J63" s="789"/>
      <c r="K63" s="789"/>
      <c r="L63" s="868"/>
      <c r="M63" s="791"/>
      <c r="N63" s="789"/>
      <c r="O63" s="797"/>
      <c r="P63" s="797"/>
      <c r="Q63" s="797"/>
      <c r="R63" s="797"/>
      <c r="S63" s="798"/>
    </row>
    <row r="64" spans="1:19" ht="30">
      <c r="A64" s="1393">
        <v>50</v>
      </c>
      <c r="B64" s="1394" t="s">
        <v>1956</v>
      </c>
      <c r="C64" s="1395"/>
      <c r="D64" s="1395" t="s">
        <v>2021</v>
      </c>
      <c r="E64" s="1427" t="s">
        <v>3576</v>
      </c>
      <c r="F64" s="1396" t="s">
        <v>2023</v>
      </c>
      <c r="G64" s="1395" t="s">
        <v>5</v>
      </c>
      <c r="H64" s="1392">
        <v>2</v>
      </c>
      <c r="I64" s="868"/>
      <c r="J64" s="789"/>
      <c r="K64" s="789"/>
      <c r="L64" s="868"/>
      <c r="M64" s="791"/>
      <c r="N64" s="789"/>
      <c r="O64" s="797"/>
      <c r="P64" s="797"/>
      <c r="Q64" s="797"/>
      <c r="R64" s="797"/>
      <c r="S64" s="798"/>
    </row>
    <row r="65" spans="1:19" ht="30">
      <c r="A65" s="1388">
        <v>51</v>
      </c>
      <c r="B65" s="1394" t="s">
        <v>1956</v>
      </c>
      <c r="C65" s="1395"/>
      <c r="D65" s="1395" t="s">
        <v>2021</v>
      </c>
      <c r="E65" s="1427" t="s">
        <v>3576</v>
      </c>
      <c r="F65" s="1396" t="s">
        <v>2024</v>
      </c>
      <c r="G65" s="1395" t="s">
        <v>5</v>
      </c>
      <c r="H65" s="1392">
        <v>2</v>
      </c>
      <c r="I65" s="868"/>
      <c r="J65" s="789"/>
      <c r="K65" s="789"/>
      <c r="L65" s="868"/>
      <c r="M65" s="791"/>
      <c r="N65" s="789"/>
      <c r="O65" s="797"/>
      <c r="P65" s="797"/>
      <c r="Q65" s="797"/>
      <c r="R65" s="797"/>
      <c r="S65" s="798"/>
    </row>
    <row r="66" spans="1:19" ht="30">
      <c r="A66" s="1393">
        <v>52</v>
      </c>
      <c r="B66" s="1394" t="s">
        <v>1956</v>
      </c>
      <c r="C66" s="1395"/>
      <c r="D66" s="1395" t="s">
        <v>2021</v>
      </c>
      <c r="E66" s="1427" t="s">
        <v>3576</v>
      </c>
      <c r="F66" s="1396" t="s">
        <v>2025</v>
      </c>
      <c r="G66" s="1395" t="s">
        <v>5</v>
      </c>
      <c r="H66" s="1392">
        <v>4</v>
      </c>
      <c r="I66" s="868"/>
      <c r="J66" s="789"/>
      <c r="K66" s="789"/>
      <c r="L66" s="868"/>
      <c r="M66" s="791"/>
      <c r="N66" s="789"/>
      <c r="O66" s="797"/>
      <c r="P66" s="797"/>
      <c r="Q66" s="797"/>
      <c r="R66" s="797"/>
      <c r="S66" s="798"/>
    </row>
    <row r="67" spans="1:19" ht="45">
      <c r="A67" s="1388">
        <v>53</v>
      </c>
      <c r="B67" s="1394" t="s">
        <v>2456</v>
      </c>
      <c r="C67" s="1395"/>
      <c r="D67" s="1395" t="s">
        <v>2026</v>
      </c>
      <c r="E67" s="1427" t="s">
        <v>3618</v>
      </c>
      <c r="F67" s="1396" t="s">
        <v>2027</v>
      </c>
      <c r="G67" s="1395" t="s">
        <v>12</v>
      </c>
      <c r="H67" s="1392">
        <v>9</v>
      </c>
      <c r="I67" s="868"/>
      <c r="J67" s="789"/>
      <c r="K67" s="887"/>
      <c r="L67" s="868"/>
      <c r="M67" s="791"/>
      <c r="N67" s="789"/>
      <c r="O67" s="797"/>
      <c r="P67" s="797"/>
      <c r="Q67" s="797"/>
      <c r="R67" s="797"/>
      <c r="S67" s="798"/>
    </row>
    <row r="68" spans="1:19" ht="60">
      <c r="A68" s="1393">
        <v>54</v>
      </c>
      <c r="B68" s="1394" t="s">
        <v>2457</v>
      </c>
      <c r="C68" s="1395"/>
      <c r="D68" s="1395" t="s">
        <v>2028</v>
      </c>
      <c r="E68" s="1427" t="s">
        <v>3618</v>
      </c>
      <c r="F68" s="1396" t="s">
        <v>2029</v>
      </c>
      <c r="G68" s="1395" t="s">
        <v>12</v>
      </c>
      <c r="H68" s="1392">
        <v>61</v>
      </c>
      <c r="I68" s="868"/>
      <c r="J68" s="789"/>
      <c r="K68" s="887"/>
      <c r="L68" s="868"/>
      <c r="M68" s="791"/>
      <c r="N68" s="789"/>
      <c r="O68" s="797"/>
      <c r="P68" s="797"/>
      <c r="Q68" s="797"/>
      <c r="R68" s="797"/>
      <c r="S68" s="798"/>
    </row>
    <row r="69" spans="1:19" ht="45">
      <c r="A69" s="1388">
        <v>55</v>
      </c>
      <c r="B69" s="1394" t="s">
        <v>2458</v>
      </c>
      <c r="C69" s="1395"/>
      <c r="D69" s="1395" t="s">
        <v>2030</v>
      </c>
      <c r="E69" s="1427" t="s">
        <v>3619</v>
      </c>
      <c r="F69" s="1396" t="s">
        <v>2031</v>
      </c>
      <c r="G69" s="1395" t="s">
        <v>12</v>
      </c>
      <c r="H69" s="1392">
        <v>120</v>
      </c>
      <c r="I69" s="1397"/>
      <c r="J69" s="789"/>
      <c r="K69" s="789"/>
      <c r="L69" s="868"/>
      <c r="M69" s="791"/>
      <c r="N69" s="789"/>
      <c r="O69" s="797"/>
      <c r="P69" s="797"/>
      <c r="Q69" s="797"/>
      <c r="R69" s="797"/>
      <c r="S69" s="798"/>
    </row>
    <row r="70" spans="1:19" ht="45">
      <c r="A70" s="1393">
        <v>56</v>
      </c>
      <c r="B70" s="1394" t="s">
        <v>2032</v>
      </c>
      <c r="C70" s="1395"/>
      <c r="D70" s="1395"/>
      <c r="E70" s="1396"/>
      <c r="F70" s="1396"/>
      <c r="G70" s="1395" t="s">
        <v>9</v>
      </c>
      <c r="H70" s="1392">
        <v>1</v>
      </c>
      <c r="I70" s="868"/>
      <c r="J70" s="789"/>
      <c r="K70" s="789"/>
      <c r="L70" s="868"/>
      <c r="M70" s="791"/>
      <c r="N70" s="789"/>
      <c r="O70" s="797"/>
      <c r="P70" s="797"/>
      <c r="Q70" s="797"/>
      <c r="R70" s="797"/>
      <c r="S70" s="798"/>
    </row>
    <row r="71" spans="1:19" ht="30">
      <c r="A71" s="1388">
        <v>57</v>
      </c>
      <c r="B71" s="1394" t="s">
        <v>1939</v>
      </c>
      <c r="C71" s="1395"/>
      <c r="D71" s="1395"/>
      <c r="E71" s="1396"/>
      <c r="F71" s="1396"/>
      <c r="G71" s="1395" t="s">
        <v>9</v>
      </c>
      <c r="H71" s="1392">
        <v>1</v>
      </c>
      <c r="I71" s="868"/>
      <c r="J71" s="789"/>
      <c r="K71" s="789"/>
      <c r="L71" s="868"/>
      <c r="M71" s="791"/>
      <c r="N71" s="789"/>
      <c r="O71" s="797"/>
      <c r="P71" s="797"/>
      <c r="Q71" s="797"/>
      <c r="R71" s="797"/>
      <c r="S71" s="798"/>
    </row>
    <row r="72" spans="1:19" ht="15">
      <c r="A72" s="1393">
        <v>58</v>
      </c>
      <c r="B72" s="1394" t="s">
        <v>1940</v>
      </c>
      <c r="C72" s="1395"/>
      <c r="D72" s="1395"/>
      <c r="E72" s="1396"/>
      <c r="F72" s="1396"/>
      <c r="G72" s="1395" t="s">
        <v>9</v>
      </c>
      <c r="H72" s="1392">
        <v>1</v>
      </c>
      <c r="I72" s="1397"/>
      <c r="J72" s="789"/>
      <c r="K72" s="789"/>
      <c r="L72" s="868"/>
      <c r="M72" s="791"/>
      <c r="N72" s="789"/>
      <c r="O72" s="797"/>
      <c r="P72" s="797"/>
      <c r="Q72" s="797"/>
      <c r="R72" s="797"/>
      <c r="S72" s="798"/>
    </row>
    <row r="73" spans="1:19" ht="15">
      <c r="A73" s="1388">
        <v>59</v>
      </c>
      <c r="B73" s="1389" t="s">
        <v>2033</v>
      </c>
      <c r="C73" s="1390"/>
      <c r="D73" s="1390"/>
      <c r="E73" s="1391"/>
      <c r="F73" s="1391"/>
      <c r="G73" s="1395"/>
      <c r="H73" s="1392"/>
      <c r="I73" s="1397"/>
      <c r="J73" s="789"/>
      <c r="K73" s="789"/>
      <c r="L73" s="868"/>
      <c r="M73" s="791"/>
      <c r="N73" s="789"/>
      <c r="O73" s="797"/>
      <c r="P73" s="797"/>
      <c r="Q73" s="797"/>
      <c r="R73" s="797"/>
      <c r="S73" s="798"/>
    </row>
    <row r="74" spans="1:19" ht="150">
      <c r="A74" s="1393">
        <v>60</v>
      </c>
      <c r="B74" s="1398" t="s">
        <v>2034</v>
      </c>
      <c r="C74" s="1395"/>
      <c r="D74" s="1395"/>
      <c r="E74" s="1427" t="s">
        <v>3620</v>
      </c>
      <c r="F74" s="1396" t="s">
        <v>2035</v>
      </c>
      <c r="G74" s="1395" t="s">
        <v>9</v>
      </c>
      <c r="H74" s="1392">
        <v>1</v>
      </c>
      <c r="I74" s="1397"/>
      <c r="J74" s="789"/>
      <c r="K74" s="789"/>
      <c r="L74" s="868"/>
      <c r="M74" s="791"/>
      <c r="N74" s="789"/>
      <c r="O74" s="797"/>
      <c r="P74" s="797"/>
      <c r="Q74" s="797"/>
      <c r="R74" s="797"/>
      <c r="S74" s="798"/>
    </row>
    <row r="75" spans="1:19" ht="30">
      <c r="A75" s="1388">
        <v>61</v>
      </c>
      <c r="B75" s="1394" t="s">
        <v>2036</v>
      </c>
      <c r="C75" s="1395"/>
      <c r="D75" s="1395"/>
      <c r="E75" s="1427" t="s">
        <v>3615</v>
      </c>
      <c r="F75" s="1395" t="s">
        <v>2037</v>
      </c>
      <c r="G75" s="1395" t="s">
        <v>5</v>
      </c>
      <c r="H75" s="1392">
        <v>4</v>
      </c>
      <c r="I75" s="1397"/>
      <c r="J75" s="789"/>
      <c r="K75" s="789"/>
      <c r="L75" s="868"/>
      <c r="M75" s="791"/>
      <c r="N75" s="789"/>
      <c r="O75" s="797"/>
      <c r="P75" s="797"/>
      <c r="Q75" s="797"/>
      <c r="R75" s="797"/>
      <c r="S75" s="798"/>
    </row>
    <row r="76" spans="1:19" ht="45">
      <c r="A76" s="1393">
        <v>62</v>
      </c>
      <c r="B76" s="1394" t="s">
        <v>2038</v>
      </c>
      <c r="C76" s="1395" t="s">
        <v>2039</v>
      </c>
      <c r="D76" s="1395" t="s">
        <v>2040</v>
      </c>
      <c r="E76" s="1427" t="s">
        <v>3606</v>
      </c>
      <c r="F76" s="1396" t="s">
        <v>2041</v>
      </c>
      <c r="G76" s="1395" t="s">
        <v>7</v>
      </c>
      <c r="H76" s="1392">
        <v>20</v>
      </c>
      <c r="I76" s="868"/>
      <c r="J76" s="789"/>
      <c r="K76" s="789"/>
      <c r="L76" s="868"/>
      <c r="M76" s="791"/>
      <c r="N76" s="789"/>
      <c r="O76" s="797"/>
      <c r="P76" s="797"/>
      <c r="Q76" s="797"/>
      <c r="R76" s="797"/>
      <c r="S76" s="798"/>
    </row>
    <row r="77" spans="1:19" ht="45">
      <c r="A77" s="1388">
        <v>63</v>
      </c>
      <c r="B77" s="1394" t="s">
        <v>2038</v>
      </c>
      <c r="C77" s="1395" t="s">
        <v>2042</v>
      </c>
      <c r="D77" s="1395" t="s">
        <v>2040</v>
      </c>
      <c r="E77" s="1427" t="s">
        <v>3606</v>
      </c>
      <c r="F77" s="1396" t="s">
        <v>2043</v>
      </c>
      <c r="G77" s="1395" t="s">
        <v>7</v>
      </c>
      <c r="H77" s="1392">
        <v>20</v>
      </c>
      <c r="I77" s="868"/>
      <c r="J77" s="789"/>
      <c r="K77" s="789"/>
      <c r="L77" s="868"/>
      <c r="M77" s="791"/>
      <c r="N77" s="789"/>
      <c r="O77" s="797"/>
      <c r="P77" s="797"/>
      <c r="Q77" s="797"/>
      <c r="R77" s="797"/>
      <c r="S77" s="798"/>
    </row>
    <row r="78" spans="1:19" ht="30">
      <c r="A78" s="1393">
        <v>64</v>
      </c>
      <c r="B78" s="1394" t="s">
        <v>2044</v>
      </c>
      <c r="C78" s="1395">
        <v>90</v>
      </c>
      <c r="D78" s="1395"/>
      <c r="E78" s="1427" t="s">
        <v>3608</v>
      </c>
      <c r="F78" s="1395" t="s">
        <v>2045</v>
      </c>
      <c r="G78" s="1395" t="s">
        <v>7</v>
      </c>
      <c r="H78" s="1392">
        <v>20</v>
      </c>
      <c r="I78" s="868"/>
      <c r="J78" s="789"/>
      <c r="K78" s="789"/>
      <c r="L78" s="868"/>
      <c r="M78" s="791"/>
      <c r="N78" s="789"/>
      <c r="O78" s="797"/>
      <c r="P78" s="797"/>
      <c r="Q78" s="797"/>
      <c r="R78" s="797"/>
      <c r="S78" s="798"/>
    </row>
    <row r="79" spans="1:19" ht="15">
      <c r="A79" s="1388">
        <v>65</v>
      </c>
      <c r="B79" s="1398" t="s">
        <v>2046</v>
      </c>
      <c r="C79" s="1395"/>
      <c r="D79" s="1395"/>
      <c r="E79" s="1396"/>
      <c r="F79" s="1395" t="s">
        <v>2047</v>
      </c>
      <c r="G79" s="1395" t="s">
        <v>9</v>
      </c>
      <c r="H79" s="1392">
        <v>1</v>
      </c>
      <c r="I79" s="868"/>
      <c r="J79" s="789"/>
      <c r="K79" s="789"/>
      <c r="L79" s="868"/>
      <c r="M79" s="791"/>
      <c r="N79" s="789"/>
      <c r="O79" s="797"/>
      <c r="P79" s="797"/>
      <c r="Q79" s="797"/>
      <c r="R79" s="797"/>
      <c r="S79" s="798"/>
    </row>
    <row r="80" spans="1:19" ht="45">
      <c r="A80" s="1393">
        <v>66</v>
      </c>
      <c r="B80" s="1394" t="s">
        <v>2032</v>
      </c>
      <c r="C80" s="1395"/>
      <c r="D80" s="1395"/>
      <c r="E80" s="1396"/>
      <c r="F80" s="1396"/>
      <c r="G80" s="1395" t="s">
        <v>9</v>
      </c>
      <c r="H80" s="1392">
        <v>1</v>
      </c>
      <c r="I80" s="868"/>
      <c r="J80" s="789"/>
      <c r="K80" s="789"/>
      <c r="L80" s="868"/>
      <c r="M80" s="791"/>
      <c r="N80" s="789"/>
      <c r="O80" s="797"/>
      <c r="P80" s="797"/>
      <c r="Q80" s="797"/>
      <c r="R80" s="797"/>
      <c r="S80" s="798"/>
    </row>
    <row r="81" spans="1:19" ht="30">
      <c r="A81" s="1388">
        <v>67</v>
      </c>
      <c r="B81" s="1394" t="s">
        <v>1939</v>
      </c>
      <c r="C81" s="1395"/>
      <c r="D81" s="1395"/>
      <c r="E81" s="1396"/>
      <c r="F81" s="1396"/>
      <c r="G81" s="1395" t="s">
        <v>9</v>
      </c>
      <c r="H81" s="1392">
        <v>1</v>
      </c>
      <c r="I81" s="868"/>
      <c r="J81" s="789"/>
      <c r="K81" s="789"/>
      <c r="L81" s="868"/>
      <c r="M81" s="791"/>
      <c r="N81" s="789"/>
      <c r="O81" s="797"/>
      <c r="P81" s="797"/>
      <c r="Q81" s="797"/>
      <c r="R81" s="797"/>
      <c r="S81" s="798"/>
    </row>
    <row r="82" spans="1:19" ht="15">
      <c r="A82" s="1393">
        <v>68</v>
      </c>
      <c r="B82" s="1394" t="s">
        <v>1940</v>
      </c>
      <c r="C82" s="1395"/>
      <c r="D82" s="1395"/>
      <c r="E82" s="1396"/>
      <c r="F82" s="1396"/>
      <c r="G82" s="1395" t="s">
        <v>9</v>
      </c>
      <c r="H82" s="1392">
        <v>1</v>
      </c>
      <c r="I82" s="1397"/>
      <c r="J82" s="789"/>
      <c r="K82" s="789"/>
      <c r="L82" s="868"/>
      <c r="M82" s="791"/>
      <c r="N82" s="789"/>
      <c r="O82" s="797"/>
      <c r="P82" s="797"/>
      <c r="Q82" s="797"/>
      <c r="R82" s="797"/>
      <c r="S82" s="798"/>
    </row>
    <row r="83" spans="1:19" ht="15">
      <c r="A83" s="1388">
        <v>69</v>
      </c>
      <c r="B83" s="1389" t="s">
        <v>2048</v>
      </c>
      <c r="C83" s="1390"/>
      <c r="D83" s="1390"/>
      <c r="E83" s="1391"/>
      <c r="F83" s="1391"/>
      <c r="G83" s="1390"/>
      <c r="H83" s="1392"/>
      <c r="I83" s="1397"/>
      <c r="J83" s="789"/>
      <c r="K83" s="789"/>
      <c r="L83" s="868"/>
      <c r="M83" s="791"/>
      <c r="N83" s="789"/>
      <c r="O83" s="797"/>
      <c r="P83" s="797"/>
      <c r="Q83" s="797"/>
      <c r="R83" s="797"/>
      <c r="S83" s="798"/>
    </row>
    <row r="84" spans="1:19" ht="150">
      <c r="A84" s="1393">
        <v>70</v>
      </c>
      <c r="B84" s="1398" t="s">
        <v>2049</v>
      </c>
      <c r="C84" s="1395"/>
      <c r="D84" s="1395"/>
      <c r="E84" s="1427" t="s">
        <v>3620</v>
      </c>
      <c r="F84" s="1396" t="s">
        <v>2035</v>
      </c>
      <c r="G84" s="1395" t="s">
        <v>9</v>
      </c>
      <c r="H84" s="1392">
        <v>1</v>
      </c>
      <c r="I84" s="1397"/>
      <c r="J84" s="789"/>
      <c r="K84" s="789"/>
      <c r="L84" s="868"/>
      <c r="M84" s="791"/>
      <c r="N84" s="789"/>
      <c r="O84" s="797"/>
      <c r="P84" s="797"/>
      <c r="Q84" s="797"/>
      <c r="R84" s="797"/>
      <c r="S84" s="798"/>
    </row>
    <row r="85" spans="1:19" ht="30">
      <c r="A85" s="1388">
        <v>71</v>
      </c>
      <c r="B85" s="1394" t="s">
        <v>2036</v>
      </c>
      <c r="C85" s="1395"/>
      <c r="D85" s="1395"/>
      <c r="E85" s="1427" t="s">
        <v>3615</v>
      </c>
      <c r="F85" s="1395" t="s">
        <v>2037</v>
      </c>
      <c r="G85" s="1395" t="s">
        <v>5</v>
      </c>
      <c r="H85" s="1392">
        <v>4</v>
      </c>
      <c r="I85" s="1397"/>
      <c r="J85" s="789"/>
      <c r="K85" s="789"/>
      <c r="L85" s="868"/>
      <c r="M85" s="791"/>
      <c r="N85" s="789"/>
      <c r="O85" s="797"/>
      <c r="P85" s="797"/>
      <c r="Q85" s="797"/>
      <c r="R85" s="797"/>
      <c r="S85" s="798"/>
    </row>
    <row r="86" spans="1:19" ht="45">
      <c r="A86" s="1393">
        <v>72</v>
      </c>
      <c r="B86" s="1394" t="s">
        <v>2038</v>
      </c>
      <c r="C86" s="1395" t="s">
        <v>2039</v>
      </c>
      <c r="D86" s="1395" t="s">
        <v>2040</v>
      </c>
      <c r="E86" s="1427" t="s">
        <v>3606</v>
      </c>
      <c r="F86" s="1396" t="s">
        <v>2041</v>
      </c>
      <c r="G86" s="1395" t="s">
        <v>7</v>
      </c>
      <c r="H86" s="1392">
        <v>23</v>
      </c>
      <c r="I86" s="868"/>
      <c r="J86" s="789"/>
      <c r="K86" s="789"/>
      <c r="L86" s="868"/>
      <c r="M86" s="791"/>
      <c r="N86" s="789"/>
      <c r="O86" s="797"/>
      <c r="P86" s="797"/>
      <c r="Q86" s="797"/>
      <c r="R86" s="797"/>
      <c r="S86" s="798"/>
    </row>
    <row r="87" spans="1:19" ht="45">
      <c r="A87" s="1388">
        <v>73</v>
      </c>
      <c r="B87" s="1394" t="s">
        <v>2038</v>
      </c>
      <c r="C87" s="1395" t="s">
        <v>2042</v>
      </c>
      <c r="D87" s="1395" t="s">
        <v>2040</v>
      </c>
      <c r="E87" s="1427" t="s">
        <v>3606</v>
      </c>
      <c r="F87" s="1396" t="s">
        <v>2043</v>
      </c>
      <c r="G87" s="1395" t="s">
        <v>7</v>
      </c>
      <c r="H87" s="1392">
        <v>25</v>
      </c>
      <c r="I87" s="868"/>
      <c r="J87" s="789"/>
      <c r="K87" s="789"/>
      <c r="L87" s="868"/>
      <c r="M87" s="791"/>
      <c r="N87" s="789"/>
      <c r="O87" s="797"/>
      <c r="P87" s="797"/>
      <c r="Q87" s="797"/>
      <c r="R87" s="797"/>
      <c r="S87" s="798"/>
    </row>
    <row r="88" spans="1:19" ht="30">
      <c r="A88" s="1393">
        <v>74</v>
      </c>
      <c r="B88" s="1394" t="s">
        <v>2044</v>
      </c>
      <c r="C88" s="1395">
        <v>90</v>
      </c>
      <c r="D88" s="1395"/>
      <c r="E88" s="1427" t="s">
        <v>3608</v>
      </c>
      <c r="F88" s="1395" t="s">
        <v>2045</v>
      </c>
      <c r="G88" s="1395" t="s">
        <v>7</v>
      </c>
      <c r="H88" s="1392">
        <v>25</v>
      </c>
      <c r="I88" s="868"/>
      <c r="J88" s="789"/>
      <c r="K88" s="789"/>
      <c r="L88" s="868"/>
      <c r="M88" s="791"/>
      <c r="N88" s="789"/>
      <c r="O88" s="797"/>
      <c r="P88" s="797"/>
      <c r="Q88" s="797"/>
      <c r="R88" s="797"/>
      <c r="S88" s="798"/>
    </row>
    <row r="89" spans="1:19" ht="15">
      <c r="A89" s="1388">
        <v>75</v>
      </c>
      <c r="B89" s="1398" t="s">
        <v>2046</v>
      </c>
      <c r="C89" s="1395"/>
      <c r="D89" s="1395"/>
      <c r="E89" s="1396"/>
      <c r="F89" s="1395" t="s">
        <v>2047</v>
      </c>
      <c r="G89" s="1395" t="s">
        <v>9</v>
      </c>
      <c r="H89" s="1392">
        <v>1</v>
      </c>
      <c r="I89" s="868"/>
      <c r="J89" s="789"/>
      <c r="K89" s="789"/>
      <c r="L89" s="868"/>
      <c r="M89" s="791"/>
      <c r="N89" s="789"/>
      <c r="O89" s="797"/>
      <c r="P89" s="797"/>
      <c r="Q89" s="797"/>
      <c r="R89" s="797"/>
      <c r="S89" s="798"/>
    </row>
    <row r="90" spans="1:19" ht="45">
      <c r="A90" s="1393">
        <v>76</v>
      </c>
      <c r="B90" s="1394" t="s">
        <v>2032</v>
      </c>
      <c r="C90" s="1395"/>
      <c r="D90" s="1395"/>
      <c r="E90" s="1396"/>
      <c r="F90" s="1396"/>
      <c r="G90" s="1395" t="s">
        <v>9</v>
      </c>
      <c r="H90" s="1392">
        <v>1</v>
      </c>
      <c r="I90" s="868"/>
      <c r="J90" s="789"/>
      <c r="K90" s="789"/>
      <c r="L90" s="868"/>
      <c r="M90" s="791"/>
      <c r="N90" s="789"/>
      <c r="O90" s="797"/>
      <c r="P90" s="797"/>
      <c r="Q90" s="797"/>
      <c r="R90" s="797"/>
      <c r="S90" s="798"/>
    </row>
    <row r="91" spans="1:19" ht="30">
      <c r="A91" s="1388">
        <v>77</v>
      </c>
      <c r="B91" s="1394" t="s">
        <v>1939</v>
      </c>
      <c r="C91" s="1395"/>
      <c r="D91" s="1395"/>
      <c r="E91" s="1396"/>
      <c r="F91" s="1396"/>
      <c r="G91" s="1395" t="s">
        <v>9</v>
      </c>
      <c r="H91" s="1392">
        <v>1</v>
      </c>
      <c r="I91" s="868"/>
      <c r="J91" s="789"/>
      <c r="K91" s="789"/>
      <c r="L91" s="868"/>
      <c r="M91" s="791"/>
      <c r="N91" s="789"/>
      <c r="O91" s="797"/>
      <c r="P91" s="797"/>
      <c r="Q91" s="797"/>
      <c r="R91" s="797"/>
      <c r="S91" s="798"/>
    </row>
    <row r="92" spans="1:19" ht="15">
      <c r="A92" s="1393">
        <v>78</v>
      </c>
      <c r="B92" s="1394" t="s">
        <v>1940</v>
      </c>
      <c r="C92" s="1395"/>
      <c r="D92" s="1395"/>
      <c r="E92" s="1396"/>
      <c r="F92" s="1396"/>
      <c r="G92" s="1395" t="s">
        <v>9</v>
      </c>
      <c r="H92" s="1392">
        <v>1</v>
      </c>
      <c r="I92" s="1397"/>
      <c r="J92" s="789"/>
      <c r="K92" s="789"/>
      <c r="L92" s="868"/>
      <c r="M92" s="791"/>
      <c r="N92" s="789"/>
      <c r="O92" s="797"/>
      <c r="P92" s="797"/>
      <c r="Q92" s="797"/>
      <c r="R92" s="797"/>
      <c r="S92" s="798"/>
    </row>
    <row r="93" spans="1:19" ht="13.5" customHeight="1">
      <c r="A93" s="1388">
        <v>79</v>
      </c>
      <c r="B93" s="1389" t="s">
        <v>2050</v>
      </c>
      <c r="C93" s="1390"/>
      <c r="D93" s="1390"/>
      <c r="E93" s="1391"/>
      <c r="F93" s="1391"/>
      <c r="G93" s="1390"/>
      <c r="H93" s="1392"/>
      <c r="I93" s="1397"/>
      <c r="J93" s="789"/>
      <c r="K93" s="789"/>
      <c r="L93" s="868"/>
      <c r="M93" s="791"/>
      <c r="N93" s="789"/>
      <c r="O93" s="797"/>
      <c r="P93" s="797"/>
      <c r="Q93" s="797"/>
      <c r="R93" s="797"/>
      <c r="S93" s="798"/>
    </row>
    <row r="94" spans="1:19" ht="180">
      <c r="A94" s="1393">
        <v>80</v>
      </c>
      <c r="B94" s="1394" t="s">
        <v>2473</v>
      </c>
      <c r="C94" s="1395"/>
      <c r="D94" s="1395"/>
      <c r="E94" s="1427" t="s">
        <v>3614</v>
      </c>
      <c r="F94" s="1396" t="s">
        <v>1964</v>
      </c>
      <c r="G94" s="1395" t="s">
        <v>9</v>
      </c>
      <c r="H94" s="1392">
        <v>1</v>
      </c>
      <c r="I94" s="1397"/>
      <c r="J94" s="789"/>
      <c r="K94" s="789"/>
      <c r="L94" s="868"/>
      <c r="M94" s="791"/>
      <c r="N94" s="789"/>
      <c r="O94" s="797"/>
      <c r="P94" s="797"/>
      <c r="Q94" s="797"/>
      <c r="R94" s="797"/>
      <c r="S94" s="798"/>
    </row>
    <row r="95" spans="1:19" ht="30">
      <c r="A95" s="1388">
        <v>81</v>
      </c>
      <c r="B95" s="1394" t="s">
        <v>1965</v>
      </c>
      <c r="C95" s="1395"/>
      <c r="D95" s="1395"/>
      <c r="E95" s="1427" t="s">
        <v>3615</v>
      </c>
      <c r="F95" s="1396" t="s">
        <v>1966</v>
      </c>
      <c r="G95" s="1395" t="s">
        <v>12</v>
      </c>
      <c r="H95" s="1392">
        <v>8</v>
      </c>
      <c r="I95" s="1397"/>
      <c r="J95" s="789"/>
      <c r="K95" s="789"/>
      <c r="L95" s="868"/>
      <c r="M95" s="791"/>
      <c r="N95" s="789"/>
      <c r="O95" s="797"/>
      <c r="P95" s="797"/>
      <c r="Q95" s="797"/>
      <c r="R95" s="797"/>
      <c r="S95" s="798"/>
    </row>
    <row r="96" spans="1:19" ht="30">
      <c r="A96" s="1393">
        <v>82</v>
      </c>
      <c r="B96" s="1394" t="s">
        <v>1876</v>
      </c>
      <c r="C96" s="1395">
        <v>160</v>
      </c>
      <c r="D96" s="1395" t="s">
        <v>1916</v>
      </c>
      <c r="E96" s="1427" t="s">
        <v>3576</v>
      </c>
      <c r="F96" s="1396" t="s">
        <v>2051</v>
      </c>
      <c r="G96" s="1395" t="s">
        <v>7</v>
      </c>
      <c r="H96" s="1392">
        <v>5</v>
      </c>
      <c r="I96" s="868"/>
      <c r="J96" s="789"/>
      <c r="K96" s="789"/>
      <c r="L96" s="868"/>
      <c r="M96" s="791"/>
      <c r="N96" s="789"/>
      <c r="O96" s="797"/>
      <c r="P96" s="797"/>
      <c r="Q96" s="797"/>
      <c r="R96" s="797"/>
      <c r="S96" s="798"/>
    </row>
    <row r="97" spans="1:19" ht="30">
      <c r="A97" s="1388">
        <v>83</v>
      </c>
      <c r="B97" s="1394" t="s">
        <v>1876</v>
      </c>
      <c r="C97" s="1395">
        <v>250</v>
      </c>
      <c r="D97" s="1395" t="s">
        <v>1916</v>
      </c>
      <c r="E97" s="1427" t="s">
        <v>3576</v>
      </c>
      <c r="F97" s="1396" t="s">
        <v>1967</v>
      </c>
      <c r="G97" s="1395" t="s">
        <v>7</v>
      </c>
      <c r="H97" s="1392">
        <v>20</v>
      </c>
      <c r="I97" s="868"/>
      <c r="J97" s="789"/>
      <c r="K97" s="789"/>
      <c r="L97" s="868"/>
      <c r="M97" s="791"/>
      <c r="N97" s="789"/>
      <c r="O97" s="797"/>
      <c r="P97" s="797"/>
      <c r="Q97" s="797"/>
      <c r="R97" s="797"/>
      <c r="S97" s="798"/>
    </row>
    <row r="98" spans="1:19" ht="30">
      <c r="A98" s="1393">
        <v>84</v>
      </c>
      <c r="B98" s="1394" t="s">
        <v>1876</v>
      </c>
      <c r="C98" s="1395">
        <v>315</v>
      </c>
      <c r="D98" s="1395" t="s">
        <v>1916</v>
      </c>
      <c r="E98" s="1427" t="s">
        <v>3576</v>
      </c>
      <c r="F98" s="1396" t="s">
        <v>1968</v>
      </c>
      <c r="G98" s="1395" t="s">
        <v>7</v>
      </c>
      <c r="H98" s="1392">
        <v>60</v>
      </c>
      <c r="I98" s="868"/>
      <c r="J98" s="789"/>
      <c r="K98" s="789"/>
      <c r="L98" s="868"/>
      <c r="M98" s="791"/>
      <c r="N98" s="789"/>
      <c r="O98" s="797"/>
      <c r="P98" s="797"/>
      <c r="Q98" s="797"/>
      <c r="R98" s="797"/>
      <c r="S98" s="798"/>
    </row>
    <row r="99" spans="1:19" ht="30">
      <c r="A99" s="1388">
        <v>85</v>
      </c>
      <c r="B99" s="1394" t="s">
        <v>1876</v>
      </c>
      <c r="C99" s="1395">
        <v>400</v>
      </c>
      <c r="D99" s="1395" t="s">
        <v>1916</v>
      </c>
      <c r="E99" s="1427" t="s">
        <v>3576</v>
      </c>
      <c r="F99" s="1396" t="s">
        <v>1969</v>
      </c>
      <c r="G99" s="1395" t="s">
        <v>7</v>
      </c>
      <c r="H99" s="1392">
        <v>20</v>
      </c>
      <c r="I99" s="868"/>
      <c r="J99" s="789"/>
      <c r="K99" s="789"/>
      <c r="L99" s="868"/>
      <c r="M99" s="791"/>
      <c r="N99" s="789"/>
      <c r="O99" s="797"/>
      <c r="P99" s="797"/>
      <c r="Q99" s="797"/>
      <c r="R99" s="797"/>
      <c r="S99" s="798"/>
    </row>
    <row r="100" spans="1:19" ht="30">
      <c r="A100" s="1393">
        <v>86</v>
      </c>
      <c r="B100" s="1394" t="s">
        <v>1876</v>
      </c>
      <c r="C100" s="1395">
        <v>500</v>
      </c>
      <c r="D100" s="1395" t="s">
        <v>1916</v>
      </c>
      <c r="E100" s="1427" t="s">
        <v>3576</v>
      </c>
      <c r="F100" s="1396" t="s">
        <v>1970</v>
      </c>
      <c r="G100" s="1395" t="s">
        <v>7</v>
      </c>
      <c r="H100" s="1392">
        <v>3.5</v>
      </c>
      <c r="I100" s="868"/>
      <c r="J100" s="789"/>
      <c r="K100" s="789"/>
      <c r="L100" s="868"/>
      <c r="M100" s="791"/>
      <c r="N100" s="789"/>
      <c r="O100" s="797"/>
      <c r="P100" s="797"/>
      <c r="Q100" s="797"/>
      <c r="R100" s="797"/>
      <c r="S100" s="798"/>
    </row>
    <row r="101" spans="1:19" ht="30">
      <c r="A101" s="1388">
        <v>87</v>
      </c>
      <c r="B101" s="1394" t="s">
        <v>1876</v>
      </c>
      <c r="C101" s="1395">
        <v>800</v>
      </c>
      <c r="D101" s="1395" t="s">
        <v>1916</v>
      </c>
      <c r="E101" s="1427" t="s">
        <v>3576</v>
      </c>
      <c r="F101" s="1396" t="s">
        <v>1972</v>
      </c>
      <c r="G101" s="1395" t="s">
        <v>7</v>
      </c>
      <c r="H101" s="1392">
        <v>2</v>
      </c>
      <c r="I101" s="868"/>
      <c r="J101" s="789"/>
      <c r="K101" s="789"/>
      <c r="L101" s="868"/>
      <c r="M101" s="791"/>
      <c r="N101" s="789"/>
      <c r="O101" s="797"/>
      <c r="P101" s="797"/>
      <c r="Q101" s="797"/>
      <c r="R101" s="797"/>
      <c r="S101" s="798"/>
    </row>
    <row r="102" spans="1:19" ht="30">
      <c r="A102" s="1393">
        <v>88</v>
      </c>
      <c r="B102" s="1394" t="s">
        <v>1876</v>
      </c>
      <c r="C102" s="1395" t="s">
        <v>2052</v>
      </c>
      <c r="D102" s="1395" t="s">
        <v>1974</v>
      </c>
      <c r="E102" s="1427" t="s">
        <v>3576</v>
      </c>
      <c r="F102" s="1396" t="s">
        <v>2053</v>
      </c>
      <c r="G102" s="1395" t="s">
        <v>7</v>
      </c>
      <c r="H102" s="1392">
        <v>0.5</v>
      </c>
      <c r="I102" s="868"/>
      <c r="J102" s="789"/>
      <c r="K102" s="789"/>
      <c r="L102" s="868"/>
      <c r="M102" s="791"/>
      <c r="N102" s="789"/>
      <c r="O102" s="797"/>
      <c r="P102" s="797"/>
      <c r="Q102" s="797"/>
      <c r="R102" s="797"/>
      <c r="S102" s="798"/>
    </row>
    <row r="103" spans="1:19" ht="30">
      <c r="A103" s="1388">
        <v>89</v>
      </c>
      <c r="B103" s="1394" t="s">
        <v>1876</v>
      </c>
      <c r="C103" s="1395" t="s">
        <v>2054</v>
      </c>
      <c r="D103" s="1395" t="s">
        <v>1974</v>
      </c>
      <c r="E103" s="1427" t="s">
        <v>3576</v>
      </c>
      <c r="F103" s="1396" t="s">
        <v>2055</v>
      </c>
      <c r="G103" s="1395" t="s">
        <v>7</v>
      </c>
      <c r="H103" s="1392">
        <v>3.5</v>
      </c>
      <c r="I103" s="868"/>
      <c r="J103" s="789"/>
      <c r="K103" s="789"/>
      <c r="L103" s="868"/>
      <c r="M103" s="791"/>
      <c r="N103" s="789"/>
      <c r="O103" s="797"/>
      <c r="P103" s="797"/>
      <c r="Q103" s="797"/>
      <c r="R103" s="797"/>
      <c r="S103" s="798"/>
    </row>
    <row r="104" spans="1:19" ht="30">
      <c r="A104" s="1393">
        <v>90</v>
      </c>
      <c r="B104" s="1394" t="s">
        <v>1876</v>
      </c>
      <c r="C104" s="1395" t="s">
        <v>1878</v>
      </c>
      <c r="D104" s="1395" t="s">
        <v>1974</v>
      </c>
      <c r="E104" s="1427" t="s">
        <v>3576</v>
      </c>
      <c r="F104" s="1396" t="s">
        <v>2056</v>
      </c>
      <c r="G104" s="1395" t="s">
        <v>7</v>
      </c>
      <c r="H104" s="1392">
        <v>26</v>
      </c>
      <c r="I104" s="868"/>
      <c r="J104" s="789"/>
      <c r="K104" s="789"/>
      <c r="L104" s="868"/>
      <c r="M104" s="791"/>
      <c r="N104" s="789"/>
      <c r="O104" s="797"/>
      <c r="P104" s="797"/>
      <c r="Q104" s="797"/>
      <c r="R104" s="797"/>
      <c r="S104" s="798"/>
    </row>
    <row r="105" spans="1:19" ht="30">
      <c r="A105" s="1388">
        <v>91</v>
      </c>
      <c r="B105" s="1394" t="s">
        <v>1876</v>
      </c>
      <c r="C105" s="1395" t="s">
        <v>2057</v>
      </c>
      <c r="D105" s="1395" t="s">
        <v>1974</v>
      </c>
      <c r="E105" s="1427" t="s">
        <v>3576</v>
      </c>
      <c r="F105" s="1396" t="s">
        <v>2058</v>
      </c>
      <c r="G105" s="1395" t="s">
        <v>7</v>
      </c>
      <c r="H105" s="1392">
        <v>22</v>
      </c>
      <c r="I105" s="868"/>
      <c r="J105" s="789"/>
      <c r="K105" s="789"/>
      <c r="L105" s="868"/>
      <c r="M105" s="791"/>
      <c r="N105" s="789"/>
      <c r="O105" s="797"/>
      <c r="P105" s="797"/>
      <c r="Q105" s="797"/>
      <c r="R105" s="797"/>
      <c r="S105" s="798"/>
    </row>
    <row r="106" spans="1:19" ht="30">
      <c r="A106" s="1393">
        <v>92</v>
      </c>
      <c r="B106" s="1394" t="s">
        <v>1876</v>
      </c>
      <c r="C106" s="1395" t="s">
        <v>1996</v>
      </c>
      <c r="D106" s="1395" t="s">
        <v>1974</v>
      </c>
      <c r="E106" s="1427" t="s">
        <v>3576</v>
      </c>
      <c r="F106" s="1396"/>
      <c r="G106" s="1395" t="s">
        <v>7</v>
      </c>
      <c r="H106" s="1392">
        <v>0.5</v>
      </c>
      <c r="I106" s="868"/>
      <c r="J106" s="789"/>
      <c r="K106" s="789"/>
      <c r="L106" s="868"/>
      <c r="M106" s="791"/>
      <c r="N106" s="789"/>
      <c r="O106" s="797"/>
      <c r="P106" s="797"/>
      <c r="Q106" s="797"/>
      <c r="R106" s="797"/>
      <c r="S106" s="798"/>
    </row>
    <row r="107" spans="1:19" ht="30">
      <c r="A107" s="1388">
        <v>93</v>
      </c>
      <c r="B107" s="1394" t="s">
        <v>1876</v>
      </c>
      <c r="C107" s="1395" t="s">
        <v>2059</v>
      </c>
      <c r="D107" s="1395" t="s">
        <v>1974</v>
      </c>
      <c r="E107" s="1427" t="s">
        <v>3576</v>
      </c>
      <c r="F107" s="1396" t="s">
        <v>2060</v>
      </c>
      <c r="G107" s="1395" t="s">
        <v>7</v>
      </c>
      <c r="H107" s="1392">
        <v>1</v>
      </c>
      <c r="I107" s="868"/>
      <c r="J107" s="789"/>
      <c r="K107" s="789"/>
      <c r="L107" s="868"/>
      <c r="M107" s="791"/>
      <c r="N107" s="789"/>
      <c r="O107" s="797"/>
      <c r="P107" s="797"/>
      <c r="Q107" s="797"/>
      <c r="R107" s="797"/>
      <c r="S107" s="798"/>
    </row>
    <row r="108" spans="1:19" ht="30">
      <c r="A108" s="1393">
        <v>94</v>
      </c>
      <c r="B108" s="1394" t="s">
        <v>1876</v>
      </c>
      <c r="C108" s="1395" t="s">
        <v>2061</v>
      </c>
      <c r="D108" s="1395" t="s">
        <v>1974</v>
      </c>
      <c r="E108" s="1427" t="s">
        <v>3576</v>
      </c>
      <c r="F108" s="1396"/>
      <c r="G108" s="1395" t="s">
        <v>7</v>
      </c>
      <c r="H108" s="1392">
        <v>13</v>
      </c>
      <c r="I108" s="868"/>
      <c r="J108" s="789"/>
      <c r="K108" s="789"/>
      <c r="L108" s="868"/>
      <c r="M108" s="791"/>
      <c r="N108" s="789"/>
      <c r="O108" s="797"/>
      <c r="P108" s="797"/>
      <c r="Q108" s="797"/>
      <c r="R108" s="797"/>
      <c r="S108" s="798"/>
    </row>
    <row r="109" spans="1:19" ht="30">
      <c r="A109" s="1388">
        <v>95</v>
      </c>
      <c r="B109" s="1394" t="s">
        <v>1876</v>
      </c>
      <c r="C109" s="1395" t="s">
        <v>2062</v>
      </c>
      <c r="D109" s="1395" t="s">
        <v>1974</v>
      </c>
      <c r="E109" s="1427" t="s">
        <v>3576</v>
      </c>
      <c r="F109" s="1396" t="s">
        <v>2063</v>
      </c>
      <c r="G109" s="1395" t="s">
        <v>7</v>
      </c>
      <c r="H109" s="1392">
        <v>8</v>
      </c>
      <c r="I109" s="868"/>
      <c r="J109" s="789"/>
      <c r="K109" s="789"/>
      <c r="L109" s="868"/>
      <c r="M109" s="791"/>
      <c r="N109" s="789"/>
      <c r="O109" s="797"/>
      <c r="P109" s="797"/>
      <c r="Q109" s="797"/>
      <c r="R109" s="797"/>
      <c r="S109" s="798"/>
    </row>
    <row r="110" spans="1:19" ht="30">
      <c r="A110" s="1393">
        <v>96</v>
      </c>
      <c r="B110" s="1394" t="s">
        <v>1876</v>
      </c>
      <c r="C110" s="1395" t="s">
        <v>2064</v>
      </c>
      <c r="D110" s="1395" t="s">
        <v>1974</v>
      </c>
      <c r="E110" s="1427" t="s">
        <v>3576</v>
      </c>
      <c r="F110" s="1396"/>
      <c r="G110" s="1395" t="s">
        <v>7</v>
      </c>
      <c r="H110" s="1392">
        <v>5</v>
      </c>
      <c r="I110" s="868"/>
      <c r="J110" s="789"/>
      <c r="K110" s="789"/>
      <c r="L110" s="868"/>
      <c r="M110" s="791"/>
      <c r="N110" s="789"/>
      <c r="O110" s="797"/>
      <c r="P110" s="797"/>
      <c r="Q110" s="797"/>
      <c r="R110" s="797"/>
      <c r="S110" s="798"/>
    </row>
    <row r="111" spans="1:19" ht="30">
      <c r="A111" s="1388">
        <v>97</v>
      </c>
      <c r="B111" s="1394" t="s">
        <v>1876</v>
      </c>
      <c r="C111" s="1395" t="s">
        <v>1982</v>
      </c>
      <c r="D111" s="1395" t="s">
        <v>1974</v>
      </c>
      <c r="E111" s="1427" t="s">
        <v>3576</v>
      </c>
      <c r="F111" s="1396"/>
      <c r="G111" s="1395" t="s">
        <v>7</v>
      </c>
      <c r="H111" s="1392">
        <v>5</v>
      </c>
      <c r="I111" s="868"/>
      <c r="J111" s="789"/>
      <c r="K111" s="789"/>
      <c r="L111" s="868"/>
      <c r="M111" s="791"/>
      <c r="N111" s="789"/>
      <c r="O111" s="797"/>
      <c r="P111" s="797"/>
      <c r="Q111" s="797"/>
      <c r="R111" s="797"/>
      <c r="S111" s="798"/>
    </row>
    <row r="112" spans="1:19" ht="30">
      <c r="A112" s="1393">
        <v>98</v>
      </c>
      <c r="B112" s="1394" t="s">
        <v>2065</v>
      </c>
      <c r="C112" s="1395">
        <v>315</v>
      </c>
      <c r="D112" s="1395" t="s">
        <v>1916</v>
      </c>
      <c r="E112" s="1427" t="s">
        <v>3576</v>
      </c>
      <c r="F112" s="1396"/>
      <c r="G112" s="1395" t="s">
        <v>5</v>
      </c>
      <c r="H112" s="1392">
        <v>8</v>
      </c>
      <c r="I112" s="868"/>
      <c r="J112" s="789"/>
      <c r="K112" s="789"/>
      <c r="L112" s="868"/>
      <c r="M112" s="791"/>
      <c r="N112" s="789"/>
      <c r="O112" s="797"/>
      <c r="P112" s="797"/>
      <c r="Q112" s="797"/>
      <c r="R112" s="797"/>
      <c r="S112" s="798"/>
    </row>
    <row r="113" spans="1:19" ht="30">
      <c r="A113" s="1388">
        <v>99</v>
      </c>
      <c r="B113" s="1394" t="s">
        <v>2065</v>
      </c>
      <c r="C113" s="1395">
        <v>315</v>
      </c>
      <c r="D113" s="1395" t="s">
        <v>1916</v>
      </c>
      <c r="E113" s="1427" t="s">
        <v>3576</v>
      </c>
      <c r="F113" s="1396" t="s">
        <v>2066</v>
      </c>
      <c r="G113" s="1395" t="s">
        <v>5</v>
      </c>
      <c r="H113" s="1392">
        <v>8</v>
      </c>
      <c r="I113" s="868"/>
      <c r="J113" s="789"/>
      <c r="K113" s="789"/>
      <c r="L113" s="868"/>
      <c r="M113" s="791"/>
      <c r="N113" s="789"/>
      <c r="O113" s="797"/>
      <c r="P113" s="797"/>
      <c r="Q113" s="797"/>
      <c r="R113" s="797"/>
      <c r="S113" s="798"/>
    </row>
    <row r="114" spans="1:19" ht="30">
      <c r="A114" s="1393">
        <v>100</v>
      </c>
      <c r="B114" s="1394" t="s">
        <v>2065</v>
      </c>
      <c r="C114" s="1395">
        <v>400</v>
      </c>
      <c r="D114" s="1395" t="s">
        <v>1916</v>
      </c>
      <c r="E114" s="1427" t="s">
        <v>3576</v>
      </c>
      <c r="F114" s="1396"/>
      <c r="G114" s="1395" t="s">
        <v>5</v>
      </c>
      <c r="H114" s="1392">
        <v>1</v>
      </c>
      <c r="I114" s="868"/>
      <c r="J114" s="789"/>
      <c r="K114" s="789"/>
      <c r="L114" s="868"/>
      <c r="M114" s="791"/>
      <c r="N114" s="789"/>
      <c r="O114" s="797"/>
      <c r="P114" s="797"/>
      <c r="Q114" s="797"/>
      <c r="R114" s="797"/>
      <c r="S114" s="798"/>
    </row>
    <row r="115" spans="1:19" ht="30">
      <c r="A115" s="1388">
        <v>101</v>
      </c>
      <c r="B115" s="1394" t="s">
        <v>1918</v>
      </c>
      <c r="C115" s="1395">
        <v>250</v>
      </c>
      <c r="D115" s="1395" t="s">
        <v>1916</v>
      </c>
      <c r="E115" s="1427" t="s">
        <v>3576</v>
      </c>
      <c r="F115" s="1396" t="s">
        <v>2067</v>
      </c>
      <c r="G115" s="1395" t="s">
        <v>5</v>
      </c>
      <c r="H115" s="1392">
        <v>2</v>
      </c>
      <c r="I115" s="868"/>
      <c r="J115" s="789"/>
      <c r="K115" s="789"/>
      <c r="L115" s="868"/>
      <c r="M115" s="791"/>
      <c r="N115" s="789"/>
      <c r="O115" s="797"/>
      <c r="P115" s="797"/>
      <c r="Q115" s="797"/>
      <c r="R115" s="797"/>
      <c r="S115" s="798"/>
    </row>
    <row r="116" spans="1:19" ht="30">
      <c r="A116" s="1393">
        <v>102</v>
      </c>
      <c r="B116" s="1394" t="s">
        <v>1918</v>
      </c>
      <c r="C116" s="1395">
        <v>315</v>
      </c>
      <c r="D116" s="1395" t="s">
        <v>1916</v>
      </c>
      <c r="E116" s="1427" t="s">
        <v>3576</v>
      </c>
      <c r="F116" s="1396"/>
      <c r="G116" s="1395" t="s">
        <v>5</v>
      </c>
      <c r="H116" s="1392">
        <v>7</v>
      </c>
      <c r="I116" s="868"/>
      <c r="J116" s="789"/>
      <c r="K116" s="789"/>
      <c r="L116" s="868"/>
      <c r="M116" s="791"/>
      <c r="N116" s="789"/>
      <c r="O116" s="797"/>
      <c r="P116" s="797"/>
      <c r="Q116" s="797"/>
      <c r="R116" s="797"/>
      <c r="S116" s="798"/>
    </row>
    <row r="117" spans="1:19" ht="30">
      <c r="A117" s="1388">
        <v>103</v>
      </c>
      <c r="B117" s="1394" t="s">
        <v>1918</v>
      </c>
      <c r="C117" s="1395">
        <v>315</v>
      </c>
      <c r="D117" s="1395" t="s">
        <v>1916</v>
      </c>
      <c r="E117" s="1427" t="s">
        <v>3576</v>
      </c>
      <c r="F117" s="1396" t="s">
        <v>2068</v>
      </c>
      <c r="G117" s="1395" t="s">
        <v>5</v>
      </c>
      <c r="H117" s="1392">
        <v>1</v>
      </c>
      <c r="I117" s="868"/>
      <c r="J117" s="789"/>
      <c r="K117" s="789"/>
      <c r="L117" s="868"/>
      <c r="M117" s="791"/>
      <c r="N117" s="789"/>
      <c r="O117" s="797"/>
      <c r="P117" s="797"/>
      <c r="Q117" s="797"/>
      <c r="R117" s="797"/>
      <c r="S117" s="798"/>
    </row>
    <row r="118" spans="1:19" ht="13.5" customHeight="1">
      <c r="A118" s="1393">
        <v>104</v>
      </c>
      <c r="B118" s="1394" t="s">
        <v>1918</v>
      </c>
      <c r="C118" s="1395">
        <v>400</v>
      </c>
      <c r="D118" s="1395" t="s">
        <v>1916</v>
      </c>
      <c r="E118" s="1427" t="s">
        <v>3576</v>
      </c>
      <c r="F118" s="1396"/>
      <c r="G118" s="1395" t="s">
        <v>5</v>
      </c>
      <c r="H118" s="1392">
        <v>2</v>
      </c>
      <c r="I118" s="868"/>
      <c r="J118" s="789"/>
      <c r="K118" s="789"/>
      <c r="L118" s="868"/>
      <c r="M118" s="791"/>
      <c r="N118" s="789"/>
      <c r="O118" s="797"/>
      <c r="P118" s="797"/>
      <c r="Q118" s="797"/>
      <c r="R118" s="797"/>
      <c r="S118" s="798"/>
    </row>
    <row r="119" spans="1:19" ht="30">
      <c r="A119" s="1388">
        <v>105</v>
      </c>
      <c r="B119" s="1394" t="s">
        <v>1918</v>
      </c>
      <c r="C119" s="1395" t="s">
        <v>2062</v>
      </c>
      <c r="D119" s="1395" t="s">
        <v>1974</v>
      </c>
      <c r="E119" s="1427" t="s">
        <v>3576</v>
      </c>
      <c r="F119" s="1396"/>
      <c r="G119" s="1395" t="s">
        <v>5</v>
      </c>
      <c r="H119" s="1392">
        <v>2</v>
      </c>
      <c r="I119" s="868"/>
      <c r="J119" s="789"/>
      <c r="K119" s="789"/>
      <c r="L119" s="868"/>
      <c r="M119" s="791"/>
      <c r="N119" s="789"/>
      <c r="O119" s="797"/>
      <c r="P119" s="797"/>
      <c r="Q119" s="797"/>
      <c r="R119" s="797"/>
      <c r="S119" s="798"/>
    </row>
    <row r="120" spans="1:19" ht="30">
      <c r="A120" s="1393">
        <v>106</v>
      </c>
      <c r="B120" s="1394" t="s">
        <v>1918</v>
      </c>
      <c r="C120" s="1395" t="s">
        <v>2064</v>
      </c>
      <c r="D120" s="1395" t="s">
        <v>1974</v>
      </c>
      <c r="E120" s="1427" t="s">
        <v>3576</v>
      </c>
      <c r="F120" s="1396"/>
      <c r="G120" s="1395" t="s">
        <v>5</v>
      </c>
      <c r="H120" s="1392">
        <v>1</v>
      </c>
      <c r="I120" s="868"/>
      <c r="J120" s="789"/>
      <c r="K120" s="789"/>
      <c r="L120" s="868"/>
      <c r="M120" s="791"/>
      <c r="N120" s="789"/>
      <c r="O120" s="797"/>
      <c r="P120" s="797"/>
      <c r="Q120" s="797"/>
      <c r="R120" s="797"/>
      <c r="S120" s="798"/>
    </row>
    <row r="121" spans="1:19" ht="30">
      <c r="A121" s="1388">
        <v>107</v>
      </c>
      <c r="B121" s="1394" t="s">
        <v>1918</v>
      </c>
      <c r="C121" s="1395" t="s">
        <v>2069</v>
      </c>
      <c r="D121" s="1395" t="s">
        <v>1974</v>
      </c>
      <c r="E121" s="1427" t="s">
        <v>3576</v>
      </c>
      <c r="F121" s="1396"/>
      <c r="G121" s="1395" t="s">
        <v>5</v>
      </c>
      <c r="H121" s="1392">
        <v>1</v>
      </c>
      <c r="I121" s="868"/>
      <c r="J121" s="789"/>
      <c r="K121" s="789"/>
      <c r="L121" s="868"/>
      <c r="M121" s="791"/>
      <c r="N121" s="789"/>
      <c r="O121" s="797"/>
      <c r="P121" s="797"/>
      <c r="Q121" s="797"/>
      <c r="R121" s="797"/>
      <c r="S121" s="798"/>
    </row>
    <row r="122" spans="1:19" ht="30">
      <c r="A122" s="1393">
        <v>108</v>
      </c>
      <c r="B122" s="1394" t="s">
        <v>1948</v>
      </c>
      <c r="C122" s="1395">
        <v>160</v>
      </c>
      <c r="D122" s="1395" t="s">
        <v>1916</v>
      </c>
      <c r="E122" s="1427" t="s">
        <v>3576</v>
      </c>
      <c r="F122" s="1396"/>
      <c r="G122" s="1395" t="s">
        <v>5</v>
      </c>
      <c r="H122" s="1392">
        <v>2</v>
      </c>
      <c r="I122" s="868"/>
      <c r="J122" s="789"/>
      <c r="K122" s="789"/>
      <c r="L122" s="868"/>
      <c r="M122" s="791"/>
      <c r="N122" s="789"/>
      <c r="O122" s="797"/>
      <c r="P122" s="797"/>
      <c r="Q122" s="797"/>
      <c r="R122" s="797"/>
      <c r="S122" s="798"/>
    </row>
    <row r="123" spans="1:19" ht="30">
      <c r="A123" s="1388">
        <v>109</v>
      </c>
      <c r="B123" s="1394" t="s">
        <v>1948</v>
      </c>
      <c r="C123" s="1395">
        <v>250</v>
      </c>
      <c r="D123" s="1395" t="s">
        <v>1916</v>
      </c>
      <c r="E123" s="1427" t="s">
        <v>3576</v>
      </c>
      <c r="F123" s="1396" t="s">
        <v>2070</v>
      </c>
      <c r="G123" s="1395" t="s">
        <v>5</v>
      </c>
      <c r="H123" s="1392">
        <v>2</v>
      </c>
      <c r="I123" s="868"/>
      <c r="J123" s="789"/>
      <c r="K123" s="789"/>
      <c r="L123" s="868"/>
      <c r="M123" s="791"/>
      <c r="N123" s="789"/>
      <c r="O123" s="797"/>
      <c r="P123" s="797"/>
      <c r="Q123" s="797"/>
      <c r="R123" s="797"/>
      <c r="S123" s="798"/>
    </row>
    <row r="124" spans="1:19" ht="30">
      <c r="A124" s="1393">
        <v>110</v>
      </c>
      <c r="B124" s="1394" t="s">
        <v>1948</v>
      </c>
      <c r="C124" s="1395">
        <v>315</v>
      </c>
      <c r="D124" s="1395" t="s">
        <v>1916</v>
      </c>
      <c r="E124" s="1427" t="s">
        <v>3576</v>
      </c>
      <c r="F124" s="1396"/>
      <c r="G124" s="1395" t="s">
        <v>5</v>
      </c>
      <c r="H124" s="1392">
        <v>2</v>
      </c>
      <c r="I124" s="868"/>
      <c r="J124" s="789"/>
      <c r="K124" s="789"/>
      <c r="L124" s="868"/>
      <c r="M124" s="791"/>
      <c r="N124" s="789"/>
      <c r="O124" s="797"/>
      <c r="P124" s="797"/>
      <c r="Q124" s="797"/>
      <c r="R124" s="797"/>
      <c r="S124" s="798"/>
    </row>
    <row r="125" spans="1:19" ht="30">
      <c r="A125" s="1388">
        <v>111</v>
      </c>
      <c r="B125" s="1394" t="s">
        <v>1948</v>
      </c>
      <c r="C125" s="1395">
        <v>315</v>
      </c>
      <c r="D125" s="1395" t="s">
        <v>1916</v>
      </c>
      <c r="E125" s="1427" t="s">
        <v>3576</v>
      </c>
      <c r="F125" s="1396" t="s">
        <v>2071</v>
      </c>
      <c r="G125" s="1395" t="s">
        <v>5</v>
      </c>
      <c r="H125" s="1392">
        <v>4</v>
      </c>
      <c r="I125" s="868"/>
      <c r="J125" s="789"/>
      <c r="K125" s="789"/>
      <c r="L125" s="868"/>
      <c r="M125" s="791"/>
      <c r="N125" s="789"/>
      <c r="O125" s="797"/>
      <c r="P125" s="797"/>
      <c r="Q125" s="797"/>
      <c r="R125" s="797"/>
      <c r="S125" s="798"/>
    </row>
    <row r="126" spans="1:19" ht="30">
      <c r="A126" s="1393">
        <v>112</v>
      </c>
      <c r="B126" s="1394" t="s">
        <v>1948</v>
      </c>
      <c r="C126" s="1395">
        <v>400</v>
      </c>
      <c r="D126" s="1395" t="s">
        <v>1916</v>
      </c>
      <c r="E126" s="1427" t="s">
        <v>3576</v>
      </c>
      <c r="F126" s="1396"/>
      <c r="G126" s="1395" t="s">
        <v>5</v>
      </c>
      <c r="H126" s="1392">
        <v>3</v>
      </c>
      <c r="I126" s="868"/>
      <c r="J126" s="789"/>
      <c r="K126" s="789"/>
      <c r="L126" s="868"/>
      <c r="M126" s="791"/>
      <c r="N126" s="789"/>
      <c r="O126" s="797"/>
      <c r="P126" s="797"/>
      <c r="Q126" s="797"/>
      <c r="R126" s="797"/>
      <c r="S126" s="798"/>
    </row>
    <row r="127" spans="1:19" ht="30">
      <c r="A127" s="1388">
        <v>113</v>
      </c>
      <c r="B127" s="1394" t="s">
        <v>1948</v>
      </c>
      <c r="C127" s="1395" t="s">
        <v>2072</v>
      </c>
      <c r="D127" s="1395" t="s">
        <v>1974</v>
      </c>
      <c r="E127" s="1427" t="s">
        <v>3576</v>
      </c>
      <c r="F127" s="1396"/>
      <c r="G127" s="1395" t="s">
        <v>5</v>
      </c>
      <c r="H127" s="1392">
        <v>2</v>
      </c>
      <c r="I127" s="868"/>
      <c r="J127" s="789"/>
      <c r="K127" s="789"/>
      <c r="L127" s="868"/>
      <c r="M127" s="791"/>
      <c r="N127" s="789"/>
      <c r="O127" s="797"/>
      <c r="P127" s="797"/>
      <c r="Q127" s="797"/>
      <c r="R127" s="797"/>
      <c r="S127" s="798"/>
    </row>
    <row r="128" spans="1:19" ht="30">
      <c r="A128" s="1393">
        <v>114</v>
      </c>
      <c r="B128" s="1394" t="s">
        <v>1948</v>
      </c>
      <c r="C128" s="1395" t="s">
        <v>1878</v>
      </c>
      <c r="D128" s="1395" t="s">
        <v>1974</v>
      </c>
      <c r="E128" s="1427" t="s">
        <v>3576</v>
      </c>
      <c r="F128" s="1396"/>
      <c r="G128" s="1395" t="s">
        <v>5</v>
      </c>
      <c r="H128" s="1392">
        <v>4</v>
      </c>
      <c r="I128" s="868"/>
      <c r="J128" s="789"/>
      <c r="K128" s="789"/>
      <c r="L128" s="868"/>
      <c r="M128" s="791"/>
      <c r="N128" s="789"/>
      <c r="O128" s="797"/>
      <c r="P128" s="797"/>
      <c r="Q128" s="797"/>
      <c r="R128" s="797"/>
      <c r="S128" s="798"/>
    </row>
    <row r="129" spans="1:19" ht="30">
      <c r="A129" s="1388">
        <v>115</v>
      </c>
      <c r="B129" s="1394" t="s">
        <v>1948</v>
      </c>
      <c r="C129" s="1395" t="s">
        <v>2057</v>
      </c>
      <c r="D129" s="1395" t="s">
        <v>1974</v>
      </c>
      <c r="E129" s="1427" t="s">
        <v>3576</v>
      </c>
      <c r="F129" s="1396"/>
      <c r="G129" s="1395" t="s">
        <v>5</v>
      </c>
      <c r="H129" s="1392">
        <v>2</v>
      </c>
      <c r="I129" s="868"/>
      <c r="J129" s="789"/>
      <c r="K129" s="789"/>
      <c r="L129" s="868"/>
      <c r="M129" s="791"/>
      <c r="N129" s="789"/>
      <c r="O129" s="797"/>
      <c r="P129" s="797"/>
      <c r="Q129" s="797"/>
      <c r="R129" s="797"/>
      <c r="S129" s="798"/>
    </row>
    <row r="130" spans="1:19" ht="30">
      <c r="A130" s="1393">
        <v>116</v>
      </c>
      <c r="B130" s="1394" t="s">
        <v>1948</v>
      </c>
      <c r="C130" s="1395" t="s">
        <v>2061</v>
      </c>
      <c r="D130" s="1395" t="s">
        <v>1974</v>
      </c>
      <c r="E130" s="1427" t="s">
        <v>3576</v>
      </c>
      <c r="F130" s="1396"/>
      <c r="G130" s="1395" t="s">
        <v>5</v>
      </c>
      <c r="H130" s="1392">
        <v>4</v>
      </c>
      <c r="I130" s="868"/>
      <c r="J130" s="789"/>
      <c r="K130" s="789"/>
      <c r="L130" s="868"/>
      <c r="M130" s="791"/>
      <c r="N130" s="789"/>
      <c r="O130" s="797"/>
      <c r="P130" s="797"/>
      <c r="Q130" s="797"/>
      <c r="R130" s="797"/>
      <c r="S130" s="798"/>
    </row>
    <row r="131" spans="1:19" ht="30">
      <c r="A131" s="1388">
        <v>117</v>
      </c>
      <c r="B131" s="1394" t="s">
        <v>2073</v>
      </c>
      <c r="C131" s="1395">
        <v>160</v>
      </c>
      <c r="D131" s="1395" t="s">
        <v>1916</v>
      </c>
      <c r="E131" s="1427" t="s">
        <v>3576</v>
      </c>
      <c r="F131" s="1396"/>
      <c r="G131" s="1395" t="s">
        <v>5</v>
      </c>
      <c r="H131" s="1392">
        <v>2</v>
      </c>
      <c r="I131" s="868"/>
      <c r="J131" s="789"/>
      <c r="K131" s="789"/>
      <c r="L131" s="868"/>
      <c r="M131" s="791"/>
      <c r="N131" s="789"/>
      <c r="O131" s="797"/>
      <c r="P131" s="797"/>
      <c r="Q131" s="797"/>
      <c r="R131" s="797"/>
      <c r="S131" s="798"/>
    </row>
    <row r="132" spans="1:19" ht="30">
      <c r="A132" s="1393">
        <v>118</v>
      </c>
      <c r="B132" s="1394" t="s">
        <v>2073</v>
      </c>
      <c r="C132" s="1395">
        <v>315</v>
      </c>
      <c r="D132" s="1395" t="s">
        <v>1916</v>
      </c>
      <c r="E132" s="1427" t="s">
        <v>3576</v>
      </c>
      <c r="F132" s="1396"/>
      <c r="G132" s="1395" t="s">
        <v>5</v>
      </c>
      <c r="H132" s="1392">
        <v>1</v>
      </c>
      <c r="I132" s="868"/>
      <c r="J132" s="789"/>
      <c r="K132" s="789"/>
      <c r="L132" s="868"/>
      <c r="M132" s="791"/>
      <c r="N132" s="789"/>
      <c r="O132" s="797"/>
      <c r="P132" s="797"/>
      <c r="Q132" s="797"/>
      <c r="R132" s="797"/>
      <c r="S132" s="798"/>
    </row>
    <row r="133" spans="1:19" ht="30">
      <c r="A133" s="1388">
        <v>119</v>
      </c>
      <c r="B133" s="1394" t="s">
        <v>2073</v>
      </c>
      <c r="C133" s="1395">
        <v>315</v>
      </c>
      <c r="D133" s="1395" t="s">
        <v>1916</v>
      </c>
      <c r="E133" s="1427" t="s">
        <v>3576</v>
      </c>
      <c r="F133" s="1396" t="s">
        <v>2074</v>
      </c>
      <c r="G133" s="1395" t="s">
        <v>5</v>
      </c>
      <c r="H133" s="1392">
        <v>3</v>
      </c>
      <c r="I133" s="868"/>
      <c r="J133" s="789"/>
      <c r="K133" s="789"/>
      <c r="L133" s="868"/>
      <c r="M133" s="791"/>
      <c r="N133" s="789"/>
      <c r="O133" s="797"/>
      <c r="P133" s="797"/>
      <c r="Q133" s="797"/>
      <c r="R133" s="797"/>
      <c r="S133" s="798"/>
    </row>
    <row r="134" spans="1:19" ht="30">
      <c r="A134" s="1393">
        <v>120</v>
      </c>
      <c r="B134" s="1394" t="s">
        <v>2073</v>
      </c>
      <c r="C134" s="1395">
        <v>400</v>
      </c>
      <c r="D134" s="1395" t="s">
        <v>1916</v>
      </c>
      <c r="E134" s="1427" t="s">
        <v>3576</v>
      </c>
      <c r="F134" s="1396" t="s">
        <v>2075</v>
      </c>
      <c r="G134" s="1395" t="s">
        <v>5</v>
      </c>
      <c r="H134" s="1392">
        <v>1</v>
      </c>
      <c r="I134" s="868"/>
      <c r="J134" s="789"/>
      <c r="K134" s="789"/>
      <c r="L134" s="868"/>
      <c r="M134" s="791"/>
      <c r="N134" s="789"/>
      <c r="O134" s="797"/>
      <c r="P134" s="797"/>
      <c r="Q134" s="797"/>
      <c r="R134" s="797"/>
      <c r="S134" s="798"/>
    </row>
    <row r="135" spans="1:19" ht="30">
      <c r="A135" s="1388">
        <v>121</v>
      </c>
      <c r="B135" s="1394" t="s">
        <v>2073</v>
      </c>
      <c r="C135" s="1395" t="s">
        <v>2062</v>
      </c>
      <c r="D135" s="1395" t="s">
        <v>1974</v>
      </c>
      <c r="E135" s="1427" t="s">
        <v>3576</v>
      </c>
      <c r="F135" s="1396"/>
      <c r="G135" s="1395" t="s">
        <v>5</v>
      </c>
      <c r="H135" s="1392">
        <v>2</v>
      </c>
      <c r="I135" s="868"/>
      <c r="J135" s="789"/>
      <c r="K135" s="789"/>
      <c r="L135" s="868"/>
      <c r="M135" s="791"/>
      <c r="N135" s="789"/>
      <c r="O135" s="797"/>
      <c r="P135" s="797"/>
      <c r="Q135" s="797"/>
      <c r="R135" s="797"/>
      <c r="S135" s="798"/>
    </row>
    <row r="136" spans="1:19" ht="30">
      <c r="A136" s="1393">
        <v>122</v>
      </c>
      <c r="B136" s="1394" t="s">
        <v>1919</v>
      </c>
      <c r="C136" s="1395">
        <v>160</v>
      </c>
      <c r="D136" s="1395" t="s">
        <v>1916</v>
      </c>
      <c r="E136" s="1427" t="s">
        <v>3576</v>
      </c>
      <c r="F136" s="1396"/>
      <c r="G136" s="1395" t="s">
        <v>5</v>
      </c>
      <c r="H136" s="1392">
        <v>4</v>
      </c>
      <c r="I136" s="868"/>
      <c r="J136" s="789"/>
      <c r="K136" s="789"/>
      <c r="L136" s="868"/>
      <c r="M136" s="791"/>
      <c r="N136" s="789"/>
      <c r="O136" s="797"/>
      <c r="P136" s="797"/>
      <c r="Q136" s="797"/>
      <c r="R136" s="797"/>
      <c r="S136" s="798"/>
    </row>
    <row r="137" spans="1:19" ht="30">
      <c r="A137" s="1388">
        <v>123</v>
      </c>
      <c r="B137" s="1394" t="s">
        <v>1919</v>
      </c>
      <c r="C137" s="1395">
        <v>250</v>
      </c>
      <c r="D137" s="1395" t="s">
        <v>1916</v>
      </c>
      <c r="E137" s="1427" t="s">
        <v>3576</v>
      </c>
      <c r="F137" s="1396"/>
      <c r="G137" s="1395" t="s">
        <v>5</v>
      </c>
      <c r="H137" s="1392">
        <v>2</v>
      </c>
      <c r="I137" s="868"/>
      <c r="J137" s="789"/>
      <c r="K137" s="789"/>
      <c r="L137" s="868"/>
      <c r="M137" s="791"/>
      <c r="N137" s="789"/>
      <c r="O137" s="797"/>
      <c r="P137" s="797"/>
      <c r="Q137" s="797"/>
      <c r="R137" s="797"/>
      <c r="S137" s="798"/>
    </row>
    <row r="138" spans="1:19" ht="30">
      <c r="A138" s="1393">
        <v>124</v>
      </c>
      <c r="B138" s="1394" t="s">
        <v>1919</v>
      </c>
      <c r="C138" s="1395">
        <v>250</v>
      </c>
      <c r="D138" s="1395" t="s">
        <v>1916</v>
      </c>
      <c r="E138" s="1427" t="s">
        <v>3576</v>
      </c>
      <c r="F138" s="1396" t="s">
        <v>2076</v>
      </c>
      <c r="G138" s="1395" t="s">
        <v>5</v>
      </c>
      <c r="H138" s="1392">
        <v>3</v>
      </c>
      <c r="I138" s="868"/>
      <c r="J138" s="789"/>
      <c r="K138" s="789"/>
      <c r="L138" s="868"/>
      <c r="M138" s="791"/>
      <c r="N138" s="789"/>
      <c r="O138" s="797"/>
      <c r="P138" s="797"/>
      <c r="Q138" s="797"/>
      <c r="R138" s="797"/>
      <c r="S138" s="798"/>
    </row>
    <row r="139" spans="1:19" ht="30">
      <c r="A139" s="1388">
        <v>125</v>
      </c>
      <c r="B139" s="1394" t="s">
        <v>1919</v>
      </c>
      <c r="C139" s="1395">
        <v>315</v>
      </c>
      <c r="D139" s="1395" t="s">
        <v>1916</v>
      </c>
      <c r="E139" s="1427" t="s">
        <v>3576</v>
      </c>
      <c r="F139" s="1396"/>
      <c r="G139" s="1395" t="s">
        <v>5</v>
      </c>
      <c r="H139" s="1392">
        <v>4</v>
      </c>
      <c r="I139" s="868"/>
      <c r="J139" s="789"/>
      <c r="K139" s="789"/>
      <c r="L139" s="868"/>
      <c r="M139" s="791"/>
      <c r="N139" s="789"/>
      <c r="O139" s="797"/>
      <c r="P139" s="797"/>
      <c r="Q139" s="797"/>
      <c r="R139" s="797"/>
      <c r="S139" s="798"/>
    </row>
    <row r="140" spans="1:19" ht="30">
      <c r="A140" s="1393">
        <v>126</v>
      </c>
      <c r="B140" s="1394" t="s">
        <v>1919</v>
      </c>
      <c r="C140" s="1395">
        <v>315</v>
      </c>
      <c r="D140" s="1395" t="s">
        <v>1916</v>
      </c>
      <c r="E140" s="1427" t="s">
        <v>3576</v>
      </c>
      <c r="F140" s="1396" t="s">
        <v>2077</v>
      </c>
      <c r="G140" s="1395" t="s">
        <v>5</v>
      </c>
      <c r="H140" s="1392">
        <v>3</v>
      </c>
      <c r="I140" s="868"/>
      <c r="J140" s="789"/>
      <c r="K140" s="789"/>
      <c r="L140" s="868"/>
      <c r="M140" s="791"/>
      <c r="N140" s="789"/>
      <c r="O140" s="797"/>
      <c r="P140" s="797"/>
      <c r="Q140" s="797"/>
      <c r="R140" s="797"/>
      <c r="S140" s="798"/>
    </row>
    <row r="141" spans="1:19" ht="30">
      <c r="A141" s="1388">
        <v>127</v>
      </c>
      <c r="B141" s="1394" t="s">
        <v>1919</v>
      </c>
      <c r="C141" s="1395">
        <v>250</v>
      </c>
      <c r="D141" s="1395" t="s">
        <v>1916</v>
      </c>
      <c r="E141" s="1427" t="s">
        <v>3576</v>
      </c>
      <c r="F141" s="1396"/>
      <c r="G141" s="1395" t="s">
        <v>5</v>
      </c>
      <c r="H141" s="1392">
        <v>1</v>
      </c>
      <c r="I141" s="868"/>
      <c r="J141" s="789"/>
      <c r="K141" s="789"/>
      <c r="L141" s="868"/>
      <c r="M141" s="791"/>
      <c r="N141" s="789"/>
      <c r="O141" s="797"/>
      <c r="P141" s="797"/>
      <c r="Q141" s="797"/>
      <c r="R141" s="797"/>
      <c r="S141" s="798"/>
    </row>
    <row r="142" spans="1:19" ht="30">
      <c r="A142" s="1393">
        <v>128</v>
      </c>
      <c r="B142" s="1394" t="s">
        <v>1919</v>
      </c>
      <c r="C142" s="1395" t="s">
        <v>2078</v>
      </c>
      <c r="D142" s="1395" t="s">
        <v>1974</v>
      </c>
      <c r="E142" s="1427" t="s">
        <v>3576</v>
      </c>
      <c r="F142" s="1396"/>
      <c r="G142" s="1395" t="s">
        <v>5</v>
      </c>
      <c r="H142" s="1392">
        <v>2</v>
      </c>
      <c r="I142" s="868"/>
      <c r="J142" s="789"/>
      <c r="K142" s="789"/>
      <c r="L142" s="868"/>
      <c r="M142" s="791"/>
      <c r="N142" s="789"/>
      <c r="O142" s="797"/>
      <c r="P142" s="797"/>
      <c r="Q142" s="797"/>
      <c r="R142" s="797"/>
      <c r="S142" s="798"/>
    </row>
    <row r="143" spans="1:19" ht="30">
      <c r="A143" s="1388">
        <v>129</v>
      </c>
      <c r="B143" s="1394" t="s">
        <v>1919</v>
      </c>
      <c r="C143" s="1395" t="s">
        <v>2072</v>
      </c>
      <c r="D143" s="1395" t="s">
        <v>1974</v>
      </c>
      <c r="E143" s="1427" t="s">
        <v>3576</v>
      </c>
      <c r="F143" s="1396"/>
      <c r="G143" s="1395" t="s">
        <v>5</v>
      </c>
      <c r="H143" s="1392">
        <v>4</v>
      </c>
      <c r="I143" s="868"/>
      <c r="J143" s="789"/>
      <c r="K143" s="789"/>
      <c r="L143" s="868"/>
      <c r="M143" s="791"/>
      <c r="N143" s="789"/>
      <c r="O143" s="797"/>
      <c r="P143" s="797"/>
      <c r="Q143" s="797"/>
      <c r="R143" s="797"/>
      <c r="S143" s="798"/>
    </row>
    <row r="144" spans="1:19" ht="30">
      <c r="A144" s="1393">
        <v>130</v>
      </c>
      <c r="B144" s="1394" t="s">
        <v>1919</v>
      </c>
      <c r="C144" s="1395" t="s">
        <v>2079</v>
      </c>
      <c r="D144" s="1395" t="s">
        <v>1974</v>
      </c>
      <c r="E144" s="1427" t="s">
        <v>3576</v>
      </c>
      <c r="F144" s="1396"/>
      <c r="G144" s="1395" t="s">
        <v>5</v>
      </c>
      <c r="H144" s="1392">
        <v>2</v>
      </c>
      <c r="I144" s="868"/>
      <c r="J144" s="789"/>
      <c r="K144" s="789"/>
      <c r="L144" s="868"/>
      <c r="M144" s="791"/>
      <c r="N144" s="789"/>
      <c r="O144" s="797"/>
      <c r="P144" s="797"/>
      <c r="Q144" s="797"/>
      <c r="R144" s="797"/>
      <c r="S144" s="798"/>
    </row>
    <row r="145" spans="1:19" ht="30">
      <c r="A145" s="1388">
        <v>131</v>
      </c>
      <c r="B145" s="1394" t="s">
        <v>1919</v>
      </c>
      <c r="C145" s="1395" t="s">
        <v>1878</v>
      </c>
      <c r="D145" s="1395" t="s">
        <v>1974</v>
      </c>
      <c r="E145" s="1427" t="s">
        <v>3576</v>
      </c>
      <c r="F145" s="1396"/>
      <c r="G145" s="1395" t="s">
        <v>5</v>
      </c>
      <c r="H145" s="1392">
        <v>2</v>
      </c>
      <c r="I145" s="868"/>
      <c r="J145" s="789"/>
      <c r="K145" s="789"/>
      <c r="L145" s="868"/>
      <c r="M145" s="791"/>
      <c r="N145" s="789"/>
      <c r="O145" s="797"/>
      <c r="P145" s="797"/>
      <c r="Q145" s="797"/>
      <c r="R145" s="797"/>
      <c r="S145" s="798"/>
    </row>
    <row r="146" spans="1:19" ht="30">
      <c r="A146" s="1393">
        <v>132</v>
      </c>
      <c r="B146" s="1394" t="s">
        <v>1919</v>
      </c>
      <c r="C146" s="1395" t="s">
        <v>1878</v>
      </c>
      <c r="D146" s="1395" t="s">
        <v>1974</v>
      </c>
      <c r="E146" s="1427" t="s">
        <v>3576</v>
      </c>
      <c r="F146" s="1396" t="s">
        <v>2080</v>
      </c>
      <c r="G146" s="1395" t="s">
        <v>5</v>
      </c>
      <c r="H146" s="1392">
        <v>1</v>
      </c>
      <c r="I146" s="868"/>
      <c r="J146" s="789"/>
      <c r="K146" s="789"/>
      <c r="L146" s="868"/>
      <c r="M146" s="791"/>
      <c r="N146" s="789"/>
      <c r="O146" s="797"/>
      <c r="P146" s="797"/>
      <c r="Q146" s="797"/>
      <c r="R146" s="797"/>
      <c r="S146" s="798"/>
    </row>
    <row r="147" spans="1:19" ht="30">
      <c r="A147" s="1388">
        <v>133</v>
      </c>
      <c r="B147" s="1394" t="s">
        <v>1919</v>
      </c>
      <c r="C147" s="1395" t="s">
        <v>2081</v>
      </c>
      <c r="D147" s="1395" t="s">
        <v>1974</v>
      </c>
      <c r="E147" s="1427" t="s">
        <v>3576</v>
      </c>
      <c r="F147" s="1396"/>
      <c r="G147" s="1395" t="s">
        <v>5</v>
      </c>
      <c r="H147" s="1392">
        <v>2</v>
      </c>
      <c r="I147" s="868"/>
      <c r="J147" s="789"/>
      <c r="K147" s="789"/>
      <c r="L147" s="868"/>
      <c r="M147" s="791"/>
      <c r="N147" s="789"/>
      <c r="O147" s="797"/>
      <c r="P147" s="797"/>
      <c r="Q147" s="797"/>
      <c r="R147" s="797"/>
      <c r="S147" s="798"/>
    </row>
    <row r="148" spans="1:19" ht="30">
      <c r="A148" s="1393">
        <v>134</v>
      </c>
      <c r="B148" s="1394" t="s">
        <v>1919</v>
      </c>
      <c r="C148" s="1395" t="s">
        <v>2057</v>
      </c>
      <c r="D148" s="1395" t="s">
        <v>1974</v>
      </c>
      <c r="E148" s="1427" t="s">
        <v>3576</v>
      </c>
      <c r="F148" s="1396"/>
      <c r="G148" s="1395" t="s">
        <v>5</v>
      </c>
      <c r="H148" s="1392">
        <v>3</v>
      </c>
      <c r="I148" s="868"/>
      <c r="J148" s="789"/>
      <c r="K148" s="789"/>
      <c r="L148" s="868"/>
      <c r="M148" s="791"/>
      <c r="N148" s="789"/>
      <c r="O148" s="797"/>
      <c r="P148" s="797"/>
      <c r="Q148" s="797"/>
      <c r="R148" s="797"/>
      <c r="S148" s="798"/>
    </row>
    <row r="149" spans="1:19" ht="30">
      <c r="A149" s="1388">
        <v>135</v>
      </c>
      <c r="B149" s="1394" t="s">
        <v>1919</v>
      </c>
      <c r="C149" s="1395" t="s">
        <v>2082</v>
      </c>
      <c r="D149" s="1395" t="s">
        <v>1974</v>
      </c>
      <c r="E149" s="1427" t="s">
        <v>3576</v>
      </c>
      <c r="F149" s="1396"/>
      <c r="G149" s="1395" t="s">
        <v>5</v>
      </c>
      <c r="H149" s="1392">
        <v>1</v>
      </c>
      <c r="I149" s="868"/>
      <c r="J149" s="789"/>
      <c r="K149" s="789"/>
      <c r="L149" s="868"/>
      <c r="M149" s="791"/>
      <c r="N149" s="789"/>
      <c r="O149" s="797"/>
      <c r="P149" s="797"/>
      <c r="Q149" s="797"/>
      <c r="R149" s="797"/>
      <c r="S149" s="798"/>
    </row>
    <row r="150" spans="1:19" ht="30">
      <c r="A150" s="1393">
        <v>136</v>
      </c>
      <c r="B150" s="1394" t="s">
        <v>1919</v>
      </c>
      <c r="C150" s="1395" t="s">
        <v>2061</v>
      </c>
      <c r="D150" s="1395" t="s">
        <v>1974</v>
      </c>
      <c r="E150" s="1427" t="s">
        <v>3576</v>
      </c>
      <c r="F150" s="1396"/>
      <c r="G150" s="1395" t="s">
        <v>5</v>
      </c>
      <c r="H150" s="1392">
        <v>2</v>
      </c>
      <c r="I150" s="868"/>
      <c r="J150" s="789"/>
      <c r="K150" s="789"/>
      <c r="L150" s="868"/>
      <c r="M150" s="791"/>
      <c r="N150" s="789"/>
      <c r="O150" s="797"/>
      <c r="P150" s="797"/>
      <c r="Q150" s="797"/>
      <c r="R150" s="797"/>
      <c r="S150" s="798"/>
    </row>
    <row r="151" spans="1:19" ht="30">
      <c r="A151" s="1388">
        <v>137</v>
      </c>
      <c r="B151" s="1394" t="s">
        <v>1987</v>
      </c>
      <c r="C151" s="1395" t="s">
        <v>2083</v>
      </c>
      <c r="D151" s="1395" t="s">
        <v>1916</v>
      </c>
      <c r="E151" s="1427" t="s">
        <v>3576</v>
      </c>
      <c r="F151" s="1396" t="s">
        <v>2084</v>
      </c>
      <c r="G151" s="1395" t="s">
        <v>5</v>
      </c>
      <c r="H151" s="1392">
        <v>2</v>
      </c>
      <c r="I151" s="868"/>
      <c r="J151" s="789"/>
      <c r="K151" s="789"/>
      <c r="L151" s="868"/>
      <c r="M151" s="791"/>
      <c r="N151" s="789"/>
      <c r="O151" s="797"/>
      <c r="P151" s="797"/>
      <c r="Q151" s="797"/>
      <c r="R151" s="797"/>
      <c r="S151" s="798"/>
    </row>
    <row r="152" spans="1:19" ht="30">
      <c r="A152" s="1393">
        <v>138</v>
      </c>
      <c r="B152" s="1394" t="s">
        <v>1987</v>
      </c>
      <c r="C152" s="1395" t="s">
        <v>1988</v>
      </c>
      <c r="D152" s="1395" t="s">
        <v>1916</v>
      </c>
      <c r="E152" s="1427" t="s">
        <v>3576</v>
      </c>
      <c r="F152" s="1396" t="s">
        <v>1989</v>
      </c>
      <c r="G152" s="1395" t="s">
        <v>5</v>
      </c>
      <c r="H152" s="1392">
        <v>2</v>
      </c>
      <c r="I152" s="868"/>
      <c r="J152" s="789"/>
      <c r="K152" s="789"/>
      <c r="L152" s="868"/>
      <c r="M152" s="791"/>
      <c r="N152" s="789"/>
      <c r="O152" s="797"/>
      <c r="P152" s="797"/>
      <c r="Q152" s="797"/>
      <c r="R152" s="797"/>
      <c r="S152" s="798"/>
    </row>
    <row r="153" spans="1:19" ht="30">
      <c r="A153" s="1388">
        <v>139</v>
      </c>
      <c r="B153" s="1394" t="s">
        <v>1987</v>
      </c>
      <c r="C153" s="1395" t="s">
        <v>2085</v>
      </c>
      <c r="D153" s="1395" t="s">
        <v>1916</v>
      </c>
      <c r="E153" s="1427" t="s">
        <v>3576</v>
      </c>
      <c r="F153" s="1396"/>
      <c r="G153" s="1395" t="s">
        <v>5</v>
      </c>
      <c r="H153" s="1392">
        <v>3</v>
      </c>
      <c r="I153" s="868"/>
      <c r="J153" s="789"/>
      <c r="K153" s="789"/>
      <c r="L153" s="868"/>
      <c r="M153" s="791"/>
      <c r="N153" s="789"/>
      <c r="O153" s="797"/>
      <c r="P153" s="797"/>
      <c r="Q153" s="797"/>
      <c r="R153" s="797"/>
      <c r="S153" s="798"/>
    </row>
    <row r="154" spans="1:19" ht="30">
      <c r="A154" s="1393">
        <v>140</v>
      </c>
      <c r="B154" s="1394" t="s">
        <v>1987</v>
      </c>
      <c r="C154" s="1395" t="s">
        <v>2085</v>
      </c>
      <c r="D154" s="1395" t="s">
        <v>1916</v>
      </c>
      <c r="E154" s="1427" t="s">
        <v>3576</v>
      </c>
      <c r="F154" s="1396" t="s">
        <v>2086</v>
      </c>
      <c r="G154" s="1395" t="s">
        <v>5</v>
      </c>
      <c r="H154" s="1392">
        <v>4</v>
      </c>
      <c r="I154" s="868"/>
      <c r="J154" s="789"/>
      <c r="K154" s="789"/>
      <c r="L154" s="868"/>
      <c r="M154" s="791"/>
      <c r="N154" s="789"/>
      <c r="O154" s="797"/>
      <c r="P154" s="797"/>
      <c r="Q154" s="797"/>
      <c r="R154" s="797"/>
      <c r="S154" s="798"/>
    </row>
    <row r="155" spans="1:19" ht="30">
      <c r="A155" s="1388">
        <v>141</v>
      </c>
      <c r="B155" s="1394" t="s">
        <v>1987</v>
      </c>
      <c r="C155" s="1395" t="s">
        <v>1990</v>
      </c>
      <c r="D155" s="1395" t="s">
        <v>1916</v>
      </c>
      <c r="E155" s="1427" t="s">
        <v>3576</v>
      </c>
      <c r="F155" s="1396"/>
      <c r="G155" s="1395" t="s">
        <v>5</v>
      </c>
      <c r="H155" s="1392">
        <v>1</v>
      </c>
      <c r="I155" s="868"/>
      <c r="J155" s="789"/>
      <c r="K155" s="789"/>
      <c r="L155" s="868"/>
      <c r="M155" s="791"/>
      <c r="N155" s="789"/>
      <c r="O155" s="797"/>
      <c r="P155" s="797"/>
      <c r="Q155" s="797"/>
      <c r="R155" s="797"/>
      <c r="S155" s="798"/>
    </row>
    <row r="156" spans="1:19" ht="30">
      <c r="A156" s="1393">
        <v>142</v>
      </c>
      <c r="B156" s="1394" t="s">
        <v>1987</v>
      </c>
      <c r="C156" s="1395" t="s">
        <v>1990</v>
      </c>
      <c r="D156" s="1395" t="s">
        <v>1916</v>
      </c>
      <c r="E156" s="1427" t="s">
        <v>3576</v>
      </c>
      <c r="F156" s="1396" t="s">
        <v>1991</v>
      </c>
      <c r="G156" s="1395" t="s">
        <v>5</v>
      </c>
      <c r="H156" s="1392">
        <v>1</v>
      </c>
      <c r="I156" s="868"/>
      <c r="J156" s="789"/>
      <c r="K156" s="789"/>
      <c r="L156" s="868"/>
      <c r="M156" s="791"/>
      <c r="N156" s="789"/>
      <c r="O156" s="797"/>
      <c r="P156" s="797"/>
      <c r="Q156" s="797"/>
      <c r="R156" s="797"/>
      <c r="S156" s="798"/>
    </row>
    <row r="157" spans="1:19" ht="30">
      <c r="A157" s="1388">
        <v>143</v>
      </c>
      <c r="B157" s="1394" t="s">
        <v>1987</v>
      </c>
      <c r="C157" s="1395" t="s">
        <v>1997</v>
      </c>
      <c r="D157" s="1395" t="s">
        <v>1916</v>
      </c>
      <c r="E157" s="1427" t="s">
        <v>3576</v>
      </c>
      <c r="F157" s="1396" t="s">
        <v>2087</v>
      </c>
      <c r="G157" s="1395" t="s">
        <v>5</v>
      </c>
      <c r="H157" s="1392">
        <v>1</v>
      </c>
      <c r="I157" s="868"/>
      <c r="J157" s="789"/>
      <c r="K157" s="789"/>
      <c r="L157" s="868"/>
      <c r="M157" s="791"/>
      <c r="N157" s="789"/>
      <c r="O157" s="797"/>
      <c r="P157" s="797"/>
      <c r="Q157" s="797"/>
      <c r="R157" s="797"/>
      <c r="S157" s="798"/>
    </row>
    <row r="158" spans="1:19" ht="30">
      <c r="A158" s="1393">
        <v>144</v>
      </c>
      <c r="B158" s="1394" t="s">
        <v>1987</v>
      </c>
      <c r="C158" s="1395" t="s">
        <v>2088</v>
      </c>
      <c r="D158" s="1395" t="s">
        <v>1916</v>
      </c>
      <c r="E158" s="1427" t="s">
        <v>3576</v>
      </c>
      <c r="F158" s="1396" t="s">
        <v>2089</v>
      </c>
      <c r="G158" s="1395" t="s">
        <v>5</v>
      </c>
      <c r="H158" s="1392">
        <v>1</v>
      </c>
      <c r="I158" s="868"/>
      <c r="J158" s="789"/>
      <c r="K158" s="789"/>
      <c r="L158" s="868"/>
      <c r="M158" s="791"/>
      <c r="N158" s="789"/>
      <c r="O158" s="797"/>
      <c r="P158" s="797"/>
      <c r="Q158" s="797"/>
      <c r="R158" s="797"/>
      <c r="S158" s="798"/>
    </row>
    <row r="159" spans="1:19" ht="30">
      <c r="A159" s="1388">
        <v>145</v>
      </c>
      <c r="B159" s="1394" t="s">
        <v>1987</v>
      </c>
      <c r="C159" s="1395" t="s">
        <v>1998</v>
      </c>
      <c r="D159" s="1395" t="s">
        <v>1916</v>
      </c>
      <c r="E159" s="1427" t="s">
        <v>3576</v>
      </c>
      <c r="F159" s="1396" t="s">
        <v>2090</v>
      </c>
      <c r="G159" s="1395" t="s">
        <v>5</v>
      </c>
      <c r="H159" s="1392">
        <v>1</v>
      </c>
      <c r="I159" s="868"/>
      <c r="J159" s="789"/>
      <c r="K159" s="789"/>
      <c r="L159" s="868"/>
      <c r="M159" s="791"/>
      <c r="N159" s="789"/>
      <c r="O159" s="797"/>
      <c r="P159" s="797"/>
      <c r="Q159" s="797"/>
      <c r="R159" s="797"/>
      <c r="S159" s="798"/>
    </row>
    <row r="160" spans="1:19" ht="30">
      <c r="A160" s="1393">
        <v>146</v>
      </c>
      <c r="B160" s="1394" t="s">
        <v>1987</v>
      </c>
      <c r="C160" s="1395">
        <v>160</v>
      </c>
      <c r="D160" s="1395" t="s">
        <v>1974</v>
      </c>
      <c r="E160" s="1427" t="s">
        <v>3576</v>
      </c>
      <c r="F160" s="1396"/>
      <c r="G160" s="1395" t="s">
        <v>5</v>
      </c>
      <c r="H160" s="1392">
        <v>2</v>
      </c>
      <c r="I160" s="868"/>
      <c r="J160" s="789"/>
      <c r="K160" s="789"/>
      <c r="L160" s="868"/>
      <c r="M160" s="791"/>
      <c r="N160" s="789"/>
      <c r="O160" s="797"/>
      <c r="P160" s="797"/>
      <c r="Q160" s="797"/>
      <c r="R160" s="797"/>
      <c r="S160" s="798"/>
    </row>
    <row r="161" spans="1:19" ht="30">
      <c r="A161" s="1388">
        <v>147</v>
      </c>
      <c r="B161" s="1394" t="s">
        <v>1987</v>
      </c>
      <c r="C161" s="1395" t="s">
        <v>2052</v>
      </c>
      <c r="D161" s="1395" t="s">
        <v>1974</v>
      </c>
      <c r="E161" s="1427" t="s">
        <v>3576</v>
      </c>
      <c r="F161" s="1396"/>
      <c r="G161" s="1395" t="s">
        <v>5</v>
      </c>
      <c r="H161" s="1392">
        <v>2</v>
      </c>
      <c r="I161" s="868"/>
      <c r="J161" s="789"/>
      <c r="K161" s="789"/>
      <c r="L161" s="868"/>
      <c r="M161" s="791"/>
      <c r="N161" s="789"/>
      <c r="O161" s="797"/>
      <c r="P161" s="797"/>
      <c r="Q161" s="797"/>
      <c r="R161" s="797"/>
      <c r="S161" s="798"/>
    </row>
    <row r="162" spans="1:19" ht="30">
      <c r="A162" s="1393">
        <v>148</v>
      </c>
      <c r="B162" s="1394" t="s">
        <v>1987</v>
      </c>
      <c r="C162" s="1395" t="s">
        <v>1878</v>
      </c>
      <c r="D162" s="1395" t="s">
        <v>1974</v>
      </c>
      <c r="E162" s="1427" t="s">
        <v>3576</v>
      </c>
      <c r="F162" s="1396"/>
      <c r="G162" s="1395" t="s">
        <v>5</v>
      </c>
      <c r="H162" s="1392">
        <v>3</v>
      </c>
      <c r="I162" s="868"/>
      <c r="J162" s="789"/>
      <c r="K162" s="789"/>
      <c r="L162" s="868"/>
      <c r="M162" s="791"/>
      <c r="N162" s="789"/>
      <c r="O162" s="797"/>
      <c r="P162" s="797"/>
      <c r="Q162" s="797"/>
      <c r="R162" s="797"/>
      <c r="S162" s="798"/>
    </row>
    <row r="163" spans="1:19" ht="30">
      <c r="A163" s="1388">
        <v>149</v>
      </c>
      <c r="B163" s="1394" t="s">
        <v>1987</v>
      </c>
      <c r="C163" s="1395" t="s">
        <v>2057</v>
      </c>
      <c r="D163" s="1395" t="s">
        <v>1974</v>
      </c>
      <c r="E163" s="1427" t="s">
        <v>3576</v>
      </c>
      <c r="F163" s="1396"/>
      <c r="G163" s="1395" t="s">
        <v>5</v>
      </c>
      <c r="H163" s="1392">
        <v>7</v>
      </c>
      <c r="I163" s="868"/>
      <c r="J163" s="789"/>
      <c r="K163" s="789"/>
      <c r="L163" s="868"/>
      <c r="M163" s="791"/>
      <c r="N163" s="789"/>
      <c r="O163" s="797"/>
      <c r="P163" s="797"/>
      <c r="Q163" s="797"/>
      <c r="R163" s="797"/>
      <c r="S163" s="798"/>
    </row>
    <row r="164" spans="1:19" ht="30">
      <c r="A164" s="1393">
        <v>150</v>
      </c>
      <c r="B164" s="1394" t="s">
        <v>1987</v>
      </c>
      <c r="C164" s="1395" t="s">
        <v>1996</v>
      </c>
      <c r="D164" s="1395" t="s">
        <v>1974</v>
      </c>
      <c r="E164" s="1427" t="s">
        <v>3576</v>
      </c>
      <c r="F164" s="1396"/>
      <c r="G164" s="1395" t="s">
        <v>5</v>
      </c>
      <c r="H164" s="1392">
        <v>1</v>
      </c>
      <c r="I164" s="868"/>
      <c r="J164" s="789"/>
      <c r="K164" s="789"/>
      <c r="L164" s="868"/>
      <c r="M164" s="791"/>
      <c r="N164" s="789"/>
      <c r="O164" s="797"/>
      <c r="P164" s="797"/>
      <c r="Q164" s="797"/>
      <c r="R164" s="797"/>
      <c r="S164" s="798"/>
    </row>
    <row r="165" spans="1:19" ht="30">
      <c r="A165" s="1388">
        <v>151</v>
      </c>
      <c r="B165" s="1394" t="s">
        <v>1987</v>
      </c>
      <c r="C165" s="1395">
        <v>800</v>
      </c>
      <c r="D165" s="1395" t="s">
        <v>1974</v>
      </c>
      <c r="E165" s="1427" t="s">
        <v>3576</v>
      </c>
      <c r="F165" s="1396"/>
      <c r="G165" s="1395" t="s">
        <v>5</v>
      </c>
      <c r="H165" s="1392">
        <v>1</v>
      </c>
      <c r="I165" s="868"/>
      <c r="J165" s="789"/>
      <c r="K165" s="789"/>
      <c r="L165" s="868"/>
      <c r="M165" s="791"/>
      <c r="N165" s="789"/>
      <c r="O165" s="797"/>
      <c r="P165" s="797"/>
      <c r="Q165" s="797"/>
      <c r="R165" s="797"/>
      <c r="S165" s="798"/>
    </row>
    <row r="166" spans="1:19" ht="30">
      <c r="A166" s="1393">
        <v>152</v>
      </c>
      <c r="B166" s="1394" t="s">
        <v>1987</v>
      </c>
      <c r="C166" s="1395" t="s">
        <v>2059</v>
      </c>
      <c r="D166" s="1395" t="s">
        <v>1974</v>
      </c>
      <c r="E166" s="1427" t="s">
        <v>3576</v>
      </c>
      <c r="F166" s="1396"/>
      <c r="G166" s="1395" t="s">
        <v>5</v>
      </c>
      <c r="H166" s="1392">
        <v>2</v>
      </c>
      <c r="I166" s="868"/>
      <c r="J166" s="789"/>
      <c r="K166" s="789"/>
      <c r="L166" s="868"/>
      <c r="M166" s="791"/>
      <c r="N166" s="789"/>
      <c r="O166" s="797"/>
      <c r="P166" s="797"/>
      <c r="Q166" s="797"/>
      <c r="R166" s="797"/>
      <c r="S166" s="798"/>
    </row>
    <row r="167" spans="1:19" ht="30">
      <c r="A167" s="1388">
        <v>153</v>
      </c>
      <c r="B167" s="1394" t="s">
        <v>1987</v>
      </c>
      <c r="C167" s="1395" t="s">
        <v>2061</v>
      </c>
      <c r="D167" s="1395" t="s">
        <v>1974</v>
      </c>
      <c r="E167" s="1427" t="s">
        <v>3576</v>
      </c>
      <c r="F167" s="1396"/>
      <c r="G167" s="1395" t="s">
        <v>5</v>
      </c>
      <c r="H167" s="1392">
        <v>1</v>
      </c>
      <c r="I167" s="868"/>
      <c r="J167" s="789"/>
      <c r="K167" s="789"/>
      <c r="L167" s="868"/>
      <c r="M167" s="791"/>
      <c r="N167" s="789"/>
      <c r="O167" s="797"/>
      <c r="P167" s="797"/>
      <c r="Q167" s="797"/>
      <c r="R167" s="797"/>
      <c r="S167" s="798"/>
    </row>
    <row r="168" spans="1:19" ht="30">
      <c r="A168" s="1393">
        <v>154</v>
      </c>
      <c r="B168" s="1394" t="s">
        <v>1922</v>
      </c>
      <c r="C168" s="1395" t="s">
        <v>1988</v>
      </c>
      <c r="D168" s="1395" t="s">
        <v>1916</v>
      </c>
      <c r="E168" s="1427" t="s">
        <v>3576</v>
      </c>
      <c r="F168" s="1396"/>
      <c r="G168" s="1395" t="s">
        <v>5</v>
      </c>
      <c r="H168" s="1392">
        <v>2</v>
      </c>
      <c r="I168" s="1397"/>
      <c r="J168" s="789"/>
      <c r="K168" s="789"/>
      <c r="L168" s="868"/>
      <c r="M168" s="791"/>
      <c r="N168" s="789"/>
      <c r="O168" s="797"/>
      <c r="P168" s="797"/>
      <c r="Q168" s="797"/>
      <c r="R168" s="797"/>
      <c r="S168" s="798"/>
    </row>
    <row r="169" spans="1:19" ht="30">
      <c r="A169" s="1388">
        <v>155</v>
      </c>
      <c r="B169" s="1394" t="s">
        <v>1922</v>
      </c>
      <c r="C169" s="1395" t="s">
        <v>1997</v>
      </c>
      <c r="D169" s="1395" t="s">
        <v>1916</v>
      </c>
      <c r="E169" s="1427" t="s">
        <v>3576</v>
      </c>
      <c r="F169" s="1396"/>
      <c r="G169" s="1395" t="s">
        <v>5</v>
      </c>
      <c r="H169" s="1392">
        <v>3</v>
      </c>
      <c r="I169" s="1397"/>
      <c r="J169" s="789"/>
      <c r="K169" s="789"/>
      <c r="L169" s="868"/>
      <c r="M169" s="791"/>
      <c r="N169" s="789"/>
      <c r="O169" s="797"/>
      <c r="P169" s="797"/>
      <c r="Q169" s="797"/>
      <c r="R169" s="797"/>
      <c r="S169" s="798"/>
    </row>
    <row r="170" spans="1:19" ht="30">
      <c r="A170" s="1393">
        <v>156</v>
      </c>
      <c r="B170" s="1394" t="s">
        <v>1922</v>
      </c>
      <c r="C170" s="1395" t="s">
        <v>1998</v>
      </c>
      <c r="D170" s="1395" t="s">
        <v>1916</v>
      </c>
      <c r="E170" s="1427" t="s">
        <v>3576</v>
      </c>
      <c r="F170" s="1396"/>
      <c r="G170" s="1395" t="s">
        <v>5</v>
      </c>
      <c r="H170" s="1392">
        <v>2</v>
      </c>
      <c r="I170" s="1397"/>
      <c r="J170" s="789"/>
      <c r="K170" s="789"/>
      <c r="L170" s="868"/>
      <c r="M170" s="791"/>
      <c r="N170" s="789"/>
      <c r="O170" s="797"/>
      <c r="P170" s="797"/>
      <c r="Q170" s="797"/>
      <c r="R170" s="797"/>
      <c r="S170" s="798"/>
    </row>
    <row r="171" spans="1:19" ht="30">
      <c r="A171" s="1388">
        <v>157</v>
      </c>
      <c r="B171" s="1394" t="s">
        <v>1922</v>
      </c>
      <c r="C171" s="1395" t="s">
        <v>2091</v>
      </c>
      <c r="D171" s="1395" t="s">
        <v>1974</v>
      </c>
      <c r="E171" s="1427" t="s">
        <v>3576</v>
      </c>
      <c r="F171" s="1396"/>
      <c r="G171" s="1395" t="s">
        <v>5</v>
      </c>
      <c r="H171" s="1392">
        <v>2</v>
      </c>
      <c r="I171" s="868"/>
      <c r="J171" s="789"/>
      <c r="K171" s="789"/>
      <c r="L171" s="868"/>
      <c r="M171" s="791"/>
      <c r="N171" s="789"/>
      <c r="O171" s="797"/>
      <c r="P171" s="797"/>
      <c r="Q171" s="797"/>
      <c r="R171" s="797"/>
      <c r="S171" s="798"/>
    </row>
    <row r="172" spans="1:19" ht="30">
      <c r="A172" s="1393">
        <v>158</v>
      </c>
      <c r="B172" s="1394" t="s">
        <v>1922</v>
      </c>
      <c r="C172" s="1395" t="s">
        <v>2092</v>
      </c>
      <c r="D172" s="1395" t="s">
        <v>1974</v>
      </c>
      <c r="E172" s="1427" t="s">
        <v>3576</v>
      </c>
      <c r="F172" s="1396"/>
      <c r="G172" s="1395" t="s">
        <v>5</v>
      </c>
      <c r="H172" s="1392">
        <v>1</v>
      </c>
      <c r="I172" s="868"/>
      <c r="J172" s="789"/>
      <c r="K172" s="789"/>
      <c r="L172" s="868"/>
      <c r="M172" s="791"/>
      <c r="N172" s="789"/>
      <c r="O172" s="797"/>
      <c r="P172" s="797"/>
      <c r="Q172" s="797"/>
      <c r="R172" s="797"/>
      <c r="S172" s="798"/>
    </row>
    <row r="173" spans="1:19" ht="30">
      <c r="A173" s="1388">
        <v>159</v>
      </c>
      <c r="B173" s="1394" t="s">
        <v>1922</v>
      </c>
      <c r="C173" s="1395" t="s">
        <v>2093</v>
      </c>
      <c r="D173" s="1395" t="s">
        <v>1974</v>
      </c>
      <c r="E173" s="1427" t="s">
        <v>3576</v>
      </c>
      <c r="F173" s="1396"/>
      <c r="G173" s="1395" t="s">
        <v>5</v>
      </c>
      <c r="H173" s="1392">
        <v>1</v>
      </c>
      <c r="I173" s="868"/>
      <c r="J173" s="789"/>
      <c r="K173" s="789"/>
      <c r="L173" s="868"/>
      <c r="M173" s="791"/>
      <c r="N173" s="789"/>
      <c r="O173" s="797"/>
      <c r="P173" s="797"/>
      <c r="Q173" s="797"/>
      <c r="R173" s="797"/>
      <c r="S173" s="798"/>
    </row>
    <row r="174" spans="1:19" ht="30">
      <c r="A174" s="1393">
        <v>160</v>
      </c>
      <c r="B174" s="1394" t="s">
        <v>1922</v>
      </c>
      <c r="C174" s="1395" t="s">
        <v>2094</v>
      </c>
      <c r="D174" s="1395" t="s">
        <v>1974</v>
      </c>
      <c r="E174" s="1427" t="s">
        <v>3576</v>
      </c>
      <c r="F174" s="1396"/>
      <c r="G174" s="1395" t="s">
        <v>5</v>
      </c>
      <c r="H174" s="1392">
        <v>1</v>
      </c>
      <c r="I174" s="868"/>
      <c r="J174" s="789"/>
      <c r="K174" s="789"/>
      <c r="L174" s="868"/>
      <c r="M174" s="791"/>
      <c r="N174" s="789"/>
      <c r="O174" s="797"/>
      <c r="P174" s="797"/>
      <c r="Q174" s="797"/>
      <c r="R174" s="797"/>
      <c r="S174" s="798"/>
    </row>
    <row r="175" spans="1:19" ht="30">
      <c r="A175" s="1388">
        <v>161</v>
      </c>
      <c r="B175" s="1394" t="s">
        <v>1922</v>
      </c>
      <c r="C175" s="1395" t="s">
        <v>2095</v>
      </c>
      <c r="D175" s="1395" t="s">
        <v>1974</v>
      </c>
      <c r="E175" s="1427" t="s">
        <v>3576</v>
      </c>
      <c r="F175" s="1396"/>
      <c r="G175" s="1395" t="s">
        <v>5</v>
      </c>
      <c r="H175" s="1392">
        <v>2</v>
      </c>
      <c r="I175" s="868"/>
      <c r="J175" s="789"/>
      <c r="K175" s="789"/>
      <c r="L175" s="868"/>
      <c r="M175" s="791"/>
      <c r="N175" s="789"/>
      <c r="O175" s="797"/>
      <c r="P175" s="797"/>
      <c r="Q175" s="797"/>
      <c r="R175" s="797"/>
      <c r="S175" s="798"/>
    </row>
    <row r="176" spans="1:19" ht="30">
      <c r="A176" s="1393">
        <v>162</v>
      </c>
      <c r="B176" s="1394" t="s">
        <v>1922</v>
      </c>
      <c r="C176" s="1395" t="s">
        <v>2082</v>
      </c>
      <c r="D176" s="1395" t="s">
        <v>1974</v>
      </c>
      <c r="E176" s="1427" t="s">
        <v>3576</v>
      </c>
      <c r="F176" s="1396"/>
      <c r="G176" s="1395" t="s">
        <v>5</v>
      </c>
      <c r="H176" s="1392">
        <v>1</v>
      </c>
      <c r="I176" s="868"/>
      <c r="J176" s="789"/>
      <c r="K176" s="789"/>
      <c r="L176" s="868"/>
      <c r="M176" s="791"/>
      <c r="N176" s="789"/>
      <c r="O176" s="797"/>
      <c r="P176" s="797"/>
      <c r="Q176" s="797"/>
      <c r="R176" s="797"/>
      <c r="S176" s="798"/>
    </row>
    <row r="177" spans="1:19" ht="30">
      <c r="A177" s="1388">
        <v>163</v>
      </c>
      <c r="B177" s="1394" t="s">
        <v>1922</v>
      </c>
      <c r="C177" s="1395" t="s">
        <v>2082</v>
      </c>
      <c r="D177" s="1395" t="s">
        <v>1974</v>
      </c>
      <c r="E177" s="1427" t="s">
        <v>3576</v>
      </c>
      <c r="F177" s="1396"/>
      <c r="G177" s="1395" t="s">
        <v>5</v>
      </c>
      <c r="H177" s="1392">
        <v>1</v>
      </c>
      <c r="I177" s="868"/>
      <c r="J177" s="789"/>
      <c r="K177" s="789"/>
      <c r="L177" s="868"/>
      <c r="M177" s="791"/>
      <c r="N177" s="789"/>
      <c r="O177" s="797"/>
      <c r="P177" s="797"/>
      <c r="Q177" s="797"/>
      <c r="R177" s="797"/>
      <c r="S177" s="798"/>
    </row>
    <row r="178" spans="1:19" ht="30">
      <c r="A178" s="1393">
        <v>164</v>
      </c>
      <c r="B178" s="1394" t="s">
        <v>1922</v>
      </c>
      <c r="C178" s="1395" t="s">
        <v>2096</v>
      </c>
      <c r="D178" s="1395" t="s">
        <v>1974</v>
      </c>
      <c r="E178" s="1427" t="s">
        <v>3576</v>
      </c>
      <c r="F178" s="1396"/>
      <c r="G178" s="1395" t="s">
        <v>5</v>
      </c>
      <c r="H178" s="1392">
        <v>1</v>
      </c>
      <c r="I178" s="868"/>
      <c r="J178" s="789"/>
      <c r="K178" s="789"/>
      <c r="L178" s="868"/>
      <c r="M178" s="791"/>
      <c r="N178" s="789"/>
      <c r="O178" s="797"/>
      <c r="P178" s="797"/>
      <c r="Q178" s="797"/>
      <c r="R178" s="797"/>
      <c r="S178" s="798"/>
    </row>
    <row r="179" spans="1:19" ht="30">
      <c r="A179" s="1388">
        <v>165</v>
      </c>
      <c r="B179" s="1394" t="s">
        <v>1922</v>
      </c>
      <c r="C179" s="1395" t="s">
        <v>2097</v>
      </c>
      <c r="D179" s="1395" t="s">
        <v>1974</v>
      </c>
      <c r="E179" s="1427" t="s">
        <v>3576</v>
      </c>
      <c r="F179" s="1396"/>
      <c r="G179" s="1395" t="s">
        <v>5</v>
      </c>
      <c r="H179" s="1392">
        <v>1</v>
      </c>
      <c r="I179" s="868"/>
      <c r="J179" s="789"/>
      <c r="K179" s="789"/>
      <c r="L179" s="868"/>
      <c r="M179" s="791"/>
      <c r="N179" s="789"/>
      <c r="O179" s="797"/>
      <c r="P179" s="797"/>
      <c r="Q179" s="797"/>
      <c r="R179" s="797"/>
      <c r="S179" s="798"/>
    </row>
    <row r="180" spans="1:19" ht="30">
      <c r="A180" s="1393">
        <v>166</v>
      </c>
      <c r="B180" s="1394" t="s">
        <v>2004</v>
      </c>
      <c r="C180" s="1395">
        <v>315</v>
      </c>
      <c r="D180" s="1395" t="s">
        <v>1916</v>
      </c>
      <c r="E180" s="1427" t="s">
        <v>3576</v>
      </c>
      <c r="F180" s="1396" t="s">
        <v>2005</v>
      </c>
      <c r="G180" s="1395" t="s">
        <v>5</v>
      </c>
      <c r="H180" s="1392">
        <v>1</v>
      </c>
      <c r="I180" s="1397"/>
      <c r="J180" s="789"/>
      <c r="K180" s="789"/>
      <c r="L180" s="868"/>
      <c r="M180" s="791"/>
      <c r="N180" s="789"/>
      <c r="O180" s="797"/>
      <c r="P180" s="797"/>
      <c r="Q180" s="797"/>
      <c r="R180" s="797"/>
      <c r="S180" s="798"/>
    </row>
    <row r="181" spans="1:19" ht="30">
      <c r="A181" s="1388">
        <v>167</v>
      </c>
      <c r="B181" s="1394" t="s">
        <v>2004</v>
      </c>
      <c r="C181" s="1395" t="s">
        <v>1878</v>
      </c>
      <c r="D181" s="1395" t="s">
        <v>1974</v>
      </c>
      <c r="E181" s="1427" t="s">
        <v>3576</v>
      </c>
      <c r="F181" s="1396" t="s">
        <v>2098</v>
      </c>
      <c r="G181" s="1395" t="s">
        <v>5</v>
      </c>
      <c r="H181" s="1392">
        <v>2</v>
      </c>
      <c r="I181" s="1397"/>
      <c r="J181" s="789"/>
      <c r="K181" s="789"/>
      <c r="L181" s="868"/>
      <c r="M181" s="791"/>
      <c r="N181" s="789"/>
      <c r="O181" s="797"/>
      <c r="P181" s="797"/>
      <c r="Q181" s="797"/>
      <c r="R181" s="797"/>
      <c r="S181" s="798"/>
    </row>
    <row r="182" spans="1:19" ht="30">
      <c r="A182" s="1393">
        <v>168</v>
      </c>
      <c r="B182" s="1394" t="s">
        <v>2004</v>
      </c>
      <c r="C182" s="1395" t="s">
        <v>2057</v>
      </c>
      <c r="D182" s="1395" t="s">
        <v>1974</v>
      </c>
      <c r="E182" s="1427" t="s">
        <v>3576</v>
      </c>
      <c r="F182" s="1396" t="s">
        <v>2099</v>
      </c>
      <c r="G182" s="1395" t="s">
        <v>5</v>
      </c>
      <c r="H182" s="1392">
        <v>2</v>
      </c>
      <c r="I182" s="1397"/>
      <c r="J182" s="789"/>
      <c r="K182" s="789"/>
      <c r="L182" s="868"/>
      <c r="M182" s="791"/>
      <c r="N182" s="789"/>
      <c r="O182" s="797"/>
      <c r="P182" s="797"/>
      <c r="Q182" s="797"/>
      <c r="R182" s="797"/>
      <c r="S182" s="798"/>
    </row>
    <row r="183" spans="1:19" ht="30">
      <c r="A183" s="1388">
        <v>169</v>
      </c>
      <c r="B183" s="1394" t="s">
        <v>2004</v>
      </c>
      <c r="C183" s="1395" t="s">
        <v>2062</v>
      </c>
      <c r="D183" s="1395" t="s">
        <v>1974</v>
      </c>
      <c r="E183" s="1427" t="s">
        <v>3576</v>
      </c>
      <c r="F183" s="1396" t="s">
        <v>2100</v>
      </c>
      <c r="G183" s="1395" t="s">
        <v>5</v>
      </c>
      <c r="H183" s="1392">
        <v>1</v>
      </c>
      <c r="I183" s="1397"/>
      <c r="J183" s="789"/>
      <c r="K183" s="789"/>
      <c r="L183" s="868"/>
      <c r="M183" s="791"/>
      <c r="N183" s="789"/>
      <c r="O183" s="797"/>
      <c r="P183" s="797"/>
      <c r="Q183" s="797"/>
      <c r="R183" s="797"/>
      <c r="S183" s="798"/>
    </row>
    <row r="184" spans="1:19" ht="30">
      <c r="A184" s="1393">
        <v>170</v>
      </c>
      <c r="B184" s="1394" t="s">
        <v>2004</v>
      </c>
      <c r="C184" s="1395" t="s">
        <v>2064</v>
      </c>
      <c r="D184" s="1395" t="s">
        <v>1974</v>
      </c>
      <c r="E184" s="1427" t="s">
        <v>3576</v>
      </c>
      <c r="F184" s="1396"/>
      <c r="G184" s="1395" t="s">
        <v>5</v>
      </c>
      <c r="H184" s="1392">
        <v>1</v>
      </c>
      <c r="I184" s="1397"/>
      <c r="J184" s="789"/>
      <c r="K184" s="789"/>
      <c r="L184" s="868"/>
      <c r="M184" s="791"/>
      <c r="N184" s="789"/>
      <c r="O184" s="797"/>
      <c r="P184" s="797"/>
      <c r="Q184" s="797"/>
      <c r="R184" s="797"/>
      <c r="S184" s="798"/>
    </row>
    <row r="185" spans="1:19" ht="30">
      <c r="A185" s="1388">
        <v>171</v>
      </c>
      <c r="B185" s="1394" t="s">
        <v>2004</v>
      </c>
      <c r="C185" s="1395" t="s">
        <v>1982</v>
      </c>
      <c r="D185" s="1395" t="s">
        <v>1974</v>
      </c>
      <c r="E185" s="1427" t="s">
        <v>3576</v>
      </c>
      <c r="F185" s="1396"/>
      <c r="G185" s="1395" t="s">
        <v>5</v>
      </c>
      <c r="H185" s="1392">
        <v>1</v>
      </c>
      <c r="I185" s="1397"/>
      <c r="J185" s="789"/>
      <c r="K185" s="789"/>
      <c r="L185" s="868"/>
      <c r="M185" s="791"/>
      <c r="N185" s="789"/>
      <c r="O185" s="797"/>
      <c r="P185" s="797"/>
      <c r="Q185" s="797"/>
      <c r="R185" s="797"/>
      <c r="S185" s="798"/>
    </row>
    <row r="186" spans="1:19" ht="30">
      <c r="A186" s="1393">
        <v>172</v>
      </c>
      <c r="B186" s="1394" t="s">
        <v>1884</v>
      </c>
      <c r="C186" s="1395" t="s">
        <v>1996</v>
      </c>
      <c r="D186" s="1395" t="s">
        <v>1954</v>
      </c>
      <c r="E186" s="1427" t="s">
        <v>3617</v>
      </c>
      <c r="F186" s="1396" t="s">
        <v>2007</v>
      </c>
      <c r="G186" s="1395" t="s">
        <v>5</v>
      </c>
      <c r="H186" s="1392">
        <v>1</v>
      </c>
      <c r="I186" s="868"/>
      <c r="J186" s="789"/>
      <c r="K186" s="789"/>
      <c r="L186" s="868"/>
      <c r="M186" s="791"/>
      <c r="N186" s="789"/>
      <c r="O186" s="797"/>
      <c r="P186" s="797"/>
      <c r="Q186" s="797"/>
      <c r="R186" s="797"/>
      <c r="S186" s="798"/>
    </row>
    <row r="187" spans="1:19" ht="30">
      <c r="A187" s="1388">
        <v>173</v>
      </c>
      <c r="B187" s="1394" t="s">
        <v>1884</v>
      </c>
      <c r="C187" s="1395" t="s">
        <v>1982</v>
      </c>
      <c r="D187" s="1395" t="s">
        <v>1954</v>
      </c>
      <c r="E187" s="1427" t="s">
        <v>3617</v>
      </c>
      <c r="F187" s="1396" t="s">
        <v>2008</v>
      </c>
      <c r="G187" s="1395" t="s">
        <v>5</v>
      </c>
      <c r="H187" s="1392">
        <v>1</v>
      </c>
      <c r="I187" s="868"/>
      <c r="J187" s="789"/>
      <c r="K187" s="789"/>
      <c r="L187" s="868"/>
      <c r="M187" s="791"/>
      <c r="N187" s="789"/>
      <c r="O187" s="797"/>
      <c r="P187" s="797"/>
      <c r="Q187" s="797"/>
      <c r="R187" s="797"/>
      <c r="S187" s="798"/>
    </row>
    <row r="188" spans="1:19" ht="45">
      <c r="A188" s="1393">
        <v>174</v>
      </c>
      <c r="B188" s="1394" t="s">
        <v>2101</v>
      </c>
      <c r="C188" s="1395">
        <v>315</v>
      </c>
      <c r="D188" s="1395" t="s">
        <v>2102</v>
      </c>
      <c r="E188" s="1427" t="s">
        <v>3576</v>
      </c>
      <c r="F188" s="1396" t="s">
        <v>2103</v>
      </c>
      <c r="G188" s="1395" t="s">
        <v>5</v>
      </c>
      <c r="H188" s="1392">
        <v>12</v>
      </c>
      <c r="I188" s="868"/>
      <c r="J188" s="789"/>
      <c r="K188" s="789"/>
      <c r="L188" s="868"/>
      <c r="M188" s="791"/>
      <c r="N188" s="789"/>
      <c r="O188" s="797"/>
      <c r="P188" s="797"/>
      <c r="Q188" s="797"/>
      <c r="R188" s="797"/>
      <c r="S188" s="798"/>
    </row>
    <row r="189" spans="1:19" ht="45">
      <c r="A189" s="1388">
        <v>175</v>
      </c>
      <c r="B189" s="1394" t="s">
        <v>2101</v>
      </c>
      <c r="C189" s="1395">
        <v>160</v>
      </c>
      <c r="D189" s="1395" t="s">
        <v>2104</v>
      </c>
      <c r="E189" s="1427" t="s">
        <v>3576</v>
      </c>
      <c r="F189" s="1396" t="s">
        <v>2105</v>
      </c>
      <c r="G189" s="1395" t="s">
        <v>5</v>
      </c>
      <c r="H189" s="1392">
        <v>1</v>
      </c>
      <c r="I189" s="868"/>
      <c r="J189" s="789"/>
      <c r="K189" s="789"/>
      <c r="L189" s="868"/>
      <c r="M189" s="791"/>
      <c r="N189" s="789"/>
      <c r="O189" s="797"/>
      <c r="P189" s="797"/>
      <c r="Q189" s="797"/>
      <c r="R189" s="797"/>
      <c r="S189" s="798"/>
    </row>
    <row r="190" spans="1:19" ht="45">
      <c r="A190" s="1393">
        <v>176</v>
      </c>
      <c r="B190" s="1394" t="s">
        <v>2101</v>
      </c>
      <c r="C190" s="1395">
        <v>250</v>
      </c>
      <c r="D190" s="1395" t="s">
        <v>2104</v>
      </c>
      <c r="E190" s="1427" t="s">
        <v>3576</v>
      </c>
      <c r="F190" s="1396" t="s">
        <v>2106</v>
      </c>
      <c r="G190" s="1395" t="s">
        <v>5</v>
      </c>
      <c r="H190" s="1392">
        <v>8</v>
      </c>
      <c r="I190" s="868"/>
      <c r="J190" s="789"/>
      <c r="K190" s="789"/>
      <c r="L190" s="868"/>
      <c r="M190" s="791"/>
      <c r="N190" s="789"/>
      <c r="O190" s="797"/>
      <c r="P190" s="797"/>
      <c r="Q190" s="797"/>
      <c r="R190" s="797"/>
      <c r="S190" s="798"/>
    </row>
    <row r="191" spans="1:19" ht="30">
      <c r="A191" s="1388">
        <v>177</v>
      </c>
      <c r="B191" s="1394" t="s">
        <v>1926</v>
      </c>
      <c r="C191" s="1395" t="s">
        <v>2057</v>
      </c>
      <c r="D191" s="1395" t="s">
        <v>2107</v>
      </c>
      <c r="E191" s="1427" t="s">
        <v>3576</v>
      </c>
      <c r="F191" s="1396" t="s">
        <v>2108</v>
      </c>
      <c r="G191" s="1395" t="s">
        <v>5</v>
      </c>
      <c r="H191" s="1392">
        <v>4</v>
      </c>
      <c r="I191" s="868"/>
      <c r="J191" s="789"/>
      <c r="K191" s="789"/>
      <c r="L191" s="868"/>
      <c r="M191" s="791"/>
      <c r="N191" s="789"/>
      <c r="O191" s="797"/>
      <c r="P191" s="797"/>
      <c r="Q191" s="797"/>
      <c r="R191" s="797"/>
      <c r="S191" s="798"/>
    </row>
    <row r="192" spans="1:19" ht="30">
      <c r="A192" s="1393">
        <v>178</v>
      </c>
      <c r="B192" s="1394" t="s">
        <v>1926</v>
      </c>
      <c r="C192" s="1395" t="s">
        <v>2059</v>
      </c>
      <c r="D192" s="1395" t="s">
        <v>2107</v>
      </c>
      <c r="E192" s="1427" t="s">
        <v>3576</v>
      </c>
      <c r="F192" s="1396" t="s">
        <v>2109</v>
      </c>
      <c r="G192" s="1395" t="s">
        <v>5</v>
      </c>
      <c r="H192" s="1392">
        <v>2</v>
      </c>
      <c r="I192" s="868"/>
      <c r="J192" s="789"/>
      <c r="K192" s="789"/>
      <c r="L192" s="868"/>
      <c r="M192" s="791"/>
      <c r="N192" s="789"/>
      <c r="O192" s="797"/>
      <c r="P192" s="797"/>
      <c r="Q192" s="797"/>
      <c r="R192" s="797"/>
      <c r="S192" s="798"/>
    </row>
    <row r="193" spans="1:19" ht="30">
      <c r="A193" s="1388">
        <v>179</v>
      </c>
      <c r="B193" s="1394" t="s">
        <v>2110</v>
      </c>
      <c r="C193" s="1395">
        <v>160</v>
      </c>
      <c r="D193" s="1395" t="s">
        <v>2111</v>
      </c>
      <c r="E193" s="1427" t="s">
        <v>3576</v>
      </c>
      <c r="F193" s="1396" t="s">
        <v>2112</v>
      </c>
      <c r="G193" s="1395" t="s">
        <v>5</v>
      </c>
      <c r="H193" s="1392">
        <v>1</v>
      </c>
      <c r="I193" s="868"/>
      <c r="J193" s="789"/>
      <c r="K193" s="789"/>
      <c r="L193" s="868"/>
      <c r="M193" s="791"/>
      <c r="N193" s="789"/>
      <c r="O193" s="797"/>
      <c r="P193" s="797"/>
      <c r="Q193" s="797"/>
      <c r="R193" s="797"/>
      <c r="S193" s="798"/>
    </row>
    <row r="194" spans="1:19" ht="30">
      <c r="A194" s="1393">
        <v>180</v>
      </c>
      <c r="B194" s="1394" t="s">
        <v>2012</v>
      </c>
      <c r="C194" s="1395">
        <v>800</v>
      </c>
      <c r="D194" s="1395" t="s">
        <v>2013</v>
      </c>
      <c r="E194" s="1427" t="s">
        <v>3576</v>
      </c>
      <c r="F194" s="1396" t="s">
        <v>2014</v>
      </c>
      <c r="G194" s="1395" t="s">
        <v>5</v>
      </c>
      <c r="H194" s="1392">
        <v>1</v>
      </c>
      <c r="I194" s="868"/>
      <c r="J194" s="789"/>
      <c r="K194" s="789"/>
      <c r="L194" s="868"/>
      <c r="M194" s="791"/>
      <c r="N194" s="789"/>
      <c r="O194" s="797"/>
      <c r="P194" s="797"/>
      <c r="Q194" s="797"/>
      <c r="R194" s="797"/>
      <c r="S194" s="798"/>
    </row>
    <row r="195" spans="1:19" ht="30">
      <c r="A195" s="1388">
        <v>181</v>
      </c>
      <c r="B195" s="1394" t="s">
        <v>2015</v>
      </c>
      <c r="C195" s="1395">
        <v>315</v>
      </c>
      <c r="D195" s="1395" t="s">
        <v>2016</v>
      </c>
      <c r="E195" s="1427" t="s">
        <v>3621</v>
      </c>
      <c r="F195" s="1396" t="s">
        <v>2113</v>
      </c>
      <c r="G195" s="1395" t="s">
        <v>5</v>
      </c>
      <c r="H195" s="1392">
        <v>7</v>
      </c>
      <c r="I195" s="868"/>
      <c r="J195" s="789"/>
      <c r="K195" s="789"/>
      <c r="L195" s="868"/>
      <c r="M195" s="791"/>
      <c r="N195" s="789"/>
      <c r="O195" s="797"/>
      <c r="P195" s="797"/>
      <c r="Q195" s="797"/>
      <c r="R195" s="797"/>
      <c r="S195" s="798"/>
    </row>
    <row r="196" spans="1:19" ht="30">
      <c r="A196" s="1393">
        <v>182</v>
      </c>
      <c r="B196" s="1394" t="s">
        <v>2015</v>
      </c>
      <c r="C196" s="1395">
        <v>400</v>
      </c>
      <c r="D196" s="1395" t="s">
        <v>2016</v>
      </c>
      <c r="E196" s="1427" t="s">
        <v>3621</v>
      </c>
      <c r="F196" s="1396" t="s">
        <v>2114</v>
      </c>
      <c r="G196" s="1395" t="s">
        <v>5</v>
      </c>
      <c r="H196" s="1392">
        <v>2</v>
      </c>
      <c r="I196" s="868"/>
      <c r="J196" s="789"/>
      <c r="K196" s="789"/>
      <c r="L196" s="868"/>
      <c r="M196" s="791"/>
      <c r="N196" s="789"/>
      <c r="O196" s="797"/>
      <c r="P196" s="797"/>
      <c r="Q196" s="797"/>
      <c r="R196" s="797"/>
      <c r="S196" s="798"/>
    </row>
    <row r="197" spans="1:19" ht="30">
      <c r="A197" s="1388">
        <v>183</v>
      </c>
      <c r="B197" s="1394" t="s">
        <v>2115</v>
      </c>
      <c r="C197" s="1395">
        <v>160</v>
      </c>
      <c r="D197" s="1395" t="s">
        <v>2116</v>
      </c>
      <c r="E197" s="1427" t="s">
        <v>3622</v>
      </c>
      <c r="F197" s="1396" t="s">
        <v>2117</v>
      </c>
      <c r="G197" s="1395" t="s">
        <v>5</v>
      </c>
      <c r="H197" s="1392">
        <v>2</v>
      </c>
      <c r="I197" s="868"/>
      <c r="J197" s="789"/>
      <c r="K197" s="887"/>
      <c r="L197" s="868"/>
      <c r="M197" s="791"/>
      <c r="N197" s="789"/>
      <c r="O197" s="797"/>
      <c r="P197" s="797"/>
      <c r="Q197" s="797"/>
      <c r="R197" s="797"/>
      <c r="S197" s="798"/>
    </row>
    <row r="198" spans="1:19" ht="60">
      <c r="A198" s="1393">
        <v>184</v>
      </c>
      <c r="B198" s="1394" t="s">
        <v>2118</v>
      </c>
      <c r="C198" s="1395">
        <v>400</v>
      </c>
      <c r="D198" s="1395" t="s">
        <v>2119</v>
      </c>
      <c r="E198" s="1427" t="s">
        <v>3622</v>
      </c>
      <c r="F198" s="1396" t="s">
        <v>2120</v>
      </c>
      <c r="G198" s="1395" t="s">
        <v>5</v>
      </c>
      <c r="H198" s="1392">
        <v>1</v>
      </c>
      <c r="I198" s="868"/>
      <c r="J198" s="789"/>
      <c r="K198" s="887"/>
      <c r="L198" s="868"/>
      <c r="M198" s="791"/>
      <c r="N198" s="789"/>
      <c r="O198" s="797"/>
      <c r="P198" s="797"/>
      <c r="Q198" s="797"/>
      <c r="R198" s="797"/>
      <c r="S198" s="798"/>
    </row>
    <row r="199" spans="1:19" ht="60">
      <c r="A199" s="1388">
        <v>185</v>
      </c>
      <c r="B199" s="1394" t="s">
        <v>2121</v>
      </c>
      <c r="C199" s="1395" t="s">
        <v>1878</v>
      </c>
      <c r="D199" s="1395" t="s">
        <v>2122</v>
      </c>
      <c r="E199" s="1427" t="s">
        <v>3622</v>
      </c>
      <c r="F199" s="1396" t="s">
        <v>2123</v>
      </c>
      <c r="G199" s="1395" t="s">
        <v>5</v>
      </c>
      <c r="H199" s="1392">
        <v>3</v>
      </c>
      <c r="I199" s="868"/>
      <c r="J199" s="789"/>
      <c r="K199" s="789"/>
      <c r="L199" s="868"/>
      <c r="M199" s="791"/>
      <c r="N199" s="789"/>
      <c r="O199" s="797"/>
      <c r="P199" s="797"/>
      <c r="Q199" s="797"/>
      <c r="R199" s="797"/>
      <c r="S199" s="798"/>
    </row>
    <row r="200" spans="1:19" ht="60">
      <c r="A200" s="1393">
        <v>186</v>
      </c>
      <c r="B200" s="1394" t="s">
        <v>2121</v>
      </c>
      <c r="C200" s="1395" t="s">
        <v>1878</v>
      </c>
      <c r="D200" s="1395" t="s">
        <v>2122</v>
      </c>
      <c r="E200" s="1427" t="s">
        <v>3622</v>
      </c>
      <c r="F200" s="1396" t="s">
        <v>2124</v>
      </c>
      <c r="G200" s="1395" t="s">
        <v>5</v>
      </c>
      <c r="H200" s="1392">
        <v>2</v>
      </c>
      <c r="I200" s="868"/>
      <c r="J200" s="789"/>
      <c r="K200" s="789"/>
      <c r="L200" s="868"/>
      <c r="M200" s="791"/>
      <c r="N200" s="789"/>
      <c r="O200" s="797"/>
      <c r="P200" s="797"/>
      <c r="Q200" s="797"/>
      <c r="R200" s="797"/>
      <c r="S200" s="798"/>
    </row>
    <row r="201" spans="1:19" ht="30">
      <c r="A201" s="1388">
        <v>187</v>
      </c>
      <c r="B201" s="1394" t="s">
        <v>2018</v>
      </c>
      <c r="C201" s="1395">
        <v>160</v>
      </c>
      <c r="D201" s="1395" t="s">
        <v>2125</v>
      </c>
      <c r="E201" s="1427" t="s">
        <v>3622</v>
      </c>
      <c r="F201" s="1396" t="s">
        <v>2126</v>
      </c>
      <c r="G201" s="1395" t="s">
        <v>5</v>
      </c>
      <c r="H201" s="1392">
        <v>2</v>
      </c>
      <c r="I201" s="868"/>
      <c r="J201" s="789"/>
      <c r="K201" s="789"/>
      <c r="L201" s="868"/>
      <c r="M201" s="791"/>
      <c r="N201" s="789"/>
      <c r="O201" s="797"/>
      <c r="P201" s="797"/>
      <c r="Q201" s="797"/>
      <c r="R201" s="797"/>
      <c r="S201" s="798"/>
    </row>
    <row r="202" spans="1:19" ht="30">
      <c r="A202" s="1393">
        <v>188</v>
      </c>
      <c r="B202" s="1394" t="s">
        <v>2018</v>
      </c>
      <c r="C202" s="1395">
        <v>400</v>
      </c>
      <c r="D202" s="1395" t="s">
        <v>2125</v>
      </c>
      <c r="E202" s="1427" t="s">
        <v>3622</v>
      </c>
      <c r="F202" s="1396" t="s">
        <v>2127</v>
      </c>
      <c r="G202" s="1395" t="s">
        <v>5</v>
      </c>
      <c r="H202" s="1392">
        <v>1</v>
      </c>
      <c r="I202" s="868"/>
      <c r="J202" s="789"/>
      <c r="K202" s="789"/>
      <c r="L202" s="868"/>
      <c r="M202" s="791"/>
      <c r="N202" s="789"/>
      <c r="O202" s="797"/>
      <c r="P202" s="797"/>
      <c r="Q202" s="797"/>
      <c r="R202" s="797"/>
      <c r="S202" s="798"/>
    </row>
    <row r="203" spans="1:19" ht="30">
      <c r="A203" s="1388">
        <v>189</v>
      </c>
      <c r="B203" s="1394" t="s">
        <v>2018</v>
      </c>
      <c r="C203" s="1395" t="s">
        <v>1982</v>
      </c>
      <c r="D203" s="1395" t="s">
        <v>2019</v>
      </c>
      <c r="E203" s="1427" t="s">
        <v>3576</v>
      </c>
      <c r="F203" s="1396" t="s">
        <v>2020</v>
      </c>
      <c r="G203" s="1395" t="s">
        <v>5</v>
      </c>
      <c r="H203" s="1392">
        <v>2</v>
      </c>
      <c r="I203" s="868"/>
      <c r="J203" s="789"/>
      <c r="K203" s="789"/>
      <c r="L203" s="868"/>
      <c r="M203" s="791"/>
      <c r="N203" s="789"/>
      <c r="O203" s="797"/>
      <c r="P203" s="797"/>
      <c r="Q203" s="797"/>
      <c r="R203" s="797"/>
      <c r="S203" s="798"/>
    </row>
    <row r="204" spans="1:19" ht="30">
      <c r="A204" s="1393">
        <v>190</v>
      </c>
      <c r="B204" s="1394" t="s">
        <v>2018</v>
      </c>
      <c r="C204" s="1395" t="s">
        <v>1982</v>
      </c>
      <c r="D204" s="1395" t="s">
        <v>2128</v>
      </c>
      <c r="E204" s="1427" t="s">
        <v>3576</v>
      </c>
      <c r="F204" s="1396" t="s">
        <v>2129</v>
      </c>
      <c r="G204" s="1395" t="s">
        <v>5</v>
      </c>
      <c r="H204" s="1392">
        <v>4</v>
      </c>
      <c r="I204" s="868"/>
      <c r="J204" s="789"/>
      <c r="K204" s="789"/>
      <c r="L204" s="868"/>
      <c r="M204" s="791"/>
      <c r="N204" s="789"/>
      <c r="O204" s="797"/>
      <c r="P204" s="797"/>
      <c r="Q204" s="797"/>
      <c r="R204" s="797"/>
      <c r="S204" s="798"/>
    </row>
    <row r="205" spans="1:19" ht="30">
      <c r="A205" s="1388">
        <v>191</v>
      </c>
      <c r="B205" s="1394" t="s">
        <v>2018</v>
      </c>
      <c r="C205" s="1395" t="s">
        <v>1878</v>
      </c>
      <c r="D205" s="1395" t="s">
        <v>2130</v>
      </c>
      <c r="E205" s="1427" t="s">
        <v>3622</v>
      </c>
      <c r="F205" s="1396" t="s">
        <v>2131</v>
      </c>
      <c r="G205" s="1395" t="s">
        <v>5</v>
      </c>
      <c r="H205" s="1392">
        <v>5</v>
      </c>
      <c r="I205" s="868"/>
      <c r="J205" s="789"/>
      <c r="K205" s="789"/>
      <c r="L205" s="868"/>
      <c r="M205" s="791"/>
      <c r="N205" s="789"/>
      <c r="O205" s="797"/>
      <c r="P205" s="797"/>
      <c r="Q205" s="797"/>
      <c r="R205" s="797"/>
      <c r="S205" s="798"/>
    </row>
    <row r="206" spans="1:19" ht="60">
      <c r="A206" s="1393">
        <v>192</v>
      </c>
      <c r="B206" s="1394" t="s">
        <v>2132</v>
      </c>
      <c r="C206" s="1395" t="s">
        <v>2057</v>
      </c>
      <c r="D206" s="1395" t="s">
        <v>2133</v>
      </c>
      <c r="E206" s="1427" t="s">
        <v>3623</v>
      </c>
      <c r="F206" s="1396" t="s">
        <v>2134</v>
      </c>
      <c r="G206" s="1395" t="s">
        <v>5</v>
      </c>
      <c r="H206" s="1392">
        <v>1</v>
      </c>
      <c r="I206" s="868"/>
      <c r="J206" s="789"/>
      <c r="K206" s="789"/>
      <c r="L206" s="868"/>
      <c r="M206" s="791"/>
      <c r="N206" s="789"/>
      <c r="O206" s="797"/>
      <c r="P206" s="797"/>
      <c r="Q206" s="797"/>
      <c r="R206" s="797"/>
      <c r="S206" s="798"/>
    </row>
    <row r="207" spans="1:19" ht="60">
      <c r="A207" s="1388">
        <v>193</v>
      </c>
      <c r="B207" s="1394" t="s">
        <v>2132</v>
      </c>
      <c r="C207" s="1395" t="s">
        <v>2057</v>
      </c>
      <c r="D207" s="1395" t="s">
        <v>2133</v>
      </c>
      <c r="E207" s="1427" t="s">
        <v>3623</v>
      </c>
      <c r="F207" s="1396" t="s">
        <v>2135</v>
      </c>
      <c r="G207" s="1395" t="s">
        <v>5</v>
      </c>
      <c r="H207" s="1392">
        <v>1</v>
      </c>
      <c r="I207" s="868"/>
      <c r="J207" s="789"/>
      <c r="K207" s="789"/>
      <c r="L207" s="868"/>
      <c r="M207" s="791"/>
      <c r="N207" s="789"/>
      <c r="O207" s="797"/>
      <c r="P207" s="797"/>
      <c r="Q207" s="797"/>
      <c r="R207" s="797"/>
      <c r="S207" s="798"/>
    </row>
    <row r="208" spans="1:19" ht="30">
      <c r="A208" s="1393">
        <v>194</v>
      </c>
      <c r="B208" s="1394" t="s">
        <v>1956</v>
      </c>
      <c r="C208" s="1395"/>
      <c r="D208" s="1395" t="s">
        <v>1957</v>
      </c>
      <c r="E208" s="1427" t="s">
        <v>3576</v>
      </c>
      <c r="F208" s="1396" t="s">
        <v>2136</v>
      </c>
      <c r="G208" s="1395" t="s">
        <v>5</v>
      </c>
      <c r="H208" s="1392">
        <v>1</v>
      </c>
      <c r="I208" s="868"/>
      <c r="J208" s="789"/>
      <c r="K208" s="789"/>
      <c r="L208" s="868"/>
      <c r="M208" s="791"/>
      <c r="N208" s="789"/>
      <c r="O208" s="797"/>
      <c r="P208" s="797"/>
      <c r="Q208" s="797"/>
      <c r="R208" s="797"/>
      <c r="S208" s="798"/>
    </row>
    <row r="209" spans="1:19" ht="30">
      <c r="A209" s="1388">
        <v>195</v>
      </c>
      <c r="B209" s="1394" t="s">
        <v>1956</v>
      </c>
      <c r="C209" s="1395"/>
      <c r="D209" s="1395" t="s">
        <v>1957</v>
      </c>
      <c r="E209" s="1427" t="s">
        <v>3576</v>
      </c>
      <c r="F209" s="1396" t="s">
        <v>1958</v>
      </c>
      <c r="G209" s="1395" t="s">
        <v>5</v>
      </c>
      <c r="H209" s="1392">
        <v>10</v>
      </c>
      <c r="I209" s="868"/>
      <c r="J209" s="789"/>
      <c r="K209" s="789"/>
      <c r="L209" s="868"/>
      <c r="M209" s="791"/>
      <c r="N209" s="789"/>
      <c r="O209" s="797"/>
      <c r="P209" s="797"/>
      <c r="Q209" s="797"/>
      <c r="R209" s="797"/>
      <c r="S209" s="798"/>
    </row>
    <row r="210" spans="1:19" ht="30">
      <c r="A210" s="1393">
        <v>196</v>
      </c>
      <c r="B210" s="1394" t="s">
        <v>1956</v>
      </c>
      <c r="C210" s="1395"/>
      <c r="D210" s="1395" t="s">
        <v>1957</v>
      </c>
      <c r="E210" s="1427" t="s">
        <v>3576</v>
      </c>
      <c r="F210" s="1396" t="s">
        <v>2137</v>
      </c>
      <c r="G210" s="1395" t="s">
        <v>5</v>
      </c>
      <c r="H210" s="1392">
        <v>2</v>
      </c>
      <c r="I210" s="868"/>
      <c r="J210" s="789"/>
      <c r="K210" s="789"/>
      <c r="L210" s="868"/>
      <c r="M210" s="791"/>
      <c r="N210" s="789"/>
      <c r="O210" s="797"/>
      <c r="P210" s="797"/>
      <c r="Q210" s="797"/>
      <c r="R210" s="797"/>
      <c r="S210" s="798"/>
    </row>
    <row r="211" spans="1:19" ht="30">
      <c r="A211" s="1388">
        <v>197</v>
      </c>
      <c r="B211" s="1394" t="s">
        <v>1956</v>
      </c>
      <c r="C211" s="1395"/>
      <c r="D211" s="1395" t="s">
        <v>2021</v>
      </c>
      <c r="E211" s="1427" t="s">
        <v>3576</v>
      </c>
      <c r="F211" s="1396" t="s">
        <v>2138</v>
      </c>
      <c r="G211" s="1395" t="s">
        <v>5</v>
      </c>
      <c r="H211" s="1392">
        <v>2</v>
      </c>
      <c r="I211" s="868"/>
      <c r="J211" s="789"/>
      <c r="K211" s="789"/>
      <c r="L211" s="868"/>
      <c r="M211" s="791"/>
      <c r="N211" s="789"/>
      <c r="O211" s="797"/>
      <c r="P211" s="797"/>
      <c r="Q211" s="797"/>
      <c r="R211" s="797"/>
      <c r="S211" s="798"/>
    </row>
    <row r="212" spans="1:19" ht="30">
      <c r="A212" s="1393">
        <v>198</v>
      </c>
      <c r="B212" s="1394" t="s">
        <v>1956</v>
      </c>
      <c r="C212" s="1395"/>
      <c r="D212" s="1395" t="s">
        <v>2021</v>
      </c>
      <c r="E212" s="1427" t="s">
        <v>3576</v>
      </c>
      <c r="F212" s="1396" t="s">
        <v>2022</v>
      </c>
      <c r="G212" s="1395" t="s">
        <v>5</v>
      </c>
      <c r="H212" s="1392">
        <v>9</v>
      </c>
      <c r="I212" s="868"/>
      <c r="J212" s="789"/>
      <c r="K212" s="789"/>
      <c r="L212" s="868"/>
      <c r="M212" s="791"/>
      <c r="N212" s="789"/>
      <c r="O212" s="797"/>
      <c r="P212" s="797"/>
      <c r="Q212" s="797"/>
      <c r="R212" s="797"/>
      <c r="S212" s="798"/>
    </row>
    <row r="213" spans="1:19" ht="30">
      <c r="A213" s="1388">
        <v>199</v>
      </c>
      <c r="B213" s="1394" t="s">
        <v>1956</v>
      </c>
      <c r="C213" s="1395"/>
      <c r="D213" s="1395" t="s">
        <v>2021</v>
      </c>
      <c r="E213" s="1427" t="s">
        <v>3576</v>
      </c>
      <c r="F213" s="1396" t="s">
        <v>2023</v>
      </c>
      <c r="G213" s="1395" t="s">
        <v>5</v>
      </c>
      <c r="H213" s="1392">
        <v>4</v>
      </c>
      <c r="I213" s="868"/>
      <c r="J213" s="789"/>
      <c r="K213" s="789"/>
      <c r="L213" s="868"/>
      <c r="M213" s="791"/>
      <c r="N213" s="789"/>
      <c r="O213" s="797"/>
      <c r="P213" s="797"/>
      <c r="Q213" s="797"/>
      <c r="R213" s="797"/>
      <c r="S213" s="798"/>
    </row>
    <row r="214" spans="1:19" ht="30">
      <c r="A214" s="1393">
        <v>200</v>
      </c>
      <c r="B214" s="1394" t="s">
        <v>1956</v>
      </c>
      <c r="C214" s="1395"/>
      <c r="D214" s="1395" t="s">
        <v>2021</v>
      </c>
      <c r="E214" s="1427" t="s">
        <v>3576</v>
      </c>
      <c r="F214" s="1396" t="s">
        <v>2024</v>
      </c>
      <c r="G214" s="1395" t="s">
        <v>5</v>
      </c>
      <c r="H214" s="1392">
        <v>1</v>
      </c>
      <c r="I214" s="868"/>
      <c r="J214" s="789"/>
      <c r="K214" s="789"/>
      <c r="L214" s="868"/>
      <c r="M214" s="791"/>
      <c r="N214" s="789"/>
      <c r="O214" s="797"/>
      <c r="P214" s="797"/>
      <c r="Q214" s="797"/>
      <c r="R214" s="797"/>
      <c r="S214" s="798"/>
    </row>
    <row r="215" spans="1:19" ht="45">
      <c r="A215" s="1388">
        <v>201</v>
      </c>
      <c r="B215" s="1394" t="s">
        <v>2459</v>
      </c>
      <c r="C215" s="1395"/>
      <c r="D215" s="1395" t="s">
        <v>2026</v>
      </c>
      <c r="E215" s="1427" t="s">
        <v>3618</v>
      </c>
      <c r="F215" s="1396" t="s">
        <v>2027</v>
      </c>
      <c r="G215" s="1395" t="s">
        <v>12</v>
      </c>
      <c r="H215" s="1392">
        <v>120</v>
      </c>
      <c r="I215" s="868"/>
      <c r="J215" s="789"/>
      <c r="K215" s="887"/>
      <c r="L215" s="868"/>
      <c r="M215" s="791"/>
      <c r="N215" s="789"/>
      <c r="O215" s="797"/>
      <c r="P215" s="797"/>
      <c r="Q215" s="797"/>
      <c r="R215" s="797"/>
      <c r="S215" s="798"/>
    </row>
    <row r="216" spans="1:19" ht="60">
      <c r="A216" s="1393">
        <v>202</v>
      </c>
      <c r="B216" s="1394" t="s">
        <v>2460</v>
      </c>
      <c r="C216" s="1395"/>
      <c r="D216" s="1395" t="s">
        <v>2028</v>
      </c>
      <c r="E216" s="1427" t="s">
        <v>3618</v>
      </c>
      <c r="F216" s="1396" t="s">
        <v>2029</v>
      </c>
      <c r="G216" s="1395" t="s">
        <v>12</v>
      </c>
      <c r="H216" s="1392">
        <v>10</v>
      </c>
      <c r="I216" s="868"/>
      <c r="J216" s="789"/>
      <c r="K216" s="887"/>
      <c r="L216" s="868"/>
      <c r="M216" s="791"/>
      <c r="N216" s="789"/>
      <c r="O216" s="797"/>
      <c r="P216" s="797"/>
      <c r="Q216" s="797"/>
      <c r="R216" s="797"/>
      <c r="S216" s="798"/>
    </row>
    <row r="217" spans="1:19" ht="30">
      <c r="A217" s="1388">
        <v>203</v>
      </c>
      <c r="B217" s="1394" t="s">
        <v>2461</v>
      </c>
      <c r="C217" s="1395"/>
      <c r="D217" s="1395" t="s">
        <v>2139</v>
      </c>
      <c r="E217" s="1427" t="s">
        <v>3619</v>
      </c>
      <c r="F217" s="1396" t="s">
        <v>2140</v>
      </c>
      <c r="G217" s="1395" t="s">
        <v>12</v>
      </c>
      <c r="H217" s="1392">
        <v>10</v>
      </c>
      <c r="I217" s="868"/>
      <c r="J217" s="789"/>
      <c r="K217" s="887"/>
      <c r="L217" s="868"/>
      <c r="M217" s="791"/>
      <c r="N217" s="789"/>
      <c r="O217" s="797"/>
      <c r="P217" s="797"/>
      <c r="Q217" s="797"/>
      <c r="R217" s="797"/>
      <c r="S217" s="798"/>
    </row>
    <row r="218" spans="1:19" ht="45">
      <c r="A218" s="1393">
        <v>204</v>
      </c>
      <c r="B218" s="1394" t="s">
        <v>2462</v>
      </c>
      <c r="C218" s="1395"/>
      <c r="D218" s="1395" t="s">
        <v>2030</v>
      </c>
      <c r="E218" s="1427" t="s">
        <v>3619</v>
      </c>
      <c r="F218" s="1396" t="s">
        <v>2031</v>
      </c>
      <c r="G218" s="1395" t="s">
        <v>12</v>
      </c>
      <c r="H218" s="1392">
        <v>220</v>
      </c>
      <c r="I218" s="1397"/>
      <c r="J218" s="789"/>
      <c r="K218" s="789"/>
      <c r="L218" s="868"/>
      <c r="M218" s="791"/>
      <c r="N218" s="789"/>
      <c r="O218" s="797"/>
      <c r="P218" s="797"/>
      <c r="Q218" s="797"/>
      <c r="R218" s="797"/>
      <c r="S218" s="798"/>
    </row>
    <row r="219" spans="1:19" ht="45">
      <c r="A219" s="1388">
        <v>205</v>
      </c>
      <c r="B219" s="1394" t="s">
        <v>2032</v>
      </c>
      <c r="C219" s="1395"/>
      <c r="D219" s="1395"/>
      <c r="E219" s="1396"/>
      <c r="F219" s="1396"/>
      <c r="G219" s="1395" t="s">
        <v>9</v>
      </c>
      <c r="H219" s="1392">
        <v>1</v>
      </c>
      <c r="I219" s="868"/>
      <c r="J219" s="789"/>
      <c r="K219" s="789"/>
      <c r="L219" s="868"/>
      <c r="M219" s="791"/>
      <c r="N219" s="789"/>
      <c r="O219" s="797"/>
      <c r="P219" s="797"/>
      <c r="Q219" s="797"/>
      <c r="R219" s="797"/>
      <c r="S219" s="798"/>
    </row>
    <row r="220" spans="1:19" ht="30">
      <c r="A220" s="1393">
        <v>206</v>
      </c>
      <c r="B220" s="1394" t="s">
        <v>1939</v>
      </c>
      <c r="C220" s="1395"/>
      <c r="D220" s="1395"/>
      <c r="E220" s="1396"/>
      <c r="F220" s="1396"/>
      <c r="G220" s="1395" t="s">
        <v>9</v>
      </c>
      <c r="H220" s="1392">
        <v>1</v>
      </c>
      <c r="I220" s="1397"/>
      <c r="J220" s="789"/>
      <c r="K220" s="789"/>
      <c r="L220" s="868"/>
      <c r="M220" s="791"/>
      <c r="N220" s="789"/>
      <c r="O220" s="797"/>
      <c r="P220" s="797"/>
      <c r="Q220" s="797"/>
      <c r="R220" s="797"/>
      <c r="S220" s="798"/>
    </row>
    <row r="221" spans="1:19" ht="15">
      <c r="A221" s="1388">
        <v>207</v>
      </c>
      <c r="B221" s="1394" t="s">
        <v>1940</v>
      </c>
      <c r="C221" s="1395"/>
      <c r="D221" s="1395"/>
      <c r="E221" s="1396"/>
      <c r="F221" s="1396"/>
      <c r="G221" s="1395" t="s">
        <v>9</v>
      </c>
      <c r="H221" s="1392">
        <v>1</v>
      </c>
      <c r="I221" s="1397"/>
      <c r="J221" s="789"/>
      <c r="K221" s="789"/>
      <c r="L221" s="868"/>
      <c r="M221" s="791"/>
      <c r="N221" s="789"/>
      <c r="O221" s="797"/>
      <c r="P221" s="797"/>
      <c r="Q221" s="797"/>
      <c r="R221" s="797"/>
      <c r="S221" s="798"/>
    </row>
    <row r="222" spans="1:19" ht="15">
      <c r="A222" s="1393">
        <v>208</v>
      </c>
      <c r="B222" s="1389" t="s">
        <v>2141</v>
      </c>
      <c r="C222" s="1390"/>
      <c r="D222" s="1390"/>
      <c r="E222" s="1391"/>
      <c r="F222" s="1391"/>
      <c r="G222" s="1390"/>
      <c r="H222" s="1392"/>
      <c r="I222" s="1397"/>
      <c r="J222" s="789"/>
      <c r="K222" s="789"/>
      <c r="L222" s="868"/>
      <c r="M222" s="791"/>
      <c r="N222" s="789"/>
      <c r="O222" s="797"/>
      <c r="P222" s="797"/>
      <c r="Q222" s="797"/>
      <c r="R222" s="797"/>
      <c r="S222" s="798"/>
    </row>
    <row r="223" spans="1:19" ht="150">
      <c r="A223" s="1388">
        <v>209</v>
      </c>
      <c r="B223" s="1398" t="s">
        <v>2142</v>
      </c>
      <c r="C223" s="1395"/>
      <c r="D223" s="1395"/>
      <c r="E223" s="1427" t="s">
        <v>3624</v>
      </c>
      <c r="F223" s="1396" t="s">
        <v>2035</v>
      </c>
      <c r="G223" s="1395" t="s">
        <v>9</v>
      </c>
      <c r="H223" s="1392">
        <v>1</v>
      </c>
      <c r="I223" s="1397"/>
      <c r="J223" s="789"/>
      <c r="K223" s="789"/>
      <c r="L223" s="868"/>
      <c r="M223" s="791"/>
      <c r="N223" s="789"/>
      <c r="O223" s="797"/>
      <c r="P223" s="797"/>
      <c r="Q223" s="797"/>
      <c r="R223" s="797"/>
      <c r="S223" s="798"/>
    </row>
    <row r="224" spans="1:19" ht="30">
      <c r="A224" s="1393">
        <v>210</v>
      </c>
      <c r="B224" s="1394" t="s">
        <v>2036</v>
      </c>
      <c r="C224" s="1395"/>
      <c r="D224" s="1395"/>
      <c r="E224" s="1427" t="s">
        <v>3615</v>
      </c>
      <c r="F224" s="1395" t="s">
        <v>2037</v>
      </c>
      <c r="G224" s="1395" t="s">
        <v>5</v>
      </c>
      <c r="H224" s="1392">
        <v>4</v>
      </c>
      <c r="I224" s="1397"/>
      <c r="J224" s="789"/>
      <c r="K224" s="789"/>
      <c r="L224" s="868"/>
      <c r="M224" s="791"/>
      <c r="N224" s="789"/>
      <c r="O224" s="797"/>
      <c r="P224" s="797"/>
      <c r="Q224" s="797"/>
      <c r="R224" s="797"/>
      <c r="S224" s="798"/>
    </row>
    <row r="225" spans="1:19" ht="45">
      <c r="A225" s="1388">
        <v>211</v>
      </c>
      <c r="B225" s="1394" t="s">
        <v>2038</v>
      </c>
      <c r="C225" s="1395" t="s">
        <v>2039</v>
      </c>
      <c r="D225" s="1395" t="s">
        <v>2040</v>
      </c>
      <c r="E225" s="1427" t="s">
        <v>3606</v>
      </c>
      <c r="F225" s="1396" t="s">
        <v>2041</v>
      </c>
      <c r="G225" s="1395" t="s">
        <v>7</v>
      </c>
      <c r="H225" s="1392">
        <v>27</v>
      </c>
      <c r="I225" s="868"/>
      <c r="J225" s="789"/>
      <c r="K225" s="789"/>
      <c r="L225" s="868"/>
      <c r="M225" s="791"/>
      <c r="N225" s="789"/>
      <c r="O225" s="797"/>
      <c r="P225" s="797"/>
      <c r="Q225" s="797"/>
      <c r="R225" s="797"/>
      <c r="S225" s="798"/>
    </row>
    <row r="226" spans="1:19" ht="45">
      <c r="A226" s="1393">
        <v>212</v>
      </c>
      <c r="B226" s="1394" t="s">
        <v>2038</v>
      </c>
      <c r="C226" s="1395" t="s">
        <v>2042</v>
      </c>
      <c r="D226" s="1395" t="s">
        <v>2040</v>
      </c>
      <c r="E226" s="1427" t="s">
        <v>3606</v>
      </c>
      <c r="F226" s="1396" t="s">
        <v>2043</v>
      </c>
      <c r="G226" s="1395" t="s">
        <v>7</v>
      </c>
      <c r="H226" s="1392">
        <v>31</v>
      </c>
      <c r="I226" s="868"/>
      <c r="J226" s="789"/>
      <c r="K226" s="789"/>
      <c r="L226" s="868"/>
      <c r="M226" s="791"/>
      <c r="N226" s="789"/>
      <c r="O226" s="797"/>
      <c r="P226" s="797"/>
      <c r="Q226" s="797"/>
      <c r="R226" s="797"/>
      <c r="S226" s="798"/>
    </row>
    <row r="227" spans="1:19" ht="30">
      <c r="A227" s="1388">
        <v>213</v>
      </c>
      <c r="B227" s="1394" t="s">
        <v>2044</v>
      </c>
      <c r="C227" s="1395">
        <v>90</v>
      </c>
      <c r="D227" s="1395"/>
      <c r="E227" s="1427" t="s">
        <v>3608</v>
      </c>
      <c r="F227" s="1395" t="s">
        <v>2045</v>
      </c>
      <c r="G227" s="1395" t="s">
        <v>7</v>
      </c>
      <c r="H227" s="1392">
        <v>31</v>
      </c>
      <c r="I227" s="868"/>
      <c r="J227" s="789"/>
      <c r="K227" s="789"/>
      <c r="L227" s="868"/>
      <c r="M227" s="791"/>
      <c r="N227" s="789"/>
      <c r="O227" s="797"/>
      <c r="P227" s="797"/>
      <c r="Q227" s="797"/>
      <c r="R227" s="797"/>
      <c r="S227" s="798"/>
    </row>
    <row r="228" spans="1:19" ht="15">
      <c r="A228" s="1393">
        <v>214</v>
      </c>
      <c r="B228" s="1398" t="s">
        <v>2046</v>
      </c>
      <c r="C228" s="1395"/>
      <c r="D228" s="1395"/>
      <c r="E228" s="1396"/>
      <c r="F228" s="1395" t="s">
        <v>2047</v>
      </c>
      <c r="G228" s="1395" t="s">
        <v>9</v>
      </c>
      <c r="H228" s="1392">
        <v>1</v>
      </c>
      <c r="I228" s="868"/>
      <c r="J228" s="789"/>
      <c r="K228" s="789"/>
      <c r="L228" s="868"/>
      <c r="M228" s="791"/>
      <c r="N228" s="789"/>
      <c r="O228" s="797"/>
      <c r="P228" s="797"/>
      <c r="Q228" s="797"/>
      <c r="R228" s="797"/>
      <c r="S228" s="798"/>
    </row>
    <row r="229" spans="1:19" ht="45">
      <c r="A229" s="1388">
        <v>215</v>
      </c>
      <c r="B229" s="1394" t="s">
        <v>2032</v>
      </c>
      <c r="C229" s="1395"/>
      <c r="D229" s="1395"/>
      <c r="E229" s="1396"/>
      <c r="F229" s="1396"/>
      <c r="G229" s="1395" t="s">
        <v>9</v>
      </c>
      <c r="H229" s="1392">
        <v>1</v>
      </c>
      <c r="I229" s="1397"/>
      <c r="J229" s="789"/>
      <c r="K229" s="789"/>
      <c r="L229" s="868"/>
      <c r="M229" s="791"/>
      <c r="N229" s="789"/>
      <c r="O229" s="797"/>
      <c r="P229" s="797"/>
      <c r="Q229" s="797"/>
      <c r="R229" s="797"/>
      <c r="S229" s="798"/>
    </row>
    <row r="230" spans="1:19" ht="30">
      <c r="A230" s="1393">
        <v>216</v>
      </c>
      <c r="B230" s="1394" t="s">
        <v>1939</v>
      </c>
      <c r="C230" s="1395"/>
      <c r="D230" s="1395"/>
      <c r="E230" s="1396"/>
      <c r="F230" s="1396"/>
      <c r="G230" s="1395" t="s">
        <v>9</v>
      </c>
      <c r="H230" s="1392">
        <v>1</v>
      </c>
      <c r="I230" s="1397"/>
      <c r="J230" s="789"/>
      <c r="K230" s="789"/>
      <c r="L230" s="868"/>
      <c r="M230" s="791"/>
      <c r="N230" s="789"/>
      <c r="O230" s="797"/>
      <c r="P230" s="797"/>
      <c r="Q230" s="797"/>
      <c r="R230" s="797"/>
      <c r="S230" s="798"/>
    </row>
    <row r="231" spans="1:19" ht="15">
      <c r="A231" s="1388">
        <v>217</v>
      </c>
      <c r="B231" s="1394" t="s">
        <v>1940</v>
      </c>
      <c r="C231" s="1395"/>
      <c r="D231" s="1395"/>
      <c r="E231" s="1396"/>
      <c r="F231" s="1396"/>
      <c r="G231" s="1395" t="s">
        <v>9</v>
      </c>
      <c r="H231" s="1392">
        <v>1</v>
      </c>
      <c r="I231" s="1397"/>
      <c r="J231" s="789"/>
      <c r="K231" s="789"/>
      <c r="L231" s="868"/>
      <c r="M231" s="791"/>
      <c r="N231" s="789"/>
      <c r="O231" s="797"/>
      <c r="P231" s="797"/>
      <c r="Q231" s="797"/>
      <c r="R231" s="797"/>
      <c r="S231" s="798"/>
    </row>
    <row r="232" spans="1:19" ht="15">
      <c r="A232" s="1393">
        <v>218</v>
      </c>
      <c r="B232" s="1389" t="s">
        <v>2143</v>
      </c>
      <c r="C232" s="1390"/>
      <c r="D232" s="1390"/>
      <c r="E232" s="1391"/>
      <c r="F232" s="1391"/>
      <c r="G232" s="1390"/>
      <c r="H232" s="1392"/>
      <c r="I232" s="1397"/>
      <c r="J232" s="789"/>
      <c r="K232" s="789"/>
      <c r="L232" s="868"/>
      <c r="M232" s="791"/>
      <c r="N232" s="789"/>
      <c r="O232" s="797"/>
      <c r="P232" s="797"/>
      <c r="Q232" s="797"/>
      <c r="R232" s="797"/>
      <c r="S232" s="798"/>
    </row>
    <row r="233" spans="1:19" ht="150">
      <c r="A233" s="1388">
        <v>219</v>
      </c>
      <c r="B233" s="1398" t="s">
        <v>2144</v>
      </c>
      <c r="C233" s="1395"/>
      <c r="D233" s="1395"/>
      <c r="E233" s="1427" t="s">
        <v>3624</v>
      </c>
      <c r="F233" s="1396" t="s">
        <v>2035</v>
      </c>
      <c r="G233" s="1395" t="s">
        <v>9</v>
      </c>
      <c r="H233" s="1392">
        <v>1</v>
      </c>
      <c r="I233" s="1397"/>
      <c r="J233" s="789"/>
      <c r="K233" s="789"/>
      <c r="L233" s="868"/>
      <c r="M233" s="791"/>
      <c r="N233" s="789"/>
      <c r="O233" s="797"/>
      <c r="P233" s="797"/>
      <c r="Q233" s="797"/>
      <c r="R233" s="797"/>
      <c r="S233" s="798"/>
    </row>
    <row r="234" spans="1:19" ht="30">
      <c r="A234" s="1393">
        <v>220</v>
      </c>
      <c r="B234" s="1394" t="s">
        <v>2036</v>
      </c>
      <c r="C234" s="1395"/>
      <c r="D234" s="1395"/>
      <c r="E234" s="1427" t="s">
        <v>3615</v>
      </c>
      <c r="F234" s="1395" t="s">
        <v>2037</v>
      </c>
      <c r="G234" s="1395" t="s">
        <v>5</v>
      </c>
      <c r="H234" s="1392">
        <v>4</v>
      </c>
      <c r="I234" s="1397"/>
      <c r="J234" s="789"/>
      <c r="K234" s="789"/>
      <c r="L234" s="868"/>
      <c r="M234" s="791"/>
      <c r="N234" s="789"/>
      <c r="O234" s="797"/>
      <c r="P234" s="797"/>
      <c r="Q234" s="797"/>
      <c r="R234" s="797"/>
      <c r="S234" s="798"/>
    </row>
    <row r="235" spans="1:19" ht="45">
      <c r="A235" s="1388">
        <v>221</v>
      </c>
      <c r="B235" s="1394" t="s">
        <v>2038</v>
      </c>
      <c r="C235" s="1395" t="s">
        <v>2039</v>
      </c>
      <c r="D235" s="1395" t="s">
        <v>2040</v>
      </c>
      <c r="E235" s="1427" t="s">
        <v>3606</v>
      </c>
      <c r="F235" s="1396" t="s">
        <v>2041</v>
      </c>
      <c r="G235" s="1395" t="s">
        <v>7</v>
      </c>
      <c r="H235" s="1392">
        <v>30</v>
      </c>
      <c r="I235" s="868"/>
      <c r="J235" s="789"/>
      <c r="K235" s="789"/>
      <c r="L235" s="868"/>
      <c r="M235" s="791"/>
      <c r="N235" s="789"/>
      <c r="O235" s="797"/>
      <c r="P235" s="797"/>
      <c r="Q235" s="797"/>
      <c r="R235" s="797"/>
      <c r="S235" s="798"/>
    </row>
    <row r="236" spans="1:19" ht="45">
      <c r="A236" s="1393">
        <v>222</v>
      </c>
      <c r="B236" s="1394" t="s">
        <v>2038</v>
      </c>
      <c r="C236" s="1395" t="s">
        <v>2042</v>
      </c>
      <c r="D236" s="1395" t="s">
        <v>2040</v>
      </c>
      <c r="E236" s="1427" t="s">
        <v>3606</v>
      </c>
      <c r="F236" s="1396" t="s">
        <v>2043</v>
      </c>
      <c r="G236" s="1395" t="s">
        <v>7</v>
      </c>
      <c r="H236" s="1392">
        <v>28</v>
      </c>
      <c r="I236" s="868"/>
      <c r="J236" s="789"/>
      <c r="K236" s="789"/>
      <c r="L236" s="868"/>
      <c r="M236" s="791"/>
      <c r="N236" s="789"/>
      <c r="O236" s="797"/>
      <c r="P236" s="797"/>
      <c r="Q236" s="797"/>
      <c r="R236" s="797"/>
      <c r="S236" s="798"/>
    </row>
    <row r="237" spans="1:19" ht="30">
      <c r="A237" s="1388">
        <v>223</v>
      </c>
      <c r="B237" s="1394" t="s">
        <v>2044</v>
      </c>
      <c r="C237" s="1395">
        <v>90</v>
      </c>
      <c r="D237" s="1395"/>
      <c r="E237" s="1427" t="s">
        <v>3608</v>
      </c>
      <c r="F237" s="1395" t="s">
        <v>2045</v>
      </c>
      <c r="G237" s="1395" t="s">
        <v>7</v>
      </c>
      <c r="H237" s="1392">
        <v>30</v>
      </c>
      <c r="I237" s="868"/>
      <c r="J237" s="789"/>
      <c r="K237" s="887"/>
      <c r="L237" s="868"/>
      <c r="M237" s="791"/>
      <c r="N237" s="789"/>
      <c r="O237" s="797"/>
      <c r="P237" s="797"/>
      <c r="Q237" s="797"/>
      <c r="R237" s="797"/>
      <c r="S237" s="798"/>
    </row>
    <row r="238" spans="1:19" ht="15">
      <c r="A238" s="1393">
        <v>224</v>
      </c>
      <c r="B238" s="1398" t="s">
        <v>2046</v>
      </c>
      <c r="C238" s="1395"/>
      <c r="D238" s="1395"/>
      <c r="E238" s="1396"/>
      <c r="F238" s="1395" t="s">
        <v>2047</v>
      </c>
      <c r="G238" s="1395" t="s">
        <v>9</v>
      </c>
      <c r="H238" s="1392">
        <v>1</v>
      </c>
      <c r="I238" s="868"/>
      <c r="J238" s="789"/>
      <c r="K238" s="789"/>
      <c r="L238" s="868"/>
      <c r="M238" s="791"/>
      <c r="N238" s="789"/>
      <c r="O238" s="797"/>
      <c r="P238" s="797"/>
      <c r="Q238" s="797"/>
      <c r="R238" s="797"/>
      <c r="S238" s="798"/>
    </row>
    <row r="239" spans="1:19" ht="45">
      <c r="A239" s="1388">
        <v>225</v>
      </c>
      <c r="B239" s="1394" t="s">
        <v>2032</v>
      </c>
      <c r="C239" s="1395"/>
      <c r="D239" s="1395"/>
      <c r="E239" s="1396"/>
      <c r="F239" s="1396"/>
      <c r="G239" s="1395" t="s">
        <v>9</v>
      </c>
      <c r="H239" s="1392">
        <v>1</v>
      </c>
      <c r="I239" s="1397"/>
      <c r="J239" s="789"/>
      <c r="K239" s="789"/>
      <c r="L239" s="868"/>
      <c r="M239" s="791"/>
      <c r="N239" s="789"/>
      <c r="O239" s="797"/>
      <c r="P239" s="797"/>
      <c r="Q239" s="797"/>
      <c r="R239" s="797"/>
      <c r="S239" s="798"/>
    </row>
    <row r="240" spans="1:19" ht="30">
      <c r="A240" s="1393">
        <v>226</v>
      </c>
      <c r="B240" s="1394" t="s">
        <v>1939</v>
      </c>
      <c r="C240" s="1395"/>
      <c r="D240" s="1395"/>
      <c r="E240" s="1396"/>
      <c r="F240" s="1396"/>
      <c r="G240" s="1395" t="s">
        <v>9</v>
      </c>
      <c r="H240" s="1392">
        <v>1</v>
      </c>
      <c r="I240" s="1397"/>
      <c r="J240" s="789"/>
      <c r="K240" s="789"/>
      <c r="L240" s="868"/>
      <c r="M240" s="791"/>
      <c r="N240" s="789"/>
      <c r="O240" s="797"/>
      <c r="P240" s="797"/>
      <c r="Q240" s="797"/>
      <c r="R240" s="797"/>
      <c r="S240" s="798"/>
    </row>
    <row r="241" spans="1:19" ht="15">
      <c r="A241" s="1388">
        <v>227</v>
      </c>
      <c r="B241" s="1394" t="s">
        <v>1940</v>
      </c>
      <c r="C241" s="1395"/>
      <c r="D241" s="1395"/>
      <c r="E241" s="1396"/>
      <c r="F241" s="1396"/>
      <c r="G241" s="1395" t="s">
        <v>9</v>
      </c>
      <c r="H241" s="1392">
        <v>1</v>
      </c>
      <c r="I241" s="1397"/>
      <c r="J241" s="789"/>
      <c r="K241" s="789"/>
      <c r="L241" s="868"/>
      <c r="M241" s="791"/>
      <c r="N241" s="789"/>
      <c r="O241" s="797"/>
      <c r="P241" s="797"/>
      <c r="Q241" s="797"/>
      <c r="R241" s="797"/>
      <c r="S241" s="798"/>
    </row>
    <row r="242" spans="1:19" ht="15">
      <c r="A242" s="1393">
        <v>228</v>
      </c>
      <c r="B242" s="1389" t="s">
        <v>2145</v>
      </c>
      <c r="C242" s="1390"/>
      <c r="D242" s="1390"/>
      <c r="E242" s="1391"/>
      <c r="F242" s="1391"/>
      <c r="G242" s="1390"/>
      <c r="H242" s="1392"/>
      <c r="I242" s="1397"/>
      <c r="J242" s="789"/>
      <c r="K242" s="789"/>
      <c r="L242" s="868"/>
      <c r="M242" s="791"/>
      <c r="N242" s="789"/>
      <c r="O242" s="797"/>
      <c r="P242" s="797"/>
      <c r="Q242" s="797"/>
      <c r="R242" s="797"/>
      <c r="S242" s="798"/>
    </row>
    <row r="243" spans="1:19" ht="180">
      <c r="A243" s="1388">
        <v>229</v>
      </c>
      <c r="B243" s="1394" t="s">
        <v>2474</v>
      </c>
      <c r="C243" s="1395"/>
      <c r="D243" s="1395"/>
      <c r="E243" s="1427" t="s">
        <v>3614</v>
      </c>
      <c r="F243" s="1396" t="s">
        <v>2146</v>
      </c>
      <c r="G243" s="1395" t="s">
        <v>9</v>
      </c>
      <c r="H243" s="1392">
        <v>1</v>
      </c>
      <c r="I243" s="1397"/>
      <c r="J243" s="789"/>
      <c r="K243" s="789"/>
      <c r="L243" s="868"/>
      <c r="M243" s="791"/>
      <c r="N243" s="789"/>
      <c r="O243" s="797"/>
      <c r="P243" s="797"/>
      <c r="Q243" s="797"/>
      <c r="R243" s="797"/>
      <c r="S243" s="798"/>
    </row>
    <row r="244" spans="1:19" ht="30">
      <c r="A244" s="1393">
        <v>230</v>
      </c>
      <c r="B244" s="1394" t="s">
        <v>1965</v>
      </c>
      <c r="C244" s="1395"/>
      <c r="D244" s="1395"/>
      <c r="E244" s="1427" t="s">
        <v>3615</v>
      </c>
      <c r="F244" s="1396" t="s">
        <v>1966</v>
      </c>
      <c r="G244" s="1395" t="s">
        <v>12</v>
      </c>
      <c r="H244" s="1392">
        <v>2</v>
      </c>
      <c r="I244" s="1397"/>
      <c r="J244" s="789"/>
      <c r="K244" s="789"/>
      <c r="L244" s="868"/>
      <c r="M244" s="791"/>
      <c r="N244" s="789"/>
      <c r="O244" s="797"/>
      <c r="P244" s="797"/>
      <c r="Q244" s="797"/>
      <c r="R244" s="797"/>
      <c r="S244" s="798"/>
    </row>
    <row r="245" spans="1:19" ht="30">
      <c r="A245" s="1388">
        <v>231</v>
      </c>
      <c r="B245" s="1394" t="s">
        <v>1876</v>
      </c>
      <c r="C245" s="1395">
        <v>100</v>
      </c>
      <c r="D245" s="1395" t="s">
        <v>1916</v>
      </c>
      <c r="E245" s="1427" t="s">
        <v>3576</v>
      </c>
      <c r="F245" s="1396" t="s">
        <v>2147</v>
      </c>
      <c r="G245" s="1395" t="s">
        <v>7</v>
      </c>
      <c r="H245" s="1392">
        <v>30</v>
      </c>
      <c r="I245" s="1397"/>
      <c r="J245" s="789"/>
      <c r="K245" s="789"/>
      <c r="L245" s="868"/>
      <c r="M245" s="791"/>
      <c r="N245" s="789"/>
      <c r="O245" s="797"/>
      <c r="P245" s="797"/>
      <c r="Q245" s="797"/>
      <c r="R245" s="797"/>
      <c r="S245" s="798"/>
    </row>
    <row r="246" spans="1:19" ht="30">
      <c r="A246" s="1393">
        <v>232</v>
      </c>
      <c r="B246" s="1394" t="s">
        <v>1876</v>
      </c>
      <c r="C246" s="1395">
        <v>125</v>
      </c>
      <c r="D246" s="1395" t="s">
        <v>1916</v>
      </c>
      <c r="E246" s="1427" t="s">
        <v>3576</v>
      </c>
      <c r="F246" s="1396" t="s">
        <v>1877</v>
      </c>
      <c r="G246" s="1395" t="s">
        <v>7</v>
      </c>
      <c r="H246" s="1392">
        <v>40</v>
      </c>
      <c r="I246" s="1397"/>
      <c r="J246" s="789"/>
      <c r="K246" s="789"/>
      <c r="L246" s="868"/>
      <c r="M246" s="791"/>
      <c r="N246" s="789"/>
      <c r="O246" s="797"/>
      <c r="P246" s="797"/>
      <c r="Q246" s="797"/>
      <c r="R246" s="797"/>
      <c r="S246" s="798"/>
    </row>
    <row r="247" spans="1:19" ht="30">
      <c r="A247" s="1388">
        <v>233</v>
      </c>
      <c r="B247" s="1394" t="s">
        <v>1876</v>
      </c>
      <c r="C247" s="1395">
        <v>160</v>
      </c>
      <c r="D247" s="1395" t="s">
        <v>1916</v>
      </c>
      <c r="E247" s="1427" t="s">
        <v>3576</v>
      </c>
      <c r="F247" s="1396" t="s">
        <v>2051</v>
      </c>
      <c r="G247" s="1395" t="s">
        <v>7</v>
      </c>
      <c r="H247" s="1392">
        <v>42</v>
      </c>
      <c r="I247" s="868"/>
      <c r="J247" s="789"/>
      <c r="K247" s="789"/>
      <c r="L247" s="868"/>
      <c r="M247" s="791"/>
      <c r="N247" s="789"/>
      <c r="O247" s="797"/>
      <c r="P247" s="797"/>
      <c r="Q247" s="797"/>
      <c r="R247" s="797"/>
      <c r="S247" s="798"/>
    </row>
    <row r="248" spans="1:19" ht="30">
      <c r="A248" s="1393">
        <v>234</v>
      </c>
      <c r="B248" s="1394" t="s">
        <v>1876</v>
      </c>
      <c r="C248" s="1395">
        <v>200</v>
      </c>
      <c r="D248" s="1395" t="s">
        <v>1916</v>
      </c>
      <c r="E248" s="1427" t="s">
        <v>3576</v>
      </c>
      <c r="F248" s="1396" t="s">
        <v>2148</v>
      </c>
      <c r="G248" s="1395" t="s">
        <v>7</v>
      </c>
      <c r="H248" s="1392">
        <v>19</v>
      </c>
      <c r="I248" s="868"/>
      <c r="J248" s="789"/>
      <c r="K248" s="789"/>
      <c r="L248" s="868"/>
      <c r="M248" s="791"/>
      <c r="N248" s="789"/>
      <c r="O248" s="797"/>
      <c r="P248" s="797"/>
      <c r="Q248" s="797"/>
      <c r="R248" s="797"/>
      <c r="S248" s="798"/>
    </row>
    <row r="249" spans="1:19" ht="30">
      <c r="A249" s="1388">
        <v>235</v>
      </c>
      <c r="B249" s="1394" t="s">
        <v>1876</v>
      </c>
      <c r="C249" s="1395">
        <v>250</v>
      </c>
      <c r="D249" s="1395" t="s">
        <v>1916</v>
      </c>
      <c r="E249" s="1427" t="s">
        <v>3576</v>
      </c>
      <c r="F249" s="1396" t="s">
        <v>1967</v>
      </c>
      <c r="G249" s="1395" t="s">
        <v>7</v>
      </c>
      <c r="H249" s="1392">
        <v>10</v>
      </c>
      <c r="I249" s="868"/>
      <c r="J249" s="789"/>
      <c r="K249" s="789"/>
      <c r="L249" s="868"/>
      <c r="M249" s="791"/>
      <c r="N249" s="789"/>
      <c r="O249" s="797"/>
      <c r="P249" s="797"/>
      <c r="Q249" s="797"/>
      <c r="R249" s="797"/>
      <c r="S249" s="798"/>
    </row>
    <row r="250" spans="1:19" ht="30">
      <c r="A250" s="1393">
        <v>236</v>
      </c>
      <c r="B250" s="1394" t="s">
        <v>1876</v>
      </c>
      <c r="C250" s="1395">
        <v>315</v>
      </c>
      <c r="D250" s="1395" t="s">
        <v>1916</v>
      </c>
      <c r="E250" s="1427" t="s">
        <v>3576</v>
      </c>
      <c r="F250" s="1396" t="s">
        <v>1968</v>
      </c>
      <c r="G250" s="1395" t="s">
        <v>7</v>
      </c>
      <c r="H250" s="1392">
        <v>50</v>
      </c>
      <c r="I250" s="868"/>
      <c r="J250" s="789"/>
      <c r="K250" s="789"/>
      <c r="L250" s="868"/>
      <c r="M250" s="791"/>
      <c r="N250" s="789"/>
      <c r="O250" s="797"/>
      <c r="P250" s="797"/>
      <c r="Q250" s="797"/>
      <c r="R250" s="797"/>
      <c r="S250" s="798"/>
    </row>
    <row r="251" spans="1:19" ht="30">
      <c r="A251" s="1388">
        <v>237</v>
      </c>
      <c r="B251" s="1394" t="s">
        <v>1876</v>
      </c>
      <c r="C251" s="1395" t="s">
        <v>2149</v>
      </c>
      <c r="D251" s="1395" t="s">
        <v>1974</v>
      </c>
      <c r="E251" s="1427" t="s">
        <v>3576</v>
      </c>
      <c r="F251" s="1396" t="s">
        <v>2150</v>
      </c>
      <c r="G251" s="1395" t="s">
        <v>7</v>
      </c>
      <c r="H251" s="1392">
        <v>1.5</v>
      </c>
      <c r="I251" s="868"/>
      <c r="J251" s="789"/>
      <c r="K251" s="789"/>
      <c r="L251" s="868"/>
      <c r="M251" s="791"/>
      <c r="N251" s="789"/>
      <c r="O251" s="797"/>
      <c r="P251" s="797"/>
      <c r="Q251" s="797"/>
      <c r="R251" s="797"/>
      <c r="S251" s="798"/>
    </row>
    <row r="252" spans="1:19" ht="30">
      <c r="A252" s="1393">
        <v>238</v>
      </c>
      <c r="B252" s="1394" t="s">
        <v>1876</v>
      </c>
      <c r="C252" s="1395" t="s">
        <v>2064</v>
      </c>
      <c r="D252" s="1395" t="s">
        <v>1974</v>
      </c>
      <c r="E252" s="1427" t="s">
        <v>3576</v>
      </c>
      <c r="F252" s="1396"/>
      <c r="G252" s="1395" t="s">
        <v>7</v>
      </c>
      <c r="H252" s="1392">
        <v>2</v>
      </c>
      <c r="I252" s="868"/>
      <c r="J252" s="789"/>
      <c r="K252" s="789"/>
      <c r="L252" s="868"/>
      <c r="M252" s="791"/>
      <c r="N252" s="789"/>
      <c r="O252" s="797"/>
      <c r="P252" s="797"/>
      <c r="Q252" s="797"/>
      <c r="R252" s="797"/>
      <c r="S252" s="798"/>
    </row>
    <row r="253" spans="1:19" ht="30">
      <c r="A253" s="1388">
        <v>239</v>
      </c>
      <c r="B253" s="1394" t="s">
        <v>2065</v>
      </c>
      <c r="C253" s="1395">
        <v>125</v>
      </c>
      <c r="D253" s="1395" t="s">
        <v>1916</v>
      </c>
      <c r="E253" s="1427" t="s">
        <v>3576</v>
      </c>
      <c r="F253" s="1396"/>
      <c r="G253" s="1395" t="s">
        <v>5</v>
      </c>
      <c r="H253" s="1392">
        <v>4</v>
      </c>
      <c r="I253" s="868"/>
      <c r="J253" s="789"/>
      <c r="K253" s="789"/>
      <c r="L253" s="868"/>
      <c r="M253" s="791"/>
      <c r="N253" s="789"/>
      <c r="O253" s="797"/>
      <c r="P253" s="797"/>
      <c r="Q253" s="797"/>
      <c r="R253" s="797"/>
      <c r="S253" s="798"/>
    </row>
    <row r="254" spans="1:19" ht="30">
      <c r="A254" s="1393">
        <v>240</v>
      </c>
      <c r="B254" s="1394" t="s">
        <v>2065</v>
      </c>
      <c r="C254" s="1395">
        <v>315</v>
      </c>
      <c r="D254" s="1395" t="s">
        <v>1916</v>
      </c>
      <c r="E254" s="1427" t="s">
        <v>3576</v>
      </c>
      <c r="F254" s="1396"/>
      <c r="G254" s="1395" t="s">
        <v>5</v>
      </c>
      <c r="H254" s="1392">
        <v>1</v>
      </c>
      <c r="I254" s="868"/>
      <c r="J254" s="789"/>
      <c r="K254" s="789"/>
      <c r="L254" s="868"/>
      <c r="M254" s="791"/>
      <c r="N254" s="789"/>
      <c r="O254" s="797"/>
      <c r="P254" s="797"/>
      <c r="Q254" s="797"/>
      <c r="R254" s="797"/>
      <c r="S254" s="798"/>
    </row>
    <row r="255" spans="1:19" ht="30">
      <c r="A255" s="1388">
        <v>241</v>
      </c>
      <c r="B255" s="1394" t="s">
        <v>1918</v>
      </c>
      <c r="C255" s="1395">
        <v>100</v>
      </c>
      <c r="D255" s="1395" t="s">
        <v>1916</v>
      </c>
      <c r="E255" s="1427" t="s">
        <v>3576</v>
      </c>
      <c r="F255" s="1396"/>
      <c r="G255" s="1395" t="s">
        <v>5</v>
      </c>
      <c r="H255" s="1392">
        <v>4</v>
      </c>
      <c r="I255" s="868"/>
      <c r="J255" s="789"/>
      <c r="K255" s="789"/>
      <c r="L255" s="868"/>
      <c r="M255" s="791"/>
      <c r="N255" s="789"/>
      <c r="O255" s="797"/>
      <c r="P255" s="797"/>
      <c r="Q255" s="797"/>
      <c r="R255" s="797"/>
      <c r="S255" s="798"/>
    </row>
    <row r="256" spans="1:19" ht="30">
      <c r="A256" s="1393">
        <v>242</v>
      </c>
      <c r="B256" s="1394" t="s">
        <v>1918</v>
      </c>
      <c r="C256" s="1395">
        <v>125</v>
      </c>
      <c r="D256" s="1395" t="s">
        <v>1916</v>
      </c>
      <c r="E256" s="1427" t="s">
        <v>3576</v>
      </c>
      <c r="F256" s="1396"/>
      <c r="G256" s="1395" t="s">
        <v>5</v>
      </c>
      <c r="H256" s="1392">
        <v>4</v>
      </c>
      <c r="I256" s="868"/>
      <c r="J256" s="789"/>
      <c r="K256" s="789"/>
      <c r="L256" s="868"/>
      <c r="M256" s="791"/>
      <c r="N256" s="789"/>
      <c r="O256" s="797"/>
      <c r="P256" s="797"/>
      <c r="Q256" s="797"/>
      <c r="R256" s="797"/>
      <c r="S256" s="798"/>
    </row>
    <row r="257" spans="1:19" ht="30">
      <c r="A257" s="1388">
        <v>243</v>
      </c>
      <c r="B257" s="1394" t="s">
        <v>1918</v>
      </c>
      <c r="C257" s="1395">
        <v>125</v>
      </c>
      <c r="D257" s="1395" t="s">
        <v>1916</v>
      </c>
      <c r="E257" s="1427" t="s">
        <v>3576</v>
      </c>
      <c r="F257" s="1396" t="s">
        <v>2151</v>
      </c>
      <c r="G257" s="1395" t="s">
        <v>5</v>
      </c>
      <c r="H257" s="1392">
        <v>2</v>
      </c>
      <c r="I257" s="868"/>
      <c r="J257" s="789"/>
      <c r="K257" s="789"/>
      <c r="L257" s="868"/>
      <c r="M257" s="791"/>
      <c r="N257" s="789"/>
      <c r="O257" s="797"/>
      <c r="P257" s="797"/>
      <c r="Q257" s="797"/>
      <c r="R257" s="797"/>
      <c r="S257" s="798"/>
    </row>
    <row r="258" spans="1:19" ht="30">
      <c r="A258" s="1393">
        <v>244</v>
      </c>
      <c r="B258" s="1394" t="s">
        <v>1918</v>
      </c>
      <c r="C258" s="1395">
        <v>160</v>
      </c>
      <c r="D258" s="1395" t="s">
        <v>1916</v>
      </c>
      <c r="E258" s="1427" t="s">
        <v>3576</v>
      </c>
      <c r="F258" s="1396"/>
      <c r="G258" s="1395" t="s">
        <v>5</v>
      </c>
      <c r="H258" s="1392">
        <v>7</v>
      </c>
      <c r="I258" s="868"/>
      <c r="J258" s="789"/>
      <c r="K258" s="789"/>
      <c r="L258" s="868"/>
      <c r="M258" s="791"/>
      <c r="N258" s="789"/>
      <c r="O258" s="797"/>
      <c r="P258" s="797"/>
      <c r="Q258" s="797"/>
      <c r="R258" s="797"/>
      <c r="S258" s="798"/>
    </row>
    <row r="259" spans="1:19" ht="30">
      <c r="A259" s="1388">
        <v>245</v>
      </c>
      <c r="B259" s="1394" t="s">
        <v>1918</v>
      </c>
      <c r="C259" s="1395">
        <v>160</v>
      </c>
      <c r="D259" s="1395" t="s">
        <v>1916</v>
      </c>
      <c r="E259" s="1427" t="s">
        <v>3576</v>
      </c>
      <c r="F259" s="1396" t="s">
        <v>2152</v>
      </c>
      <c r="G259" s="1395" t="s">
        <v>5</v>
      </c>
      <c r="H259" s="1392">
        <v>3</v>
      </c>
      <c r="I259" s="868"/>
      <c r="J259" s="789"/>
      <c r="K259" s="789"/>
      <c r="L259" s="868"/>
      <c r="M259" s="791"/>
      <c r="N259" s="789"/>
      <c r="O259" s="797"/>
      <c r="P259" s="797"/>
      <c r="Q259" s="797"/>
      <c r="R259" s="797"/>
      <c r="S259" s="798"/>
    </row>
    <row r="260" spans="1:19" ht="30">
      <c r="A260" s="1393">
        <v>246</v>
      </c>
      <c r="B260" s="1394" t="s">
        <v>1918</v>
      </c>
      <c r="C260" s="1395">
        <v>250</v>
      </c>
      <c r="D260" s="1395" t="s">
        <v>1916</v>
      </c>
      <c r="E260" s="1427" t="s">
        <v>3576</v>
      </c>
      <c r="F260" s="1396"/>
      <c r="G260" s="1395" t="s">
        <v>5</v>
      </c>
      <c r="H260" s="1392">
        <v>2</v>
      </c>
      <c r="I260" s="868"/>
      <c r="J260" s="789"/>
      <c r="K260" s="789"/>
      <c r="L260" s="868"/>
      <c r="M260" s="791"/>
      <c r="N260" s="789"/>
      <c r="O260" s="797"/>
      <c r="P260" s="797"/>
      <c r="Q260" s="797"/>
      <c r="R260" s="797"/>
      <c r="S260" s="798"/>
    </row>
    <row r="261" spans="1:19" ht="30">
      <c r="A261" s="1388">
        <v>247</v>
      </c>
      <c r="B261" s="1394" t="s">
        <v>1918</v>
      </c>
      <c r="C261" s="1395">
        <v>125</v>
      </c>
      <c r="D261" s="1395" t="s">
        <v>1916</v>
      </c>
      <c r="E261" s="1427" t="s">
        <v>3576</v>
      </c>
      <c r="F261" s="1396"/>
      <c r="G261" s="1395" t="s">
        <v>5</v>
      </c>
      <c r="H261" s="1392">
        <v>2</v>
      </c>
      <c r="I261" s="868"/>
      <c r="J261" s="789"/>
      <c r="K261" s="789"/>
      <c r="L261" s="868"/>
      <c r="M261" s="791"/>
      <c r="N261" s="789"/>
      <c r="O261" s="797"/>
      <c r="P261" s="797"/>
      <c r="Q261" s="797"/>
      <c r="R261" s="797"/>
      <c r="S261" s="798"/>
    </row>
    <row r="262" spans="1:19" ht="30">
      <c r="A262" s="1393">
        <v>248</v>
      </c>
      <c r="B262" s="1394" t="s">
        <v>1948</v>
      </c>
      <c r="C262" s="1395">
        <v>100</v>
      </c>
      <c r="D262" s="1395" t="s">
        <v>1916</v>
      </c>
      <c r="E262" s="1427" t="s">
        <v>3576</v>
      </c>
      <c r="F262" s="1396"/>
      <c r="G262" s="1395" t="s">
        <v>5</v>
      </c>
      <c r="H262" s="1392">
        <v>2</v>
      </c>
      <c r="I262" s="868"/>
      <c r="J262" s="789"/>
      <c r="K262" s="789"/>
      <c r="L262" s="868"/>
      <c r="M262" s="791"/>
      <c r="N262" s="789"/>
      <c r="O262" s="797"/>
      <c r="P262" s="797"/>
      <c r="Q262" s="797"/>
      <c r="R262" s="797"/>
      <c r="S262" s="798"/>
    </row>
    <row r="263" spans="1:19" ht="30">
      <c r="A263" s="1388">
        <v>249</v>
      </c>
      <c r="B263" s="1394" t="s">
        <v>1948</v>
      </c>
      <c r="C263" s="1395">
        <v>160</v>
      </c>
      <c r="D263" s="1395" t="s">
        <v>1916</v>
      </c>
      <c r="E263" s="1427" t="s">
        <v>3576</v>
      </c>
      <c r="F263" s="1396"/>
      <c r="G263" s="1395" t="s">
        <v>5</v>
      </c>
      <c r="H263" s="1392">
        <v>10</v>
      </c>
      <c r="I263" s="868"/>
      <c r="J263" s="789"/>
      <c r="K263" s="789"/>
      <c r="L263" s="868"/>
      <c r="M263" s="791"/>
      <c r="N263" s="789"/>
      <c r="O263" s="797"/>
      <c r="P263" s="797"/>
      <c r="Q263" s="797"/>
      <c r="R263" s="797"/>
      <c r="S263" s="798"/>
    </row>
    <row r="264" spans="1:19" ht="30">
      <c r="A264" s="1393">
        <v>250</v>
      </c>
      <c r="B264" s="1394" t="s">
        <v>1948</v>
      </c>
      <c r="C264" s="1395">
        <v>160</v>
      </c>
      <c r="D264" s="1395" t="s">
        <v>1916</v>
      </c>
      <c r="E264" s="1427" t="s">
        <v>3576</v>
      </c>
      <c r="F264" s="1396" t="s">
        <v>2153</v>
      </c>
      <c r="G264" s="1395" t="s">
        <v>5</v>
      </c>
      <c r="H264" s="1392">
        <v>3</v>
      </c>
      <c r="I264" s="868"/>
      <c r="J264" s="789"/>
      <c r="K264" s="789"/>
      <c r="L264" s="868"/>
      <c r="M264" s="791"/>
      <c r="N264" s="789"/>
      <c r="O264" s="797"/>
      <c r="P264" s="797"/>
      <c r="Q264" s="797"/>
      <c r="R264" s="797"/>
      <c r="S264" s="798"/>
    </row>
    <row r="265" spans="1:19" ht="30">
      <c r="A265" s="1388">
        <v>251</v>
      </c>
      <c r="B265" s="1394" t="s">
        <v>1948</v>
      </c>
      <c r="C265" s="1395">
        <v>250</v>
      </c>
      <c r="D265" s="1395" t="s">
        <v>1916</v>
      </c>
      <c r="E265" s="1427" t="s">
        <v>3576</v>
      </c>
      <c r="F265" s="1396"/>
      <c r="G265" s="1395" t="s">
        <v>5</v>
      </c>
      <c r="H265" s="1392">
        <v>2</v>
      </c>
      <c r="I265" s="868"/>
      <c r="J265" s="789"/>
      <c r="K265" s="789"/>
      <c r="L265" s="868"/>
      <c r="M265" s="791"/>
      <c r="N265" s="789"/>
      <c r="O265" s="797"/>
      <c r="P265" s="797"/>
      <c r="Q265" s="797"/>
      <c r="R265" s="797"/>
      <c r="S265" s="798"/>
    </row>
    <row r="266" spans="1:19" ht="30">
      <c r="A266" s="1393">
        <v>252</v>
      </c>
      <c r="B266" s="1394" t="s">
        <v>1948</v>
      </c>
      <c r="C266" s="1395">
        <v>315</v>
      </c>
      <c r="D266" s="1395" t="s">
        <v>1916</v>
      </c>
      <c r="E266" s="1427" t="s">
        <v>3576</v>
      </c>
      <c r="F266" s="1396"/>
      <c r="G266" s="1395" t="s">
        <v>5</v>
      </c>
      <c r="H266" s="1392">
        <v>2</v>
      </c>
      <c r="I266" s="868"/>
      <c r="J266" s="789"/>
      <c r="K266" s="789"/>
      <c r="L266" s="868"/>
      <c r="M266" s="791"/>
      <c r="N266" s="789"/>
      <c r="O266" s="797"/>
      <c r="P266" s="797"/>
      <c r="Q266" s="797"/>
      <c r="R266" s="797"/>
      <c r="S266" s="798"/>
    </row>
    <row r="267" spans="1:19" ht="30">
      <c r="A267" s="1388">
        <v>253</v>
      </c>
      <c r="B267" s="1394" t="s">
        <v>2073</v>
      </c>
      <c r="C267" s="1395">
        <v>125</v>
      </c>
      <c r="D267" s="1395" t="s">
        <v>1916</v>
      </c>
      <c r="E267" s="1427" t="s">
        <v>3576</v>
      </c>
      <c r="F267" s="1396"/>
      <c r="G267" s="1395" t="s">
        <v>5</v>
      </c>
      <c r="H267" s="1392">
        <v>4</v>
      </c>
      <c r="I267" s="868"/>
      <c r="J267" s="789"/>
      <c r="K267" s="789"/>
      <c r="L267" s="868"/>
      <c r="M267" s="791"/>
      <c r="N267" s="789"/>
      <c r="O267" s="797"/>
      <c r="P267" s="797"/>
      <c r="Q267" s="797"/>
      <c r="R267" s="797"/>
      <c r="S267" s="798"/>
    </row>
    <row r="268" spans="1:19" ht="30">
      <c r="A268" s="1393">
        <v>254</v>
      </c>
      <c r="B268" s="1394" t="s">
        <v>2073</v>
      </c>
      <c r="C268" s="1395">
        <v>315</v>
      </c>
      <c r="D268" s="1395" t="s">
        <v>1916</v>
      </c>
      <c r="E268" s="1427" t="s">
        <v>3576</v>
      </c>
      <c r="F268" s="1396"/>
      <c r="G268" s="1395" t="s">
        <v>5</v>
      </c>
      <c r="H268" s="1392">
        <v>6</v>
      </c>
      <c r="I268" s="868"/>
      <c r="J268" s="789"/>
      <c r="K268" s="789"/>
      <c r="L268" s="868"/>
      <c r="M268" s="791"/>
      <c r="N268" s="789"/>
      <c r="O268" s="797"/>
      <c r="P268" s="797"/>
      <c r="Q268" s="797"/>
      <c r="R268" s="797"/>
      <c r="S268" s="798"/>
    </row>
    <row r="269" spans="1:19" ht="30">
      <c r="A269" s="1388">
        <v>255</v>
      </c>
      <c r="B269" s="1394" t="s">
        <v>1919</v>
      </c>
      <c r="C269" s="1395">
        <v>100</v>
      </c>
      <c r="D269" s="1395" t="s">
        <v>1916</v>
      </c>
      <c r="E269" s="1427" t="s">
        <v>3576</v>
      </c>
      <c r="F269" s="1396"/>
      <c r="G269" s="1395" t="s">
        <v>5</v>
      </c>
      <c r="H269" s="1392">
        <v>4</v>
      </c>
      <c r="I269" s="868"/>
      <c r="J269" s="789"/>
      <c r="K269" s="789"/>
      <c r="L269" s="868"/>
      <c r="M269" s="791"/>
      <c r="N269" s="789"/>
      <c r="O269" s="797"/>
      <c r="P269" s="797"/>
      <c r="Q269" s="797"/>
      <c r="R269" s="797"/>
      <c r="S269" s="798"/>
    </row>
    <row r="270" spans="1:19" ht="30">
      <c r="A270" s="1393">
        <v>256</v>
      </c>
      <c r="B270" s="1394" t="s">
        <v>1919</v>
      </c>
      <c r="C270" s="1395">
        <v>100</v>
      </c>
      <c r="D270" s="1395" t="s">
        <v>1916</v>
      </c>
      <c r="E270" s="1427" t="s">
        <v>3576</v>
      </c>
      <c r="F270" s="1396" t="s">
        <v>2154</v>
      </c>
      <c r="G270" s="1395" t="s">
        <v>5</v>
      </c>
      <c r="H270" s="1392">
        <v>7</v>
      </c>
      <c r="I270" s="868"/>
      <c r="J270" s="789"/>
      <c r="K270" s="789"/>
      <c r="L270" s="868"/>
      <c r="M270" s="791"/>
      <c r="N270" s="789"/>
      <c r="O270" s="797"/>
      <c r="P270" s="797"/>
      <c r="Q270" s="797"/>
      <c r="R270" s="797"/>
      <c r="S270" s="798"/>
    </row>
    <row r="271" spans="1:19" ht="30">
      <c r="A271" s="1388">
        <v>257</v>
      </c>
      <c r="B271" s="1394" t="s">
        <v>1919</v>
      </c>
      <c r="C271" s="1395">
        <v>125</v>
      </c>
      <c r="D271" s="1395" t="s">
        <v>1916</v>
      </c>
      <c r="E271" s="1427" t="s">
        <v>3576</v>
      </c>
      <c r="F271" s="1396"/>
      <c r="G271" s="1395" t="s">
        <v>5</v>
      </c>
      <c r="H271" s="1392">
        <v>5</v>
      </c>
      <c r="I271" s="868"/>
      <c r="J271" s="789"/>
      <c r="K271" s="789"/>
      <c r="L271" s="868"/>
      <c r="M271" s="791"/>
      <c r="N271" s="789"/>
      <c r="O271" s="797"/>
      <c r="P271" s="797"/>
      <c r="Q271" s="797"/>
      <c r="R271" s="797"/>
      <c r="S271" s="798"/>
    </row>
    <row r="272" spans="1:19" ht="30">
      <c r="A272" s="1393">
        <v>258</v>
      </c>
      <c r="B272" s="1394" t="s">
        <v>1919</v>
      </c>
      <c r="C272" s="1395">
        <v>125</v>
      </c>
      <c r="D272" s="1395" t="s">
        <v>1916</v>
      </c>
      <c r="E272" s="1427" t="s">
        <v>3576</v>
      </c>
      <c r="F272" s="1396" t="s">
        <v>2155</v>
      </c>
      <c r="G272" s="1395" t="s">
        <v>5</v>
      </c>
      <c r="H272" s="1392">
        <v>7</v>
      </c>
      <c r="I272" s="868"/>
      <c r="J272" s="789"/>
      <c r="K272" s="789"/>
      <c r="L272" s="868"/>
      <c r="M272" s="791"/>
      <c r="N272" s="789"/>
      <c r="O272" s="797"/>
      <c r="P272" s="797"/>
      <c r="Q272" s="797"/>
      <c r="R272" s="797"/>
      <c r="S272" s="798"/>
    </row>
    <row r="273" spans="1:19" ht="30">
      <c r="A273" s="1388">
        <v>259</v>
      </c>
      <c r="B273" s="1394" t="s">
        <v>1919</v>
      </c>
      <c r="C273" s="1395">
        <v>160</v>
      </c>
      <c r="D273" s="1395" t="s">
        <v>1916</v>
      </c>
      <c r="E273" s="1427" t="s">
        <v>3576</v>
      </c>
      <c r="F273" s="1396"/>
      <c r="G273" s="1395" t="s">
        <v>5</v>
      </c>
      <c r="H273" s="1392">
        <v>3</v>
      </c>
      <c r="I273" s="868"/>
      <c r="J273" s="789"/>
      <c r="K273" s="789"/>
      <c r="L273" s="868"/>
      <c r="M273" s="791"/>
      <c r="N273" s="789"/>
      <c r="O273" s="797"/>
      <c r="P273" s="797"/>
      <c r="Q273" s="797"/>
      <c r="R273" s="797"/>
      <c r="S273" s="798"/>
    </row>
    <row r="274" spans="1:19" ht="30">
      <c r="A274" s="1393">
        <v>260</v>
      </c>
      <c r="B274" s="1394" t="s">
        <v>1919</v>
      </c>
      <c r="C274" s="1395">
        <v>160</v>
      </c>
      <c r="D274" s="1395" t="s">
        <v>1916</v>
      </c>
      <c r="E274" s="1427" t="s">
        <v>3576</v>
      </c>
      <c r="F274" s="1396" t="s">
        <v>2156</v>
      </c>
      <c r="G274" s="1395" t="s">
        <v>5</v>
      </c>
      <c r="H274" s="1392">
        <v>6</v>
      </c>
      <c r="I274" s="868"/>
      <c r="J274" s="789"/>
      <c r="K274" s="789"/>
      <c r="L274" s="868"/>
      <c r="M274" s="791"/>
      <c r="N274" s="789"/>
      <c r="O274" s="797"/>
      <c r="P274" s="797"/>
      <c r="Q274" s="797"/>
      <c r="R274" s="797"/>
      <c r="S274" s="798"/>
    </row>
    <row r="275" spans="1:19" ht="30">
      <c r="A275" s="1388">
        <v>261</v>
      </c>
      <c r="B275" s="1394" t="s">
        <v>1919</v>
      </c>
      <c r="C275" s="1395">
        <v>200</v>
      </c>
      <c r="D275" s="1395" t="s">
        <v>1916</v>
      </c>
      <c r="E275" s="1427" t="s">
        <v>3576</v>
      </c>
      <c r="F275" s="1396"/>
      <c r="G275" s="1395" t="s">
        <v>5</v>
      </c>
      <c r="H275" s="1392">
        <v>6</v>
      </c>
      <c r="I275" s="868"/>
      <c r="J275" s="789"/>
      <c r="K275" s="868"/>
      <c r="L275" s="868"/>
      <c r="M275" s="791"/>
      <c r="N275" s="789"/>
      <c r="O275" s="797"/>
      <c r="P275" s="797"/>
      <c r="Q275" s="797"/>
      <c r="R275" s="797"/>
      <c r="S275" s="798"/>
    </row>
    <row r="276" spans="1:19" ht="30">
      <c r="A276" s="1393">
        <v>262</v>
      </c>
      <c r="B276" s="1394" t="s">
        <v>1919</v>
      </c>
      <c r="C276" s="1395">
        <v>250</v>
      </c>
      <c r="D276" s="1395" t="s">
        <v>1916</v>
      </c>
      <c r="E276" s="1427" t="s">
        <v>3576</v>
      </c>
      <c r="F276" s="1396"/>
      <c r="G276" s="1395" t="s">
        <v>5</v>
      </c>
      <c r="H276" s="1392">
        <v>1</v>
      </c>
      <c r="I276" s="868"/>
      <c r="J276" s="789"/>
      <c r="K276" s="789"/>
      <c r="L276" s="868"/>
      <c r="M276" s="791"/>
      <c r="N276" s="789"/>
      <c r="O276" s="797"/>
      <c r="P276" s="797"/>
      <c r="Q276" s="797"/>
      <c r="R276" s="797"/>
      <c r="S276" s="798"/>
    </row>
    <row r="277" spans="1:19" ht="30">
      <c r="A277" s="1388">
        <v>263</v>
      </c>
      <c r="B277" s="1394" t="s">
        <v>1919</v>
      </c>
      <c r="C277" s="1395">
        <v>250</v>
      </c>
      <c r="D277" s="1395" t="s">
        <v>1916</v>
      </c>
      <c r="E277" s="1427" t="s">
        <v>3576</v>
      </c>
      <c r="F277" s="1396" t="s">
        <v>2076</v>
      </c>
      <c r="G277" s="1395" t="s">
        <v>5</v>
      </c>
      <c r="H277" s="1392">
        <v>2</v>
      </c>
      <c r="I277" s="868"/>
      <c r="J277" s="789"/>
      <c r="K277" s="789"/>
      <c r="L277" s="868"/>
      <c r="M277" s="791"/>
      <c r="N277" s="789"/>
      <c r="O277" s="797"/>
      <c r="P277" s="797"/>
      <c r="Q277" s="797"/>
      <c r="R277" s="797"/>
      <c r="S277" s="798"/>
    </row>
    <row r="278" spans="1:19" ht="30">
      <c r="A278" s="1393">
        <v>264</v>
      </c>
      <c r="B278" s="1394" t="s">
        <v>1919</v>
      </c>
      <c r="C278" s="1395">
        <v>315</v>
      </c>
      <c r="D278" s="1395" t="s">
        <v>1916</v>
      </c>
      <c r="E278" s="1427" t="s">
        <v>3576</v>
      </c>
      <c r="F278" s="1396"/>
      <c r="G278" s="1395" t="s">
        <v>5</v>
      </c>
      <c r="H278" s="1392">
        <v>18</v>
      </c>
      <c r="I278" s="868"/>
      <c r="J278" s="789"/>
      <c r="K278" s="789"/>
      <c r="L278" s="868"/>
      <c r="M278" s="791"/>
      <c r="N278" s="789"/>
      <c r="O278" s="797"/>
      <c r="P278" s="797"/>
      <c r="Q278" s="797"/>
      <c r="R278" s="797"/>
      <c r="S278" s="798"/>
    </row>
    <row r="279" spans="1:19" ht="30">
      <c r="A279" s="1388">
        <v>265</v>
      </c>
      <c r="B279" s="1394" t="s">
        <v>1919</v>
      </c>
      <c r="C279" s="1395">
        <v>315</v>
      </c>
      <c r="D279" s="1395" t="s">
        <v>1916</v>
      </c>
      <c r="E279" s="1427" t="s">
        <v>3576</v>
      </c>
      <c r="F279" s="1396" t="s">
        <v>2077</v>
      </c>
      <c r="G279" s="1395" t="s">
        <v>5</v>
      </c>
      <c r="H279" s="1392">
        <v>1</v>
      </c>
      <c r="I279" s="868"/>
      <c r="J279" s="789"/>
      <c r="K279" s="789"/>
      <c r="L279" s="868"/>
      <c r="M279" s="791"/>
      <c r="N279" s="789"/>
      <c r="O279" s="797"/>
      <c r="P279" s="797"/>
      <c r="Q279" s="797"/>
      <c r="R279" s="797"/>
      <c r="S279" s="798"/>
    </row>
    <row r="280" spans="1:19" ht="30">
      <c r="A280" s="1393">
        <v>266</v>
      </c>
      <c r="B280" s="1394" t="s">
        <v>1919</v>
      </c>
      <c r="C280" s="1395">
        <v>125</v>
      </c>
      <c r="D280" s="1395" t="s">
        <v>1916</v>
      </c>
      <c r="E280" s="1427" t="s">
        <v>3576</v>
      </c>
      <c r="F280" s="1396"/>
      <c r="G280" s="1395" t="s">
        <v>5</v>
      </c>
      <c r="H280" s="1392">
        <v>3</v>
      </c>
      <c r="I280" s="868"/>
      <c r="J280" s="789"/>
      <c r="K280" s="789"/>
      <c r="L280" s="868"/>
      <c r="M280" s="791"/>
      <c r="N280" s="789"/>
      <c r="O280" s="797"/>
      <c r="P280" s="797"/>
      <c r="Q280" s="797"/>
      <c r="R280" s="797"/>
      <c r="S280" s="798"/>
    </row>
    <row r="281" spans="1:19" ht="30">
      <c r="A281" s="1388">
        <v>267</v>
      </c>
      <c r="B281" s="1394" t="s">
        <v>1919</v>
      </c>
      <c r="C281" s="1395">
        <v>200</v>
      </c>
      <c r="D281" s="1395" t="s">
        <v>1916</v>
      </c>
      <c r="E281" s="1427" t="s">
        <v>3576</v>
      </c>
      <c r="F281" s="1396"/>
      <c r="G281" s="1395" t="s">
        <v>5</v>
      </c>
      <c r="H281" s="1392">
        <v>2</v>
      </c>
      <c r="I281" s="868"/>
      <c r="J281" s="789"/>
      <c r="K281" s="789"/>
      <c r="L281" s="868"/>
      <c r="M281" s="791"/>
      <c r="N281" s="789"/>
      <c r="O281" s="797"/>
      <c r="P281" s="797"/>
      <c r="Q281" s="797"/>
      <c r="R281" s="797"/>
      <c r="S281" s="798"/>
    </row>
    <row r="282" spans="1:19" ht="30">
      <c r="A282" s="1393">
        <v>268</v>
      </c>
      <c r="B282" s="1394" t="s">
        <v>1919</v>
      </c>
      <c r="C282" s="1395">
        <v>315</v>
      </c>
      <c r="D282" s="1395" t="s">
        <v>1916</v>
      </c>
      <c r="E282" s="1427" t="s">
        <v>3576</v>
      </c>
      <c r="F282" s="1396"/>
      <c r="G282" s="1395" t="s">
        <v>5</v>
      </c>
      <c r="H282" s="1392">
        <v>1</v>
      </c>
      <c r="I282" s="868"/>
      <c r="J282" s="789"/>
      <c r="K282" s="789"/>
      <c r="L282" s="868"/>
      <c r="M282" s="791"/>
      <c r="N282" s="789"/>
      <c r="O282" s="797"/>
      <c r="P282" s="797"/>
      <c r="Q282" s="797"/>
      <c r="R282" s="797"/>
      <c r="S282" s="798"/>
    </row>
    <row r="283" spans="1:19" ht="30">
      <c r="A283" s="1388">
        <v>269</v>
      </c>
      <c r="B283" s="1394" t="s">
        <v>1987</v>
      </c>
      <c r="C283" s="1395" t="s">
        <v>2157</v>
      </c>
      <c r="D283" s="1395" t="s">
        <v>1916</v>
      </c>
      <c r="E283" s="1427" t="s">
        <v>3576</v>
      </c>
      <c r="F283" s="1396" t="s">
        <v>2158</v>
      </c>
      <c r="G283" s="1395" t="s">
        <v>5</v>
      </c>
      <c r="H283" s="1392">
        <v>1</v>
      </c>
      <c r="I283" s="868"/>
      <c r="J283" s="789"/>
      <c r="K283" s="789"/>
      <c r="L283" s="868"/>
      <c r="M283" s="791"/>
      <c r="N283" s="789"/>
      <c r="O283" s="797"/>
      <c r="P283" s="797"/>
      <c r="Q283" s="797"/>
      <c r="R283" s="797"/>
      <c r="S283" s="798"/>
    </row>
    <row r="284" spans="1:19" ht="30">
      <c r="A284" s="1393">
        <v>270</v>
      </c>
      <c r="B284" s="1394" t="s">
        <v>1987</v>
      </c>
      <c r="C284" s="1395" t="s">
        <v>2159</v>
      </c>
      <c r="D284" s="1395" t="s">
        <v>1916</v>
      </c>
      <c r="E284" s="1427" t="s">
        <v>3576</v>
      </c>
      <c r="F284" s="1396" t="s">
        <v>2160</v>
      </c>
      <c r="G284" s="1395" t="s">
        <v>5</v>
      </c>
      <c r="H284" s="1392">
        <v>2</v>
      </c>
      <c r="I284" s="868"/>
      <c r="J284" s="789"/>
      <c r="K284" s="789"/>
      <c r="L284" s="868"/>
      <c r="M284" s="791"/>
      <c r="N284" s="789"/>
      <c r="O284" s="797"/>
      <c r="P284" s="797"/>
      <c r="Q284" s="797"/>
      <c r="R284" s="797"/>
      <c r="S284" s="798"/>
    </row>
    <row r="285" spans="1:19" ht="30">
      <c r="A285" s="1388">
        <v>271</v>
      </c>
      <c r="B285" s="1394" t="s">
        <v>1987</v>
      </c>
      <c r="C285" s="1395" t="s">
        <v>2161</v>
      </c>
      <c r="D285" s="1395" t="s">
        <v>1916</v>
      </c>
      <c r="E285" s="1427" t="s">
        <v>3576</v>
      </c>
      <c r="F285" s="1396" t="s">
        <v>2162</v>
      </c>
      <c r="G285" s="1395" t="s">
        <v>5</v>
      </c>
      <c r="H285" s="1392">
        <v>1</v>
      </c>
      <c r="I285" s="868"/>
      <c r="J285" s="789"/>
      <c r="K285" s="789"/>
      <c r="L285" s="868"/>
      <c r="M285" s="791"/>
      <c r="N285" s="789"/>
      <c r="O285" s="797"/>
      <c r="P285" s="797"/>
      <c r="Q285" s="797"/>
      <c r="R285" s="797"/>
      <c r="S285" s="798"/>
    </row>
    <row r="286" spans="1:19" ht="30">
      <c r="A286" s="1393">
        <v>272</v>
      </c>
      <c r="B286" s="1394" t="s">
        <v>1987</v>
      </c>
      <c r="C286" s="1395" t="s">
        <v>2163</v>
      </c>
      <c r="D286" s="1395" t="s">
        <v>1916</v>
      </c>
      <c r="E286" s="1427" t="s">
        <v>3576</v>
      </c>
      <c r="F286" s="1396"/>
      <c r="G286" s="1395" t="s">
        <v>5</v>
      </c>
      <c r="H286" s="1392">
        <v>1</v>
      </c>
      <c r="I286" s="868"/>
      <c r="J286" s="789"/>
      <c r="K286" s="789"/>
      <c r="L286" s="868"/>
      <c r="M286" s="791"/>
      <c r="N286" s="789"/>
      <c r="O286" s="797"/>
      <c r="P286" s="797"/>
      <c r="Q286" s="797"/>
      <c r="R286" s="797"/>
      <c r="S286" s="798"/>
    </row>
    <row r="287" spans="1:19" ht="30">
      <c r="A287" s="1388">
        <v>273</v>
      </c>
      <c r="B287" s="1394" t="s">
        <v>1987</v>
      </c>
      <c r="C287" s="1395" t="s">
        <v>2163</v>
      </c>
      <c r="D287" s="1395" t="s">
        <v>1916</v>
      </c>
      <c r="E287" s="1427" t="s">
        <v>3576</v>
      </c>
      <c r="F287" s="1396" t="s">
        <v>2164</v>
      </c>
      <c r="G287" s="1395" t="s">
        <v>5</v>
      </c>
      <c r="H287" s="1392">
        <v>3</v>
      </c>
      <c r="I287" s="868"/>
      <c r="J287" s="789"/>
      <c r="K287" s="789"/>
      <c r="L287" s="868"/>
      <c r="M287" s="791"/>
      <c r="N287" s="789"/>
      <c r="O287" s="797"/>
      <c r="P287" s="797"/>
      <c r="Q287" s="797"/>
      <c r="R287" s="797"/>
      <c r="S287" s="798"/>
    </row>
    <row r="288" spans="1:19" ht="30">
      <c r="A288" s="1393">
        <v>274</v>
      </c>
      <c r="B288" s="1394" t="s">
        <v>1987</v>
      </c>
      <c r="C288" s="1395" t="s">
        <v>2165</v>
      </c>
      <c r="D288" s="1395" t="s">
        <v>1916</v>
      </c>
      <c r="E288" s="1427" t="s">
        <v>3576</v>
      </c>
      <c r="F288" s="1396" t="s">
        <v>2166</v>
      </c>
      <c r="G288" s="1395" t="s">
        <v>5</v>
      </c>
      <c r="H288" s="1392">
        <v>2</v>
      </c>
      <c r="I288" s="868"/>
      <c r="J288" s="789"/>
      <c r="K288" s="789"/>
      <c r="L288" s="868"/>
      <c r="M288" s="791"/>
      <c r="N288" s="789"/>
      <c r="O288" s="797"/>
      <c r="P288" s="797"/>
      <c r="Q288" s="797"/>
      <c r="R288" s="797"/>
      <c r="S288" s="798"/>
    </row>
    <row r="289" spans="1:19" ht="30">
      <c r="A289" s="1388">
        <v>275</v>
      </c>
      <c r="B289" s="1394" t="s">
        <v>1987</v>
      </c>
      <c r="C289" s="1395" t="s">
        <v>2167</v>
      </c>
      <c r="D289" s="1395" t="s">
        <v>1916</v>
      </c>
      <c r="E289" s="1427" t="s">
        <v>3576</v>
      </c>
      <c r="F289" s="1396" t="s">
        <v>2168</v>
      </c>
      <c r="G289" s="1395" t="s">
        <v>5</v>
      </c>
      <c r="H289" s="1392">
        <v>2</v>
      </c>
      <c r="I289" s="868"/>
      <c r="J289" s="789"/>
      <c r="K289" s="789"/>
      <c r="L289" s="868"/>
      <c r="M289" s="791"/>
      <c r="N289" s="789"/>
      <c r="O289" s="797"/>
      <c r="P289" s="797"/>
      <c r="Q289" s="797"/>
      <c r="R289" s="797"/>
      <c r="S289" s="798"/>
    </row>
    <row r="290" spans="1:19" ht="30">
      <c r="A290" s="1393">
        <v>276</v>
      </c>
      <c r="B290" s="1394" t="s">
        <v>1987</v>
      </c>
      <c r="C290" s="1395" t="s">
        <v>2169</v>
      </c>
      <c r="D290" s="1395" t="s">
        <v>1916</v>
      </c>
      <c r="E290" s="1427" t="s">
        <v>3576</v>
      </c>
      <c r="F290" s="1396"/>
      <c r="G290" s="1395" t="s">
        <v>5</v>
      </c>
      <c r="H290" s="1392">
        <v>1</v>
      </c>
      <c r="I290" s="868"/>
      <c r="J290" s="789"/>
      <c r="K290" s="789"/>
      <c r="L290" s="868"/>
      <c r="M290" s="791"/>
      <c r="N290" s="789"/>
      <c r="O290" s="797"/>
      <c r="P290" s="797"/>
      <c r="Q290" s="797"/>
      <c r="R290" s="797"/>
      <c r="S290" s="798"/>
    </row>
    <row r="291" spans="1:19" ht="30">
      <c r="A291" s="1388">
        <v>277</v>
      </c>
      <c r="B291" s="1394" t="s">
        <v>1987</v>
      </c>
      <c r="C291" s="1395" t="s">
        <v>2170</v>
      </c>
      <c r="D291" s="1395" t="s">
        <v>1916</v>
      </c>
      <c r="E291" s="1427" t="s">
        <v>3576</v>
      </c>
      <c r="F291" s="1396" t="s">
        <v>2171</v>
      </c>
      <c r="G291" s="1395" t="s">
        <v>5</v>
      </c>
      <c r="H291" s="1392">
        <v>1</v>
      </c>
      <c r="I291" s="868"/>
      <c r="J291" s="789"/>
      <c r="K291" s="789"/>
      <c r="L291" s="868"/>
      <c r="M291" s="791"/>
      <c r="N291" s="789"/>
      <c r="O291" s="797"/>
      <c r="P291" s="797"/>
      <c r="Q291" s="797"/>
      <c r="R291" s="797"/>
      <c r="S291" s="798"/>
    </row>
    <row r="292" spans="1:19" ht="30">
      <c r="A292" s="1393">
        <v>278</v>
      </c>
      <c r="B292" s="1394" t="s">
        <v>1987</v>
      </c>
      <c r="C292" s="1395" t="s">
        <v>2172</v>
      </c>
      <c r="D292" s="1395" t="s">
        <v>1916</v>
      </c>
      <c r="E292" s="1427" t="s">
        <v>3576</v>
      </c>
      <c r="F292" s="1396"/>
      <c r="G292" s="1395" t="s">
        <v>5</v>
      </c>
      <c r="H292" s="1392">
        <v>1</v>
      </c>
      <c r="I292" s="868"/>
      <c r="J292" s="789"/>
      <c r="K292" s="789"/>
      <c r="L292" s="868"/>
      <c r="M292" s="791"/>
      <c r="N292" s="789"/>
      <c r="O292" s="797"/>
      <c r="P292" s="797"/>
      <c r="Q292" s="797"/>
      <c r="R292" s="797"/>
      <c r="S292" s="798"/>
    </row>
    <row r="293" spans="1:19" ht="30">
      <c r="A293" s="1388">
        <v>279</v>
      </c>
      <c r="B293" s="1394" t="s">
        <v>1987</v>
      </c>
      <c r="C293" s="1395" t="s">
        <v>2173</v>
      </c>
      <c r="D293" s="1395" t="s">
        <v>1916</v>
      </c>
      <c r="E293" s="1427" t="s">
        <v>3576</v>
      </c>
      <c r="F293" s="1396"/>
      <c r="G293" s="1395" t="s">
        <v>5</v>
      </c>
      <c r="H293" s="1392">
        <v>1</v>
      </c>
      <c r="I293" s="868"/>
      <c r="J293" s="789"/>
      <c r="K293" s="789"/>
      <c r="L293" s="868"/>
      <c r="M293" s="791"/>
      <c r="N293" s="789"/>
      <c r="O293" s="797"/>
      <c r="P293" s="797"/>
      <c r="Q293" s="797"/>
      <c r="R293" s="797"/>
      <c r="S293" s="798"/>
    </row>
    <row r="294" spans="1:19" ht="30">
      <c r="A294" s="1393">
        <v>280</v>
      </c>
      <c r="B294" s="1394" t="s">
        <v>1987</v>
      </c>
      <c r="C294" s="1395" t="s">
        <v>1988</v>
      </c>
      <c r="D294" s="1395" t="s">
        <v>1916</v>
      </c>
      <c r="E294" s="1427" t="s">
        <v>3576</v>
      </c>
      <c r="F294" s="1396"/>
      <c r="G294" s="1395" t="s">
        <v>5</v>
      </c>
      <c r="H294" s="1392">
        <v>1</v>
      </c>
      <c r="I294" s="868"/>
      <c r="J294" s="789"/>
      <c r="K294" s="789"/>
      <c r="L294" s="868"/>
      <c r="M294" s="791"/>
      <c r="N294" s="789"/>
      <c r="O294" s="797"/>
      <c r="P294" s="797"/>
      <c r="Q294" s="797"/>
      <c r="R294" s="797"/>
      <c r="S294" s="798"/>
    </row>
    <row r="295" spans="1:19" ht="30">
      <c r="A295" s="1388">
        <v>281</v>
      </c>
      <c r="B295" s="1394" t="s">
        <v>1922</v>
      </c>
      <c r="C295" s="1395" t="s">
        <v>2157</v>
      </c>
      <c r="D295" s="1395" t="s">
        <v>1916</v>
      </c>
      <c r="E295" s="1427" t="s">
        <v>3576</v>
      </c>
      <c r="F295" s="1396"/>
      <c r="G295" s="1395" t="s">
        <v>5</v>
      </c>
      <c r="H295" s="1392">
        <v>1</v>
      </c>
      <c r="I295" s="1397"/>
      <c r="J295" s="789"/>
      <c r="K295" s="789"/>
      <c r="L295" s="868"/>
      <c r="M295" s="791"/>
      <c r="N295" s="789"/>
      <c r="O295" s="797"/>
      <c r="P295" s="797"/>
      <c r="Q295" s="797"/>
      <c r="R295" s="797"/>
      <c r="S295" s="798"/>
    </row>
    <row r="296" spans="1:19" ht="30">
      <c r="A296" s="1393">
        <v>282</v>
      </c>
      <c r="B296" s="1394" t="s">
        <v>1922</v>
      </c>
      <c r="C296" s="1395" t="s">
        <v>2159</v>
      </c>
      <c r="D296" s="1395" t="s">
        <v>1916</v>
      </c>
      <c r="E296" s="1427" t="s">
        <v>3576</v>
      </c>
      <c r="F296" s="1396"/>
      <c r="G296" s="1395" t="s">
        <v>5</v>
      </c>
      <c r="H296" s="1392">
        <v>3</v>
      </c>
      <c r="I296" s="1397"/>
      <c r="J296" s="789"/>
      <c r="K296" s="789"/>
      <c r="L296" s="868"/>
      <c r="M296" s="791"/>
      <c r="N296" s="789"/>
      <c r="O296" s="797"/>
      <c r="P296" s="797"/>
      <c r="Q296" s="797"/>
      <c r="R296" s="797"/>
      <c r="S296" s="798"/>
    </row>
    <row r="297" spans="1:19" ht="30">
      <c r="A297" s="1388">
        <v>283</v>
      </c>
      <c r="B297" s="1394" t="s">
        <v>1922</v>
      </c>
      <c r="C297" s="1395" t="s">
        <v>2161</v>
      </c>
      <c r="D297" s="1395" t="s">
        <v>1916</v>
      </c>
      <c r="E297" s="1427" t="s">
        <v>3576</v>
      </c>
      <c r="F297" s="1396"/>
      <c r="G297" s="1395" t="s">
        <v>5</v>
      </c>
      <c r="H297" s="1392">
        <v>2</v>
      </c>
      <c r="I297" s="1397"/>
      <c r="J297" s="789"/>
      <c r="K297" s="789"/>
      <c r="L297" s="868"/>
      <c r="M297" s="791"/>
      <c r="N297" s="789"/>
      <c r="O297" s="797"/>
      <c r="P297" s="797"/>
      <c r="Q297" s="797"/>
      <c r="R297" s="797"/>
      <c r="S297" s="798"/>
    </row>
    <row r="298" spans="1:19" ht="30">
      <c r="A298" s="1393">
        <v>284</v>
      </c>
      <c r="B298" s="1394" t="s">
        <v>1922</v>
      </c>
      <c r="C298" s="1395" t="s">
        <v>2165</v>
      </c>
      <c r="D298" s="1395" t="s">
        <v>1916</v>
      </c>
      <c r="E298" s="1427" t="s">
        <v>3576</v>
      </c>
      <c r="F298" s="1396"/>
      <c r="G298" s="1395" t="s">
        <v>5</v>
      </c>
      <c r="H298" s="1392">
        <v>2</v>
      </c>
      <c r="I298" s="1397"/>
      <c r="J298" s="789"/>
      <c r="K298" s="789"/>
      <c r="L298" s="868"/>
      <c r="M298" s="791"/>
      <c r="N298" s="789"/>
      <c r="O298" s="797"/>
      <c r="P298" s="797"/>
      <c r="Q298" s="797"/>
      <c r="R298" s="797"/>
      <c r="S298" s="798"/>
    </row>
    <row r="299" spans="1:19" ht="30">
      <c r="A299" s="1388">
        <v>285</v>
      </c>
      <c r="B299" s="1394" t="s">
        <v>1922</v>
      </c>
      <c r="C299" s="1395" t="s">
        <v>2174</v>
      </c>
      <c r="D299" s="1395" t="s">
        <v>1916</v>
      </c>
      <c r="E299" s="1427" t="s">
        <v>3576</v>
      </c>
      <c r="F299" s="1396"/>
      <c r="G299" s="1395" t="s">
        <v>5</v>
      </c>
      <c r="H299" s="1392">
        <v>5</v>
      </c>
      <c r="I299" s="1397"/>
      <c r="J299" s="789"/>
      <c r="K299" s="789"/>
      <c r="L299" s="868"/>
      <c r="M299" s="791"/>
      <c r="N299" s="789"/>
      <c r="O299" s="797"/>
      <c r="P299" s="797"/>
      <c r="Q299" s="797"/>
      <c r="R299" s="797"/>
      <c r="S299" s="798"/>
    </row>
    <row r="300" spans="1:19" ht="30">
      <c r="A300" s="1393">
        <v>286</v>
      </c>
      <c r="B300" s="1394" t="s">
        <v>1922</v>
      </c>
      <c r="C300" s="1395" t="s">
        <v>2175</v>
      </c>
      <c r="D300" s="1395" t="s">
        <v>1916</v>
      </c>
      <c r="E300" s="1427" t="s">
        <v>3576</v>
      </c>
      <c r="F300" s="1396"/>
      <c r="G300" s="1395" t="s">
        <v>5</v>
      </c>
      <c r="H300" s="1392">
        <v>1</v>
      </c>
      <c r="I300" s="1397"/>
      <c r="J300" s="789"/>
      <c r="K300" s="789"/>
      <c r="L300" s="868"/>
      <c r="M300" s="791"/>
      <c r="N300" s="789"/>
      <c r="O300" s="797"/>
      <c r="P300" s="797"/>
      <c r="Q300" s="797"/>
      <c r="R300" s="797"/>
      <c r="S300" s="798"/>
    </row>
    <row r="301" spans="1:19" ht="30">
      <c r="A301" s="1388">
        <v>287</v>
      </c>
      <c r="B301" s="1394" t="s">
        <v>1922</v>
      </c>
      <c r="C301" s="1395" t="s">
        <v>2173</v>
      </c>
      <c r="D301" s="1395" t="s">
        <v>1916</v>
      </c>
      <c r="E301" s="1427" t="s">
        <v>3576</v>
      </c>
      <c r="F301" s="1396"/>
      <c r="G301" s="1395" t="s">
        <v>5</v>
      </c>
      <c r="H301" s="1392">
        <v>1</v>
      </c>
      <c r="I301" s="1397"/>
      <c r="J301" s="789"/>
      <c r="K301" s="789"/>
      <c r="L301" s="868"/>
      <c r="M301" s="791"/>
      <c r="N301" s="789"/>
      <c r="O301" s="797"/>
      <c r="P301" s="797"/>
      <c r="Q301" s="797"/>
      <c r="R301" s="797"/>
      <c r="S301" s="798"/>
    </row>
    <row r="302" spans="1:19" ht="30">
      <c r="A302" s="1393">
        <v>288</v>
      </c>
      <c r="B302" s="1394" t="s">
        <v>1922</v>
      </c>
      <c r="C302" s="1395" t="s">
        <v>1988</v>
      </c>
      <c r="D302" s="1395" t="s">
        <v>1916</v>
      </c>
      <c r="E302" s="1427" t="s">
        <v>3576</v>
      </c>
      <c r="F302" s="1396"/>
      <c r="G302" s="1395" t="s">
        <v>5</v>
      </c>
      <c r="H302" s="1392">
        <v>1</v>
      </c>
      <c r="I302" s="1397"/>
      <c r="J302" s="789"/>
      <c r="K302" s="789"/>
      <c r="L302" s="868"/>
      <c r="M302" s="791"/>
      <c r="N302" s="789"/>
      <c r="O302" s="797"/>
      <c r="P302" s="797"/>
      <c r="Q302" s="797"/>
      <c r="R302" s="797"/>
      <c r="S302" s="798"/>
    </row>
    <row r="303" spans="1:19" ht="30">
      <c r="A303" s="1388">
        <v>289</v>
      </c>
      <c r="B303" s="1394" t="s">
        <v>1922</v>
      </c>
      <c r="C303" s="1395" t="s">
        <v>2176</v>
      </c>
      <c r="D303" s="1395" t="s">
        <v>1974</v>
      </c>
      <c r="E303" s="1427" t="s">
        <v>3576</v>
      </c>
      <c r="F303" s="1396"/>
      <c r="G303" s="1395" t="s">
        <v>5</v>
      </c>
      <c r="H303" s="1392">
        <v>1</v>
      </c>
      <c r="I303" s="1397"/>
      <c r="J303" s="789"/>
      <c r="K303" s="789"/>
      <c r="L303" s="868"/>
      <c r="M303" s="791"/>
      <c r="N303" s="789"/>
      <c r="O303" s="797"/>
      <c r="P303" s="797"/>
      <c r="Q303" s="797"/>
      <c r="R303" s="797"/>
      <c r="S303" s="798"/>
    </row>
    <row r="304" spans="1:19" ht="30">
      <c r="A304" s="1393">
        <v>290</v>
      </c>
      <c r="B304" s="1394" t="s">
        <v>1884</v>
      </c>
      <c r="C304" s="1395" t="s">
        <v>2064</v>
      </c>
      <c r="D304" s="1395" t="s">
        <v>1954</v>
      </c>
      <c r="E304" s="1427" t="s">
        <v>3617</v>
      </c>
      <c r="F304" s="1396" t="s">
        <v>2177</v>
      </c>
      <c r="G304" s="1395" t="s">
        <v>5</v>
      </c>
      <c r="H304" s="1392">
        <v>1</v>
      </c>
      <c r="I304" s="868"/>
      <c r="J304" s="789"/>
      <c r="K304" s="789"/>
      <c r="L304" s="868"/>
      <c r="M304" s="791"/>
      <c r="N304" s="789"/>
      <c r="O304" s="797"/>
      <c r="P304" s="797"/>
      <c r="Q304" s="797"/>
      <c r="R304" s="797"/>
      <c r="S304" s="798"/>
    </row>
    <row r="305" spans="1:19" ht="31.5" customHeight="1">
      <c r="A305" s="1388">
        <v>291</v>
      </c>
      <c r="B305" s="1394" t="s">
        <v>2009</v>
      </c>
      <c r="C305" s="1395">
        <v>100</v>
      </c>
      <c r="D305" s="1395" t="s">
        <v>2178</v>
      </c>
      <c r="E305" s="1427" t="s">
        <v>3576</v>
      </c>
      <c r="F305" s="1396" t="s">
        <v>2179</v>
      </c>
      <c r="G305" s="1395" t="s">
        <v>5</v>
      </c>
      <c r="H305" s="1392">
        <v>2</v>
      </c>
      <c r="I305" s="868"/>
      <c r="J305" s="789"/>
      <c r="K305" s="789"/>
      <c r="L305" s="868"/>
      <c r="M305" s="791"/>
      <c r="N305" s="789"/>
      <c r="O305" s="797"/>
      <c r="P305" s="797"/>
      <c r="Q305" s="797"/>
      <c r="R305" s="797"/>
      <c r="S305" s="798"/>
    </row>
    <row r="306" spans="1:19" ht="30">
      <c r="A306" s="1393">
        <v>292</v>
      </c>
      <c r="B306" s="1394" t="s">
        <v>2009</v>
      </c>
      <c r="C306" s="1395">
        <v>125</v>
      </c>
      <c r="D306" s="1395" t="s">
        <v>2178</v>
      </c>
      <c r="E306" s="1427" t="s">
        <v>3576</v>
      </c>
      <c r="F306" s="1396" t="s">
        <v>2180</v>
      </c>
      <c r="G306" s="1395" t="s">
        <v>5</v>
      </c>
      <c r="H306" s="1392">
        <v>3</v>
      </c>
      <c r="I306" s="868"/>
      <c r="J306" s="789"/>
      <c r="K306" s="789"/>
      <c r="L306" s="868"/>
      <c r="M306" s="791"/>
      <c r="N306" s="789"/>
      <c r="O306" s="797"/>
      <c r="P306" s="797"/>
      <c r="Q306" s="797"/>
      <c r="R306" s="797"/>
      <c r="S306" s="798"/>
    </row>
    <row r="307" spans="1:19" ht="30">
      <c r="A307" s="1388">
        <v>293</v>
      </c>
      <c r="B307" s="1394" t="s">
        <v>2009</v>
      </c>
      <c r="C307" s="1395">
        <v>160</v>
      </c>
      <c r="D307" s="1395" t="s">
        <v>2178</v>
      </c>
      <c r="E307" s="1427" t="s">
        <v>3576</v>
      </c>
      <c r="F307" s="1396" t="s">
        <v>2181</v>
      </c>
      <c r="G307" s="1395" t="s">
        <v>5</v>
      </c>
      <c r="H307" s="1392">
        <v>3</v>
      </c>
      <c r="I307" s="868"/>
      <c r="J307" s="789"/>
      <c r="K307" s="789"/>
      <c r="L307" s="868"/>
      <c r="M307" s="791"/>
      <c r="N307" s="789"/>
      <c r="O307" s="797"/>
      <c r="P307" s="797"/>
      <c r="Q307" s="797"/>
      <c r="R307" s="797"/>
      <c r="S307" s="798"/>
    </row>
    <row r="308" spans="1:19" ht="30">
      <c r="A308" s="1393">
        <v>294</v>
      </c>
      <c r="B308" s="1394" t="s">
        <v>2182</v>
      </c>
      <c r="C308" s="1395">
        <v>100</v>
      </c>
      <c r="D308" s="1395" t="s">
        <v>2178</v>
      </c>
      <c r="E308" s="1427" t="s">
        <v>3576</v>
      </c>
      <c r="F308" s="1396" t="s">
        <v>2183</v>
      </c>
      <c r="G308" s="1395" t="s">
        <v>5</v>
      </c>
      <c r="H308" s="1392">
        <v>6</v>
      </c>
      <c r="I308" s="868"/>
      <c r="J308" s="789"/>
      <c r="K308" s="789"/>
      <c r="L308" s="868"/>
      <c r="M308" s="791"/>
      <c r="N308" s="789"/>
      <c r="O308" s="797"/>
      <c r="P308" s="797"/>
      <c r="Q308" s="797"/>
      <c r="R308" s="797"/>
      <c r="S308" s="798"/>
    </row>
    <row r="309" spans="1:19" ht="30">
      <c r="A309" s="1388">
        <v>295</v>
      </c>
      <c r="B309" s="1394" t="s">
        <v>2182</v>
      </c>
      <c r="C309" s="1395">
        <v>125</v>
      </c>
      <c r="D309" s="1395" t="s">
        <v>2178</v>
      </c>
      <c r="E309" s="1427" t="s">
        <v>3576</v>
      </c>
      <c r="F309" s="1396" t="s">
        <v>1881</v>
      </c>
      <c r="G309" s="1395" t="s">
        <v>5</v>
      </c>
      <c r="H309" s="1392">
        <v>3</v>
      </c>
      <c r="I309" s="868"/>
      <c r="J309" s="789"/>
      <c r="K309" s="789"/>
      <c r="L309" s="868"/>
      <c r="M309" s="791"/>
      <c r="N309" s="789"/>
      <c r="O309" s="797"/>
      <c r="P309" s="797"/>
      <c r="Q309" s="797"/>
      <c r="R309" s="797"/>
      <c r="S309" s="798"/>
    </row>
    <row r="310" spans="1:19" ht="30">
      <c r="A310" s="1393">
        <v>296</v>
      </c>
      <c r="B310" s="1394" t="s">
        <v>2182</v>
      </c>
      <c r="C310" s="1395">
        <v>160</v>
      </c>
      <c r="D310" s="1395" t="s">
        <v>2178</v>
      </c>
      <c r="E310" s="1427" t="s">
        <v>3576</v>
      </c>
      <c r="F310" s="1396" t="s">
        <v>2184</v>
      </c>
      <c r="G310" s="1395" t="s">
        <v>5</v>
      </c>
      <c r="H310" s="1392">
        <v>2</v>
      </c>
      <c r="I310" s="868"/>
      <c r="J310" s="789"/>
      <c r="K310" s="789"/>
      <c r="L310" s="868"/>
      <c r="M310" s="791"/>
      <c r="N310" s="789"/>
      <c r="O310" s="797"/>
      <c r="P310" s="797"/>
      <c r="Q310" s="797"/>
      <c r="R310" s="797"/>
      <c r="S310" s="798"/>
    </row>
    <row r="311" spans="1:19" ht="30">
      <c r="A311" s="1388">
        <v>297</v>
      </c>
      <c r="B311" s="1394" t="s">
        <v>2012</v>
      </c>
      <c r="C311" s="1395">
        <v>315</v>
      </c>
      <c r="D311" s="1395" t="s">
        <v>2185</v>
      </c>
      <c r="E311" s="1427" t="s">
        <v>3576</v>
      </c>
      <c r="F311" s="1396" t="s">
        <v>2186</v>
      </c>
      <c r="G311" s="1395" t="s">
        <v>5</v>
      </c>
      <c r="H311" s="1392">
        <v>1</v>
      </c>
      <c r="I311" s="868"/>
      <c r="J311" s="789"/>
      <c r="K311" s="789"/>
      <c r="L311" s="868"/>
      <c r="M311" s="791"/>
      <c r="N311" s="789"/>
      <c r="O311" s="797"/>
      <c r="P311" s="797"/>
      <c r="Q311" s="797"/>
      <c r="R311" s="797"/>
      <c r="S311" s="798"/>
    </row>
    <row r="312" spans="1:19" ht="30">
      <c r="A312" s="1393">
        <v>298</v>
      </c>
      <c r="B312" s="1394" t="s">
        <v>2015</v>
      </c>
      <c r="C312" s="1395">
        <v>100</v>
      </c>
      <c r="D312" s="1395" t="s">
        <v>2016</v>
      </c>
      <c r="E312" s="1427" t="s">
        <v>3621</v>
      </c>
      <c r="F312" s="1396" t="s">
        <v>2187</v>
      </c>
      <c r="G312" s="1395" t="s">
        <v>5</v>
      </c>
      <c r="H312" s="1392">
        <v>8</v>
      </c>
      <c r="I312" s="868"/>
      <c r="J312" s="789"/>
      <c r="K312" s="789"/>
      <c r="L312" s="868"/>
      <c r="M312" s="791"/>
      <c r="N312" s="789"/>
      <c r="O312" s="797"/>
      <c r="P312" s="797"/>
      <c r="Q312" s="797"/>
      <c r="R312" s="797"/>
      <c r="S312" s="798"/>
    </row>
    <row r="313" spans="1:19" ht="30">
      <c r="A313" s="1388">
        <v>299</v>
      </c>
      <c r="B313" s="1394" t="s">
        <v>2015</v>
      </c>
      <c r="C313" s="1395">
        <v>125</v>
      </c>
      <c r="D313" s="1395" t="s">
        <v>2016</v>
      </c>
      <c r="E313" s="1427" t="s">
        <v>3621</v>
      </c>
      <c r="F313" s="1396" t="s">
        <v>2188</v>
      </c>
      <c r="G313" s="1395" t="s">
        <v>5</v>
      </c>
      <c r="H313" s="1392">
        <v>6</v>
      </c>
      <c r="I313" s="868"/>
      <c r="J313" s="789"/>
      <c r="K313" s="789"/>
      <c r="L313" s="868"/>
      <c r="M313" s="791"/>
      <c r="N313" s="789"/>
      <c r="O313" s="797"/>
      <c r="P313" s="797"/>
      <c r="Q313" s="797"/>
      <c r="R313" s="797"/>
      <c r="S313" s="798"/>
    </row>
    <row r="314" spans="1:19" ht="30">
      <c r="A314" s="1393">
        <v>300</v>
      </c>
      <c r="B314" s="1394" t="s">
        <v>2015</v>
      </c>
      <c r="C314" s="1395">
        <v>160</v>
      </c>
      <c r="D314" s="1395" t="s">
        <v>2016</v>
      </c>
      <c r="E314" s="1427" t="s">
        <v>3621</v>
      </c>
      <c r="F314" s="1396" t="s">
        <v>2189</v>
      </c>
      <c r="G314" s="1395" t="s">
        <v>5</v>
      </c>
      <c r="H314" s="1392">
        <v>5</v>
      </c>
      <c r="I314" s="868"/>
      <c r="J314" s="789"/>
      <c r="K314" s="789"/>
      <c r="L314" s="868"/>
      <c r="M314" s="791"/>
      <c r="N314" s="789"/>
      <c r="O314" s="797"/>
      <c r="P314" s="797"/>
      <c r="Q314" s="797"/>
      <c r="R314" s="797"/>
      <c r="S314" s="798"/>
    </row>
    <row r="315" spans="1:19" ht="30">
      <c r="A315" s="1388">
        <v>301</v>
      </c>
      <c r="B315" s="1394" t="s">
        <v>2018</v>
      </c>
      <c r="C315" s="1395">
        <v>315</v>
      </c>
      <c r="D315" s="1395" t="s">
        <v>2190</v>
      </c>
      <c r="E315" s="1427" t="s">
        <v>3576</v>
      </c>
      <c r="F315" s="1396" t="s">
        <v>2191</v>
      </c>
      <c r="G315" s="1395" t="s">
        <v>5</v>
      </c>
      <c r="H315" s="1392">
        <v>5</v>
      </c>
      <c r="I315" s="1397"/>
      <c r="J315" s="789"/>
      <c r="K315" s="789"/>
      <c r="L315" s="868"/>
      <c r="M315" s="791"/>
      <c r="N315" s="789"/>
      <c r="O315" s="797"/>
      <c r="P315" s="797"/>
      <c r="Q315" s="797"/>
      <c r="R315" s="797"/>
      <c r="S315" s="798"/>
    </row>
    <row r="316" spans="1:19" ht="30">
      <c r="A316" s="1393">
        <v>302</v>
      </c>
      <c r="B316" s="1394" t="s">
        <v>2018</v>
      </c>
      <c r="C316" s="1395" t="s">
        <v>2064</v>
      </c>
      <c r="D316" s="1395" t="s">
        <v>2019</v>
      </c>
      <c r="E316" s="1427" t="s">
        <v>3576</v>
      </c>
      <c r="F316" s="1396" t="s">
        <v>2192</v>
      </c>
      <c r="G316" s="1395" t="s">
        <v>5</v>
      </c>
      <c r="H316" s="1392">
        <v>1</v>
      </c>
      <c r="I316" s="1397"/>
      <c r="J316" s="789"/>
      <c r="K316" s="789"/>
      <c r="L316" s="868"/>
      <c r="M316" s="791"/>
      <c r="N316" s="789"/>
      <c r="O316" s="797"/>
      <c r="P316" s="797"/>
      <c r="Q316" s="797"/>
      <c r="R316" s="797"/>
      <c r="S316" s="798"/>
    </row>
    <row r="317" spans="1:19" ht="60">
      <c r="A317" s="1388">
        <v>303</v>
      </c>
      <c r="B317" s="1394" t="s">
        <v>2132</v>
      </c>
      <c r="C317" s="1395">
        <v>200</v>
      </c>
      <c r="D317" s="1395" t="s">
        <v>2193</v>
      </c>
      <c r="E317" s="1427" t="s">
        <v>3623</v>
      </c>
      <c r="F317" s="1396" t="s">
        <v>2194</v>
      </c>
      <c r="G317" s="1395" t="s">
        <v>5</v>
      </c>
      <c r="H317" s="1392">
        <v>1</v>
      </c>
      <c r="I317" s="868"/>
      <c r="J317" s="789"/>
      <c r="K317" s="887"/>
      <c r="L317" s="868"/>
      <c r="M317" s="791"/>
      <c r="N317" s="789"/>
      <c r="O317" s="797"/>
      <c r="P317" s="797"/>
      <c r="Q317" s="797"/>
      <c r="R317" s="797"/>
      <c r="S317" s="798"/>
    </row>
    <row r="318" spans="1:19" ht="60">
      <c r="A318" s="1393">
        <v>304</v>
      </c>
      <c r="B318" s="1394" t="s">
        <v>2132</v>
      </c>
      <c r="C318" s="1395">
        <v>250</v>
      </c>
      <c r="D318" s="1395" t="s">
        <v>2193</v>
      </c>
      <c r="E318" s="1427" t="s">
        <v>3623</v>
      </c>
      <c r="F318" s="1396" t="s">
        <v>2195</v>
      </c>
      <c r="G318" s="1395" t="s">
        <v>5</v>
      </c>
      <c r="H318" s="1392">
        <v>1</v>
      </c>
      <c r="I318" s="868"/>
      <c r="J318" s="789"/>
      <c r="K318" s="887"/>
      <c r="L318" s="868"/>
      <c r="M318" s="791"/>
      <c r="N318" s="789"/>
      <c r="O318" s="797"/>
      <c r="P318" s="797"/>
      <c r="Q318" s="797"/>
      <c r="R318" s="797"/>
      <c r="S318" s="798"/>
    </row>
    <row r="319" spans="1:19" ht="60">
      <c r="A319" s="1388">
        <v>305</v>
      </c>
      <c r="B319" s="1394" t="s">
        <v>2132</v>
      </c>
      <c r="C319" s="1395">
        <v>315</v>
      </c>
      <c r="D319" s="1395" t="s">
        <v>2193</v>
      </c>
      <c r="E319" s="1427" t="s">
        <v>3623</v>
      </c>
      <c r="F319" s="1396" t="s">
        <v>2196</v>
      </c>
      <c r="G319" s="1395" t="s">
        <v>5</v>
      </c>
      <c r="H319" s="1392">
        <v>2</v>
      </c>
      <c r="I319" s="868"/>
      <c r="J319" s="789"/>
      <c r="K319" s="887"/>
      <c r="L319" s="868"/>
      <c r="M319" s="791"/>
      <c r="N319" s="789"/>
      <c r="O319" s="797"/>
      <c r="P319" s="797"/>
      <c r="Q319" s="797"/>
      <c r="R319" s="797"/>
      <c r="S319" s="798"/>
    </row>
    <row r="320" spans="1:19" ht="30">
      <c r="A320" s="1393">
        <v>306</v>
      </c>
      <c r="B320" s="1394" t="s">
        <v>2004</v>
      </c>
      <c r="C320" s="1395" t="s">
        <v>2064</v>
      </c>
      <c r="D320" s="1395" t="s">
        <v>1974</v>
      </c>
      <c r="E320" s="1427" t="s">
        <v>3576</v>
      </c>
      <c r="F320" s="1396" t="s">
        <v>2064</v>
      </c>
      <c r="G320" s="1395" t="s">
        <v>5</v>
      </c>
      <c r="H320" s="1392">
        <v>1</v>
      </c>
      <c r="I320" s="1397"/>
      <c r="J320" s="789"/>
      <c r="K320" s="789"/>
      <c r="L320" s="868"/>
      <c r="M320" s="791"/>
      <c r="N320" s="789"/>
      <c r="O320" s="797"/>
      <c r="P320" s="797"/>
      <c r="Q320" s="797"/>
      <c r="R320" s="797"/>
      <c r="S320" s="798"/>
    </row>
    <row r="321" spans="1:19" ht="30">
      <c r="A321" s="1388">
        <v>307</v>
      </c>
      <c r="B321" s="1394" t="s">
        <v>1956</v>
      </c>
      <c r="C321" s="1395"/>
      <c r="D321" s="1395" t="s">
        <v>1957</v>
      </c>
      <c r="E321" s="1427" t="s">
        <v>3576</v>
      </c>
      <c r="F321" s="1396" t="s">
        <v>2137</v>
      </c>
      <c r="G321" s="1395" t="s">
        <v>5</v>
      </c>
      <c r="H321" s="1392">
        <v>1</v>
      </c>
      <c r="I321" s="868"/>
      <c r="J321" s="789"/>
      <c r="K321" s="789"/>
      <c r="L321" s="868"/>
      <c r="M321" s="791"/>
      <c r="N321" s="789"/>
      <c r="O321" s="797"/>
      <c r="P321" s="797"/>
      <c r="Q321" s="797"/>
      <c r="R321" s="797"/>
      <c r="S321" s="798"/>
    </row>
    <row r="322" spans="1:19" ht="30">
      <c r="A322" s="1393">
        <v>308</v>
      </c>
      <c r="B322" s="1394" t="s">
        <v>1956</v>
      </c>
      <c r="C322" s="1395"/>
      <c r="D322" s="1395" t="s">
        <v>2021</v>
      </c>
      <c r="E322" s="1427" t="s">
        <v>3576</v>
      </c>
      <c r="F322" s="1396" t="s">
        <v>2197</v>
      </c>
      <c r="G322" s="1395" t="s">
        <v>5</v>
      </c>
      <c r="H322" s="1392">
        <v>3</v>
      </c>
      <c r="I322" s="868"/>
      <c r="J322" s="789"/>
      <c r="K322" s="789"/>
      <c r="L322" s="868"/>
      <c r="M322" s="791"/>
      <c r="N322" s="789"/>
      <c r="O322" s="797"/>
      <c r="P322" s="797"/>
      <c r="Q322" s="797"/>
      <c r="R322" s="797"/>
      <c r="S322" s="798"/>
    </row>
    <row r="323" spans="1:19" ht="30">
      <c r="A323" s="1388">
        <v>309</v>
      </c>
      <c r="B323" s="1394" t="s">
        <v>1956</v>
      </c>
      <c r="C323" s="1395"/>
      <c r="D323" s="1395" t="s">
        <v>2021</v>
      </c>
      <c r="E323" s="1427" t="s">
        <v>3576</v>
      </c>
      <c r="F323" s="1396" t="s">
        <v>2198</v>
      </c>
      <c r="G323" s="1395" t="s">
        <v>5</v>
      </c>
      <c r="H323" s="1392">
        <v>3</v>
      </c>
      <c r="I323" s="868"/>
      <c r="J323" s="789"/>
      <c r="K323" s="789"/>
      <c r="L323" s="868"/>
      <c r="M323" s="791"/>
      <c r="N323" s="789"/>
      <c r="O323" s="797"/>
      <c r="P323" s="797"/>
      <c r="Q323" s="797"/>
      <c r="R323" s="797"/>
      <c r="S323" s="798"/>
    </row>
    <row r="324" spans="1:19" ht="30">
      <c r="A324" s="1393">
        <v>310</v>
      </c>
      <c r="B324" s="1394" t="s">
        <v>1956</v>
      </c>
      <c r="C324" s="1395"/>
      <c r="D324" s="1395" t="s">
        <v>2021</v>
      </c>
      <c r="E324" s="1427" t="s">
        <v>3576</v>
      </c>
      <c r="F324" s="1396" t="s">
        <v>2199</v>
      </c>
      <c r="G324" s="1395" t="s">
        <v>5</v>
      </c>
      <c r="H324" s="1392">
        <v>8</v>
      </c>
      <c r="I324" s="868"/>
      <c r="J324" s="789"/>
      <c r="K324" s="789"/>
      <c r="L324" s="868"/>
      <c r="M324" s="791"/>
      <c r="N324" s="789"/>
      <c r="O324" s="797"/>
      <c r="P324" s="797"/>
      <c r="Q324" s="797"/>
      <c r="R324" s="797"/>
      <c r="S324" s="798"/>
    </row>
    <row r="325" spans="1:19" ht="30">
      <c r="A325" s="1388">
        <v>311</v>
      </c>
      <c r="B325" s="1394" t="s">
        <v>1956</v>
      </c>
      <c r="C325" s="1395"/>
      <c r="D325" s="1395" t="s">
        <v>2021</v>
      </c>
      <c r="E325" s="1427" t="s">
        <v>3576</v>
      </c>
      <c r="F325" s="1396" t="s">
        <v>2200</v>
      </c>
      <c r="G325" s="1395" t="s">
        <v>5</v>
      </c>
      <c r="H325" s="1392">
        <v>5</v>
      </c>
      <c r="I325" s="868"/>
      <c r="J325" s="789"/>
      <c r="K325" s="789"/>
      <c r="L325" s="868"/>
      <c r="M325" s="791"/>
      <c r="N325" s="789"/>
      <c r="O325" s="797"/>
      <c r="P325" s="797"/>
      <c r="Q325" s="797"/>
      <c r="R325" s="797"/>
      <c r="S325" s="798"/>
    </row>
    <row r="326" spans="1:19" ht="30">
      <c r="A326" s="1393">
        <v>312</v>
      </c>
      <c r="B326" s="1394" t="s">
        <v>1956</v>
      </c>
      <c r="C326" s="1395"/>
      <c r="D326" s="1395" t="s">
        <v>2021</v>
      </c>
      <c r="E326" s="1427" t="s">
        <v>3576</v>
      </c>
      <c r="F326" s="1396" t="s">
        <v>2138</v>
      </c>
      <c r="G326" s="1395" t="s">
        <v>5</v>
      </c>
      <c r="H326" s="1392">
        <v>1</v>
      </c>
      <c r="I326" s="868"/>
      <c r="J326" s="789"/>
      <c r="K326" s="789"/>
      <c r="L326" s="868"/>
      <c r="M326" s="791"/>
      <c r="N326" s="789"/>
      <c r="O326" s="797"/>
      <c r="P326" s="797"/>
      <c r="Q326" s="797"/>
      <c r="R326" s="797"/>
      <c r="S326" s="798"/>
    </row>
    <row r="327" spans="1:19" ht="30">
      <c r="A327" s="1388">
        <v>313</v>
      </c>
      <c r="B327" s="1394" t="s">
        <v>1956</v>
      </c>
      <c r="C327" s="1395"/>
      <c r="D327" s="1395" t="s">
        <v>2021</v>
      </c>
      <c r="E327" s="1427" t="s">
        <v>3576</v>
      </c>
      <c r="F327" s="1396" t="s">
        <v>2022</v>
      </c>
      <c r="G327" s="1395" t="s">
        <v>5</v>
      </c>
      <c r="H327" s="1392">
        <v>16</v>
      </c>
      <c r="I327" s="868"/>
      <c r="J327" s="789"/>
      <c r="K327" s="789"/>
      <c r="L327" s="868"/>
      <c r="M327" s="791"/>
      <c r="N327" s="789"/>
      <c r="O327" s="797"/>
      <c r="P327" s="797"/>
      <c r="Q327" s="797"/>
      <c r="R327" s="797"/>
      <c r="S327" s="798"/>
    </row>
    <row r="328" spans="1:19" ht="45">
      <c r="A328" s="1393">
        <v>314</v>
      </c>
      <c r="B328" s="1394" t="s">
        <v>2463</v>
      </c>
      <c r="C328" s="1395"/>
      <c r="D328" s="1395" t="s">
        <v>2026</v>
      </c>
      <c r="E328" s="1427" t="s">
        <v>3618</v>
      </c>
      <c r="F328" s="1396" t="s">
        <v>2027</v>
      </c>
      <c r="G328" s="1395" t="s">
        <v>12</v>
      </c>
      <c r="H328" s="1392">
        <v>32</v>
      </c>
      <c r="I328" s="868"/>
      <c r="J328" s="789"/>
      <c r="K328" s="887"/>
      <c r="L328" s="868"/>
      <c r="M328" s="791"/>
      <c r="N328" s="789"/>
      <c r="O328" s="797"/>
      <c r="P328" s="797"/>
      <c r="Q328" s="797"/>
      <c r="R328" s="797"/>
      <c r="S328" s="798"/>
    </row>
    <row r="329" spans="1:19" ht="30">
      <c r="A329" s="1388">
        <v>315</v>
      </c>
      <c r="B329" s="1394" t="s">
        <v>2464</v>
      </c>
      <c r="C329" s="1395"/>
      <c r="D329" s="1395" t="s">
        <v>2139</v>
      </c>
      <c r="E329" s="1427" t="s">
        <v>3619</v>
      </c>
      <c r="F329" s="1396" t="s">
        <v>2140</v>
      </c>
      <c r="G329" s="1395" t="s">
        <v>12</v>
      </c>
      <c r="H329" s="1392">
        <v>20</v>
      </c>
      <c r="I329" s="1397"/>
      <c r="J329" s="789"/>
      <c r="K329" s="789"/>
      <c r="L329" s="868"/>
      <c r="M329" s="791"/>
      <c r="N329" s="789"/>
      <c r="O329" s="797"/>
      <c r="P329" s="797"/>
      <c r="Q329" s="797"/>
      <c r="R329" s="797"/>
      <c r="S329" s="798"/>
    </row>
    <row r="330" spans="1:19" ht="13.5" customHeight="1">
      <c r="A330" s="1393">
        <v>316</v>
      </c>
      <c r="B330" s="1394" t="s">
        <v>2465</v>
      </c>
      <c r="C330" s="1395"/>
      <c r="D330" s="1395" t="s">
        <v>2139</v>
      </c>
      <c r="E330" s="1427" t="s">
        <v>3619</v>
      </c>
      <c r="F330" s="1396" t="s">
        <v>2140</v>
      </c>
      <c r="G330" s="1395" t="s">
        <v>12</v>
      </c>
      <c r="H330" s="1392">
        <v>10</v>
      </c>
      <c r="I330" s="868"/>
      <c r="J330" s="789"/>
      <c r="K330" s="887"/>
      <c r="L330" s="868"/>
      <c r="M330" s="791"/>
      <c r="N330" s="789"/>
      <c r="O330" s="797"/>
      <c r="P330" s="797"/>
      <c r="Q330" s="797"/>
      <c r="R330" s="797"/>
      <c r="S330" s="798"/>
    </row>
    <row r="331" spans="1:19" ht="30">
      <c r="A331" s="1388">
        <v>317</v>
      </c>
      <c r="B331" s="1394" t="s">
        <v>2461</v>
      </c>
      <c r="C331" s="1395"/>
      <c r="D331" s="1395" t="s">
        <v>2139</v>
      </c>
      <c r="E331" s="1427" t="s">
        <v>3619</v>
      </c>
      <c r="F331" s="1396" t="s">
        <v>2140</v>
      </c>
      <c r="G331" s="1395" t="s">
        <v>12</v>
      </c>
      <c r="H331" s="1392">
        <v>28</v>
      </c>
      <c r="I331" s="868"/>
      <c r="J331" s="789"/>
      <c r="K331" s="887"/>
      <c r="L331" s="868"/>
      <c r="M331" s="791"/>
      <c r="N331" s="789"/>
      <c r="O331" s="797"/>
      <c r="P331" s="797"/>
      <c r="Q331" s="797"/>
      <c r="R331" s="797"/>
      <c r="S331" s="798"/>
    </row>
    <row r="332" spans="1:19" ht="45">
      <c r="A332" s="1393">
        <v>318</v>
      </c>
      <c r="B332" s="1394" t="s">
        <v>2462</v>
      </c>
      <c r="C332" s="1395"/>
      <c r="D332" s="1395" t="s">
        <v>2030</v>
      </c>
      <c r="E332" s="1427" t="s">
        <v>3619</v>
      </c>
      <c r="F332" s="1396" t="s">
        <v>2031</v>
      </c>
      <c r="G332" s="1395" t="s">
        <v>12</v>
      </c>
      <c r="H332" s="1392">
        <v>45</v>
      </c>
      <c r="I332" s="1397"/>
      <c r="J332" s="789"/>
      <c r="K332" s="789"/>
      <c r="L332" s="868"/>
      <c r="M332" s="791"/>
      <c r="N332" s="789"/>
      <c r="O332" s="797"/>
      <c r="P332" s="797"/>
      <c r="Q332" s="797"/>
      <c r="R332" s="797"/>
      <c r="S332" s="798"/>
    </row>
    <row r="333" spans="1:19" ht="45">
      <c r="A333" s="1388">
        <v>319</v>
      </c>
      <c r="B333" s="1394" t="s">
        <v>2032</v>
      </c>
      <c r="C333" s="1395"/>
      <c r="D333" s="1395"/>
      <c r="E333" s="1396"/>
      <c r="F333" s="1396"/>
      <c r="G333" s="1395" t="s">
        <v>9</v>
      </c>
      <c r="H333" s="1392">
        <v>1</v>
      </c>
      <c r="I333" s="1397"/>
      <c r="J333" s="789"/>
      <c r="K333" s="789"/>
      <c r="L333" s="868"/>
      <c r="M333" s="791"/>
      <c r="N333" s="789"/>
      <c r="O333" s="797"/>
      <c r="P333" s="797"/>
      <c r="Q333" s="797"/>
      <c r="R333" s="797"/>
      <c r="S333" s="798"/>
    </row>
    <row r="334" spans="1:19" ht="30">
      <c r="A334" s="1393">
        <v>320</v>
      </c>
      <c r="B334" s="1394" t="s">
        <v>1939</v>
      </c>
      <c r="C334" s="1395"/>
      <c r="D334" s="1395"/>
      <c r="E334" s="1396"/>
      <c r="F334" s="1396"/>
      <c r="G334" s="1395" t="s">
        <v>9</v>
      </c>
      <c r="H334" s="1392">
        <v>1</v>
      </c>
      <c r="I334" s="1397"/>
      <c r="J334" s="789"/>
      <c r="K334" s="789"/>
      <c r="L334" s="868"/>
      <c r="M334" s="791"/>
      <c r="N334" s="789"/>
      <c r="O334" s="797"/>
      <c r="P334" s="797"/>
      <c r="Q334" s="797"/>
      <c r="R334" s="797"/>
      <c r="S334" s="798"/>
    </row>
    <row r="335" spans="1:19" ht="15">
      <c r="A335" s="1388">
        <v>321</v>
      </c>
      <c r="B335" s="1394" t="s">
        <v>1940</v>
      </c>
      <c r="C335" s="1395"/>
      <c r="D335" s="1395"/>
      <c r="E335" s="1396"/>
      <c r="F335" s="1396"/>
      <c r="G335" s="1395" t="s">
        <v>9</v>
      </c>
      <c r="H335" s="1392">
        <v>1</v>
      </c>
      <c r="I335" s="1397"/>
      <c r="J335" s="789"/>
      <c r="K335" s="789"/>
      <c r="L335" s="868"/>
      <c r="M335" s="791"/>
      <c r="N335" s="789"/>
      <c r="O335" s="797"/>
      <c r="P335" s="797"/>
      <c r="Q335" s="797"/>
      <c r="R335" s="797"/>
      <c r="S335" s="798"/>
    </row>
    <row r="336" spans="1:19" ht="15">
      <c r="A336" s="1393">
        <v>322</v>
      </c>
      <c r="B336" s="1389" t="s">
        <v>2201</v>
      </c>
      <c r="C336" s="1390"/>
      <c r="D336" s="1390"/>
      <c r="E336" s="1391"/>
      <c r="F336" s="1391"/>
      <c r="G336" s="1390"/>
      <c r="H336" s="1392"/>
      <c r="I336" s="1397"/>
      <c r="J336" s="789"/>
      <c r="K336" s="789"/>
      <c r="L336" s="868"/>
      <c r="M336" s="791"/>
      <c r="N336" s="789"/>
      <c r="O336" s="797"/>
      <c r="P336" s="797"/>
      <c r="Q336" s="797"/>
      <c r="R336" s="797"/>
      <c r="S336" s="798"/>
    </row>
    <row r="337" spans="1:19" ht="150">
      <c r="A337" s="1388">
        <v>323</v>
      </c>
      <c r="B337" s="1398" t="s">
        <v>2202</v>
      </c>
      <c r="C337" s="1395"/>
      <c r="D337" s="1395"/>
      <c r="E337" s="1427" t="s">
        <v>3624</v>
      </c>
      <c r="F337" s="1396" t="s">
        <v>2203</v>
      </c>
      <c r="G337" s="1395" t="s">
        <v>9</v>
      </c>
      <c r="H337" s="1392">
        <v>1</v>
      </c>
      <c r="I337" s="1397"/>
      <c r="J337" s="789"/>
      <c r="K337" s="789"/>
      <c r="L337" s="868"/>
      <c r="M337" s="791"/>
      <c r="N337" s="789"/>
      <c r="O337" s="797"/>
      <c r="P337" s="797"/>
      <c r="Q337" s="797"/>
      <c r="R337" s="797"/>
      <c r="S337" s="798"/>
    </row>
    <row r="338" spans="1:19" ht="30">
      <c r="A338" s="1393">
        <v>324</v>
      </c>
      <c r="B338" s="1394" t="s">
        <v>2036</v>
      </c>
      <c r="C338" s="1395"/>
      <c r="D338" s="1395"/>
      <c r="E338" s="1427" t="s">
        <v>3615</v>
      </c>
      <c r="F338" s="1395" t="s">
        <v>2037</v>
      </c>
      <c r="G338" s="1395" t="s">
        <v>5</v>
      </c>
      <c r="H338" s="1392">
        <v>4</v>
      </c>
      <c r="I338" s="1397"/>
      <c r="J338" s="789"/>
      <c r="K338" s="789"/>
      <c r="L338" s="868"/>
      <c r="M338" s="791"/>
      <c r="N338" s="789"/>
      <c r="O338" s="797"/>
      <c r="P338" s="797"/>
      <c r="Q338" s="797"/>
      <c r="R338" s="797"/>
      <c r="S338" s="798"/>
    </row>
    <row r="339" spans="1:19" ht="45">
      <c r="A339" s="1388">
        <v>325</v>
      </c>
      <c r="B339" s="1394" t="s">
        <v>2038</v>
      </c>
      <c r="C339" s="1395" t="s">
        <v>2039</v>
      </c>
      <c r="D339" s="1395" t="s">
        <v>2040</v>
      </c>
      <c r="E339" s="1427" t="s">
        <v>3606</v>
      </c>
      <c r="F339" s="1396" t="s">
        <v>2041</v>
      </c>
      <c r="G339" s="1395" t="s">
        <v>7</v>
      </c>
      <c r="H339" s="1392">
        <v>20</v>
      </c>
      <c r="I339" s="868"/>
      <c r="J339" s="789"/>
      <c r="K339" s="789"/>
      <c r="L339" s="868"/>
      <c r="M339" s="791"/>
      <c r="N339" s="789"/>
      <c r="O339" s="797"/>
      <c r="P339" s="797"/>
      <c r="Q339" s="797"/>
      <c r="R339" s="797"/>
      <c r="S339" s="798"/>
    </row>
    <row r="340" spans="1:19" ht="45">
      <c r="A340" s="1393">
        <v>326</v>
      </c>
      <c r="B340" s="1394" t="s">
        <v>2038</v>
      </c>
      <c r="C340" s="1395" t="s">
        <v>2204</v>
      </c>
      <c r="D340" s="1395" t="s">
        <v>2040</v>
      </c>
      <c r="E340" s="1427" t="s">
        <v>3606</v>
      </c>
      <c r="F340" s="1396" t="s">
        <v>2205</v>
      </c>
      <c r="G340" s="1395" t="s">
        <v>7</v>
      </c>
      <c r="H340" s="1392">
        <v>20</v>
      </c>
      <c r="I340" s="868"/>
      <c r="J340" s="789"/>
      <c r="K340" s="789"/>
      <c r="L340" s="868"/>
      <c r="M340" s="791"/>
      <c r="N340" s="789"/>
      <c r="O340" s="797"/>
      <c r="P340" s="797"/>
      <c r="Q340" s="797"/>
      <c r="R340" s="797"/>
      <c r="S340" s="798"/>
    </row>
    <row r="341" spans="1:19" ht="30">
      <c r="A341" s="1388">
        <v>327</v>
      </c>
      <c r="B341" s="1394" t="s">
        <v>2044</v>
      </c>
      <c r="C341" s="1395">
        <v>75</v>
      </c>
      <c r="D341" s="1395"/>
      <c r="E341" s="1427" t="s">
        <v>3608</v>
      </c>
      <c r="F341" s="1395" t="s">
        <v>2045</v>
      </c>
      <c r="G341" s="1395" t="s">
        <v>7</v>
      </c>
      <c r="H341" s="1392">
        <v>8</v>
      </c>
      <c r="I341" s="868"/>
      <c r="J341" s="789"/>
      <c r="K341" s="887"/>
      <c r="L341" s="868"/>
      <c r="M341" s="791"/>
      <c r="N341" s="789"/>
      <c r="O341" s="797"/>
      <c r="P341" s="797"/>
      <c r="Q341" s="797"/>
      <c r="R341" s="797"/>
      <c r="S341" s="798"/>
    </row>
    <row r="342" spans="1:19" ht="15">
      <c r="A342" s="1393">
        <v>328</v>
      </c>
      <c r="B342" s="1398" t="s">
        <v>2046</v>
      </c>
      <c r="C342" s="1395"/>
      <c r="D342" s="1395"/>
      <c r="E342" s="1396"/>
      <c r="F342" s="1395" t="s">
        <v>2047</v>
      </c>
      <c r="G342" s="1395" t="s">
        <v>9</v>
      </c>
      <c r="H342" s="1392">
        <v>1</v>
      </c>
      <c r="I342" s="868"/>
      <c r="J342" s="789"/>
      <c r="K342" s="789"/>
      <c r="L342" s="868"/>
      <c r="M342" s="791"/>
      <c r="N342" s="789"/>
      <c r="O342" s="797"/>
      <c r="P342" s="797"/>
      <c r="Q342" s="797"/>
      <c r="R342" s="797"/>
      <c r="S342" s="798"/>
    </row>
    <row r="343" spans="1:19" ht="45">
      <c r="A343" s="1388">
        <v>329</v>
      </c>
      <c r="B343" s="1394" t="s">
        <v>2032</v>
      </c>
      <c r="C343" s="1395"/>
      <c r="D343" s="1395"/>
      <c r="E343" s="1396"/>
      <c r="F343" s="1396"/>
      <c r="G343" s="1395" t="s">
        <v>9</v>
      </c>
      <c r="H343" s="1392">
        <v>1</v>
      </c>
      <c r="I343" s="1397"/>
      <c r="J343" s="789"/>
      <c r="K343" s="789"/>
      <c r="L343" s="868"/>
      <c r="M343" s="791"/>
      <c r="N343" s="789"/>
      <c r="O343" s="797"/>
      <c r="P343" s="797"/>
      <c r="Q343" s="797"/>
      <c r="R343" s="797"/>
      <c r="S343" s="798"/>
    </row>
    <row r="344" spans="1:19" ht="30">
      <c r="A344" s="1393">
        <v>330</v>
      </c>
      <c r="B344" s="1394" t="s">
        <v>1939</v>
      </c>
      <c r="C344" s="1395"/>
      <c r="D344" s="1395"/>
      <c r="E344" s="1396"/>
      <c r="F344" s="1396"/>
      <c r="G344" s="1395" t="s">
        <v>9</v>
      </c>
      <c r="H344" s="1392">
        <v>1</v>
      </c>
      <c r="I344" s="1397"/>
      <c r="J344" s="789"/>
      <c r="K344" s="789"/>
      <c r="L344" s="868"/>
      <c r="M344" s="791"/>
      <c r="N344" s="789"/>
      <c r="O344" s="797"/>
      <c r="P344" s="797"/>
      <c r="Q344" s="797"/>
      <c r="R344" s="797"/>
      <c r="S344" s="798"/>
    </row>
    <row r="345" spans="1:19" ht="15">
      <c r="A345" s="1388">
        <v>331</v>
      </c>
      <c r="B345" s="1394" t="s">
        <v>1940</v>
      </c>
      <c r="C345" s="1395"/>
      <c r="D345" s="1395"/>
      <c r="E345" s="1396"/>
      <c r="F345" s="1396"/>
      <c r="G345" s="1395" t="s">
        <v>9</v>
      </c>
      <c r="H345" s="1392">
        <v>1</v>
      </c>
      <c r="I345" s="1397"/>
      <c r="J345" s="789"/>
      <c r="K345" s="789"/>
      <c r="L345" s="868"/>
      <c r="M345" s="791"/>
      <c r="N345" s="789"/>
      <c r="O345" s="797"/>
      <c r="P345" s="797"/>
      <c r="Q345" s="797"/>
      <c r="R345" s="797"/>
      <c r="S345" s="798"/>
    </row>
    <row r="346" spans="1:19" ht="15">
      <c r="A346" s="1393">
        <v>332</v>
      </c>
      <c r="B346" s="1389" t="s">
        <v>2206</v>
      </c>
      <c r="C346" s="1390"/>
      <c r="D346" s="1390"/>
      <c r="E346" s="1391"/>
      <c r="F346" s="1391"/>
      <c r="G346" s="1390"/>
      <c r="H346" s="1392"/>
      <c r="I346" s="1397"/>
      <c r="J346" s="789"/>
      <c r="K346" s="789"/>
      <c r="L346" s="868"/>
      <c r="M346" s="791"/>
      <c r="N346" s="789"/>
      <c r="O346" s="797"/>
      <c r="P346" s="797"/>
      <c r="Q346" s="797"/>
      <c r="R346" s="797"/>
      <c r="S346" s="798"/>
    </row>
    <row r="347" spans="1:19" ht="180">
      <c r="A347" s="1388">
        <v>333</v>
      </c>
      <c r="B347" s="1394" t="s">
        <v>2475</v>
      </c>
      <c r="C347" s="1395"/>
      <c r="D347" s="1395"/>
      <c r="E347" s="1427" t="s">
        <v>3625</v>
      </c>
      <c r="F347" s="1396" t="s">
        <v>2146</v>
      </c>
      <c r="G347" s="1395" t="s">
        <v>9</v>
      </c>
      <c r="H347" s="1392">
        <v>1</v>
      </c>
      <c r="I347" s="1397"/>
      <c r="J347" s="789"/>
      <c r="K347" s="789"/>
      <c r="L347" s="868"/>
      <c r="M347" s="791"/>
      <c r="N347" s="789"/>
      <c r="O347" s="797"/>
      <c r="P347" s="797"/>
      <c r="Q347" s="797"/>
      <c r="R347" s="797"/>
      <c r="S347" s="798"/>
    </row>
    <row r="348" spans="1:19" ht="30">
      <c r="A348" s="1393">
        <v>334</v>
      </c>
      <c r="B348" s="1394" t="s">
        <v>1965</v>
      </c>
      <c r="C348" s="1395"/>
      <c r="D348" s="1395"/>
      <c r="E348" s="1427" t="s">
        <v>3615</v>
      </c>
      <c r="F348" s="1396" t="s">
        <v>1966</v>
      </c>
      <c r="G348" s="1395" t="s">
        <v>12</v>
      </c>
      <c r="H348" s="1392">
        <v>2</v>
      </c>
      <c r="I348" s="1397"/>
      <c r="J348" s="789"/>
      <c r="K348" s="789"/>
      <c r="L348" s="868"/>
      <c r="M348" s="791"/>
      <c r="N348" s="789"/>
      <c r="O348" s="797"/>
      <c r="P348" s="797"/>
      <c r="Q348" s="797"/>
      <c r="R348" s="797"/>
      <c r="S348" s="798"/>
    </row>
    <row r="349" spans="1:19" ht="135">
      <c r="A349" s="1388">
        <v>335</v>
      </c>
      <c r="B349" s="1394" t="s">
        <v>2207</v>
      </c>
      <c r="C349" s="1395"/>
      <c r="D349" s="1395"/>
      <c r="E349" s="1427" t="s">
        <v>3626</v>
      </c>
      <c r="F349" s="1396" t="s">
        <v>2208</v>
      </c>
      <c r="G349" s="1395" t="s">
        <v>9</v>
      </c>
      <c r="H349" s="1392">
        <v>1</v>
      </c>
      <c r="I349" s="1397"/>
      <c r="J349" s="789"/>
      <c r="K349" s="789"/>
      <c r="L349" s="868"/>
      <c r="M349" s="791"/>
      <c r="N349" s="789"/>
      <c r="O349" s="797"/>
      <c r="P349" s="797"/>
      <c r="Q349" s="797"/>
      <c r="R349" s="797"/>
      <c r="S349" s="798"/>
    </row>
    <row r="350" spans="1:19" ht="30">
      <c r="A350" s="1393">
        <v>336</v>
      </c>
      <c r="B350" s="1394" t="s">
        <v>1876</v>
      </c>
      <c r="C350" s="1395">
        <v>100</v>
      </c>
      <c r="D350" s="1395" t="s">
        <v>1916</v>
      </c>
      <c r="E350" s="1427" t="s">
        <v>3576</v>
      </c>
      <c r="F350" s="1396" t="s">
        <v>2147</v>
      </c>
      <c r="G350" s="1395" t="s">
        <v>7</v>
      </c>
      <c r="H350" s="1392">
        <v>8</v>
      </c>
      <c r="I350" s="1397"/>
      <c r="J350" s="789"/>
      <c r="K350" s="789"/>
      <c r="L350" s="868"/>
      <c r="M350" s="791"/>
      <c r="N350" s="789"/>
      <c r="O350" s="797"/>
      <c r="P350" s="797"/>
      <c r="Q350" s="797"/>
      <c r="R350" s="797"/>
      <c r="S350" s="798"/>
    </row>
    <row r="351" spans="1:19" ht="30">
      <c r="A351" s="1388">
        <v>337</v>
      </c>
      <c r="B351" s="1394" t="s">
        <v>1876</v>
      </c>
      <c r="C351" s="1395">
        <v>160</v>
      </c>
      <c r="D351" s="1395" t="s">
        <v>1916</v>
      </c>
      <c r="E351" s="1427" t="s">
        <v>3576</v>
      </c>
      <c r="F351" s="1396" t="s">
        <v>2051</v>
      </c>
      <c r="G351" s="1395" t="s">
        <v>7</v>
      </c>
      <c r="H351" s="1392">
        <v>52</v>
      </c>
      <c r="I351" s="868"/>
      <c r="J351" s="789"/>
      <c r="K351" s="789"/>
      <c r="L351" s="868"/>
      <c r="M351" s="791"/>
      <c r="N351" s="789"/>
      <c r="O351" s="797"/>
      <c r="P351" s="797"/>
      <c r="Q351" s="797"/>
      <c r="R351" s="797"/>
      <c r="S351" s="798"/>
    </row>
    <row r="352" spans="1:19" ht="30">
      <c r="A352" s="1393">
        <v>338</v>
      </c>
      <c r="B352" s="1394" t="s">
        <v>1876</v>
      </c>
      <c r="C352" s="1395">
        <v>200</v>
      </c>
      <c r="D352" s="1395" t="s">
        <v>1916</v>
      </c>
      <c r="E352" s="1427" t="s">
        <v>3576</v>
      </c>
      <c r="F352" s="1396" t="s">
        <v>2148</v>
      </c>
      <c r="G352" s="1395" t="s">
        <v>7</v>
      </c>
      <c r="H352" s="1392">
        <v>5</v>
      </c>
      <c r="I352" s="868"/>
      <c r="J352" s="789"/>
      <c r="K352" s="789"/>
      <c r="L352" s="868"/>
      <c r="M352" s="791"/>
      <c r="N352" s="789"/>
      <c r="O352" s="797"/>
      <c r="P352" s="797"/>
      <c r="Q352" s="797"/>
      <c r="R352" s="797"/>
      <c r="S352" s="798"/>
    </row>
    <row r="353" spans="1:19" ht="30">
      <c r="A353" s="1388">
        <v>339</v>
      </c>
      <c r="B353" s="1394" t="s">
        <v>1876</v>
      </c>
      <c r="C353" s="1395">
        <v>250</v>
      </c>
      <c r="D353" s="1395" t="s">
        <v>1916</v>
      </c>
      <c r="E353" s="1427" t="s">
        <v>3576</v>
      </c>
      <c r="F353" s="1396" t="s">
        <v>1967</v>
      </c>
      <c r="G353" s="1395" t="s">
        <v>7</v>
      </c>
      <c r="H353" s="1392">
        <v>14</v>
      </c>
      <c r="I353" s="868"/>
      <c r="J353" s="789"/>
      <c r="K353" s="789"/>
      <c r="L353" s="868"/>
      <c r="M353" s="791"/>
      <c r="N353" s="789"/>
      <c r="O353" s="797"/>
      <c r="P353" s="797"/>
      <c r="Q353" s="797"/>
      <c r="R353" s="797"/>
      <c r="S353" s="798"/>
    </row>
    <row r="354" spans="1:19" ht="30">
      <c r="A354" s="1393">
        <v>340</v>
      </c>
      <c r="B354" s="1394" t="s">
        <v>1876</v>
      </c>
      <c r="C354" s="1395">
        <v>315</v>
      </c>
      <c r="D354" s="1395" t="s">
        <v>1916</v>
      </c>
      <c r="E354" s="1427" t="s">
        <v>3576</v>
      </c>
      <c r="F354" s="1396" t="s">
        <v>1968</v>
      </c>
      <c r="G354" s="1395" t="s">
        <v>7</v>
      </c>
      <c r="H354" s="1392">
        <v>7</v>
      </c>
      <c r="I354" s="868"/>
      <c r="J354" s="789"/>
      <c r="K354" s="789"/>
      <c r="L354" s="868"/>
      <c r="M354" s="791"/>
      <c r="N354" s="789"/>
      <c r="O354" s="797"/>
      <c r="P354" s="797"/>
      <c r="Q354" s="797"/>
      <c r="R354" s="797"/>
      <c r="S354" s="798"/>
    </row>
    <row r="355" spans="1:19" ht="13.5" customHeight="1">
      <c r="A355" s="1388">
        <v>341</v>
      </c>
      <c r="B355" s="1394" t="s">
        <v>1876</v>
      </c>
      <c r="C355" s="1395">
        <v>400</v>
      </c>
      <c r="D355" s="1395" t="s">
        <v>1916</v>
      </c>
      <c r="E355" s="1427" t="s">
        <v>3576</v>
      </c>
      <c r="F355" s="1396" t="s">
        <v>1969</v>
      </c>
      <c r="G355" s="1395" t="s">
        <v>7</v>
      </c>
      <c r="H355" s="1392">
        <v>11</v>
      </c>
      <c r="I355" s="868"/>
      <c r="J355" s="789"/>
      <c r="K355" s="789"/>
      <c r="L355" s="868"/>
      <c r="M355" s="791"/>
      <c r="N355" s="789"/>
      <c r="O355" s="797"/>
      <c r="P355" s="797"/>
      <c r="Q355" s="797"/>
      <c r="R355" s="797"/>
      <c r="S355" s="798"/>
    </row>
    <row r="356" spans="1:19" ht="30">
      <c r="A356" s="1393">
        <v>342</v>
      </c>
      <c r="B356" s="1394" t="s">
        <v>2065</v>
      </c>
      <c r="C356" s="1395">
        <v>160</v>
      </c>
      <c r="D356" s="1395" t="s">
        <v>1916</v>
      </c>
      <c r="E356" s="1427" t="s">
        <v>3576</v>
      </c>
      <c r="F356" s="1396"/>
      <c r="G356" s="1395" t="s">
        <v>5</v>
      </c>
      <c r="H356" s="1392">
        <v>5</v>
      </c>
      <c r="I356" s="868"/>
      <c r="J356" s="789"/>
      <c r="K356" s="789"/>
      <c r="L356" s="868"/>
      <c r="M356" s="791"/>
      <c r="N356" s="789"/>
      <c r="O356" s="797"/>
      <c r="P356" s="797"/>
      <c r="Q356" s="797"/>
      <c r="R356" s="797"/>
      <c r="S356" s="798"/>
    </row>
    <row r="357" spans="1:19" ht="30">
      <c r="A357" s="1388">
        <v>343</v>
      </c>
      <c r="B357" s="1394" t="s">
        <v>2065</v>
      </c>
      <c r="C357" s="1395">
        <v>160</v>
      </c>
      <c r="D357" s="1395" t="s">
        <v>1916</v>
      </c>
      <c r="E357" s="1427" t="s">
        <v>3576</v>
      </c>
      <c r="F357" s="1396" t="s">
        <v>2209</v>
      </c>
      <c r="G357" s="1395" t="s">
        <v>5</v>
      </c>
      <c r="H357" s="1392">
        <v>3</v>
      </c>
      <c r="I357" s="868"/>
      <c r="J357" s="789"/>
      <c r="K357" s="789"/>
      <c r="L357" s="868"/>
      <c r="M357" s="791"/>
      <c r="N357" s="789"/>
      <c r="O357" s="797"/>
      <c r="P357" s="797"/>
      <c r="Q357" s="797"/>
      <c r="R357" s="797"/>
      <c r="S357" s="798"/>
    </row>
    <row r="358" spans="1:19" ht="30">
      <c r="A358" s="1393">
        <v>344</v>
      </c>
      <c r="B358" s="1394" t="s">
        <v>2065</v>
      </c>
      <c r="C358" s="1395">
        <v>200</v>
      </c>
      <c r="D358" s="1395" t="s">
        <v>1916</v>
      </c>
      <c r="E358" s="1427" t="s">
        <v>3576</v>
      </c>
      <c r="F358" s="1396"/>
      <c r="G358" s="1395" t="s">
        <v>5</v>
      </c>
      <c r="H358" s="1392">
        <v>2</v>
      </c>
      <c r="I358" s="868"/>
      <c r="J358" s="789"/>
      <c r="K358" s="789"/>
      <c r="L358" s="868"/>
      <c r="M358" s="791"/>
      <c r="N358" s="789"/>
      <c r="O358" s="797"/>
      <c r="P358" s="797"/>
      <c r="Q358" s="797"/>
      <c r="R358" s="797"/>
      <c r="S358" s="798"/>
    </row>
    <row r="359" spans="1:19" ht="30">
      <c r="A359" s="1388">
        <v>345</v>
      </c>
      <c r="B359" s="1394" t="s">
        <v>2065</v>
      </c>
      <c r="C359" s="1395">
        <v>250</v>
      </c>
      <c r="D359" s="1395" t="s">
        <v>1916</v>
      </c>
      <c r="E359" s="1427" t="s">
        <v>3576</v>
      </c>
      <c r="F359" s="1396"/>
      <c r="G359" s="1395" t="s">
        <v>5</v>
      </c>
      <c r="H359" s="1392">
        <v>4</v>
      </c>
      <c r="I359" s="868"/>
      <c r="J359" s="789"/>
      <c r="K359" s="789"/>
      <c r="L359" s="868"/>
      <c r="M359" s="791"/>
      <c r="N359" s="789"/>
      <c r="O359" s="797"/>
      <c r="P359" s="797"/>
      <c r="Q359" s="797"/>
      <c r="R359" s="797"/>
      <c r="S359" s="798"/>
    </row>
    <row r="360" spans="1:19" ht="30">
      <c r="A360" s="1393">
        <v>346</v>
      </c>
      <c r="B360" s="1394" t="s">
        <v>1918</v>
      </c>
      <c r="C360" s="1395">
        <v>160</v>
      </c>
      <c r="D360" s="1395" t="s">
        <v>1916</v>
      </c>
      <c r="E360" s="1427" t="s">
        <v>3576</v>
      </c>
      <c r="F360" s="1396"/>
      <c r="G360" s="1395" t="s">
        <v>5</v>
      </c>
      <c r="H360" s="1392">
        <v>6</v>
      </c>
      <c r="I360" s="868"/>
      <c r="J360" s="789"/>
      <c r="K360" s="789"/>
      <c r="L360" s="868"/>
      <c r="M360" s="791"/>
      <c r="N360" s="789"/>
      <c r="O360" s="797"/>
      <c r="P360" s="797"/>
      <c r="Q360" s="797"/>
      <c r="R360" s="797"/>
      <c r="S360" s="798"/>
    </row>
    <row r="361" spans="1:19" ht="30">
      <c r="A361" s="1388">
        <v>347</v>
      </c>
      <c r="B361" s="1394" t="s">
        <v>1918</v>
      </c>
      <c r="C361" s="1395">
        <v>160</v>
      </c>
      <c r="D361" s="1395" t="s">
        <v>1916</v>
      </c>
      <c r="E361" s="1427" t="s">
        <v>3576</v>
      </c>
      <c r="F361" s="1396" t="s">
        <v>2152</v>
      </c>
      <c r="G361" s="1395" t="s">
        <v>5</v>
      </c>
      <c r="H361" s="1392">
        <v>2</v>
      </c>
      <c r="I361" s="868"/>
      <c r="J361" s="789"/>
      <c r="K361" s="789"/>
      <c r="L361" s="868"/>
      <c r="M361" s="791"/>
      <c r="N361" s="789"/>
      <c r="O361" s="797"/>
      <c r="P361" s="797"/>
      <c r="Q361" s="797"/>
      <c r="R361" s="797"/>
      <c r="S361" s="798"/>
    </row>
    <row r="362" spans="1:19" ht="30">
      <c r="A362" s="1393">
        <v>348</v>
      </c>
      <c r="B362" s="1394" t="s">
        <v>1918</v>
      </c>
      <c r="C362" s="1395">
        <v>315</v>
      </c>
      <c r="D362" s="1395" t="s">
        <v>1916</v>
      </c>
      <c r="E362" s="1427" t="s">
        <v>3576</v>
      </c>
      <c r="F362" s="1396"/>
      <c r="G362" s="1395" t="s">
        <v>5</v>
      </c>
      <c r="H362" s="1392">
        <v>1</v>
      </c>
      <c r="I362" s="868"/>
      <c r="J362" s="789"/>
      <c r="K362" s="789"/>
      <c r="L362" s="868"/>
      <c r="M362" s="791"/>
      <c r="N362" s="789"/>
      <c r="O362" s="797"/>
      <c r="P362" s="797"/>
      <c r="Q362" s="797"/>
      <c r="R362" s="797"/>
      <c r="S362" s="798"/>
    </row>
    <row r="363" spans="1:19" ht="30">
      <c r="A363" s="1388">
        <v>349</v>
      </c>
      <c r="B363" s="1394" t="s">
        <v>1948</v>
      </c>
      <c r="C363" s="1395">
        <v>160</v>
      </c>
      <c r="D363" s="1395" t="s">
        <v>1916</v>
      </c>
      <c r="E363" s="1427" t="s">
        <v>3576</v>
      </c>
      <c r="F363" s="1396"/>
      <c r="G363" s="1395" t="s">
        <v>5</v>
      </c>
      <c r="H363" s="1392">
        <v>6</v>
      </c>
      <c r="I363" s="868"/>
      <c r="J363" s="789"/>
      <c r="K363" s="789"/>
      <c r="L363" s="868"/>
      <c r="M363" s="791"/>
      <c r="N363" s="789"/>
      <c r="O363" s="797"/>
      <c r="P363" s="797"/>
      <c r="Q363" s="797"/>
      <c r="R363" s="797"/>
      <c r="S363" s="798"/>
    </row>
    <row r="364" spans="1:19" ht="30">
      <c r="A364" s="1393">
        <v>350</v>
      </c>
      <c r="B364" s="1394" t="s">
        <v>2073</v>
      </c>
      <c r="C364" s="1395">
        <v>315</v>
      </c>
      <c r="D364" s="1395" t="s">
        <v>1916</v>
      </c>
      <c r="E364" s="1427" t="s">
        <v>3576</v>
      </c>
      <c r="F364" s="1396"/>
      <c r="G364" s="1395" t="s">
        <v>5</v>
      </c>
      <c r="H364" s="1392">
        <v>1</v>
      </c>
      <c r="I364" s="868"/>
      <c r="J364" s="789"/>
      <c r="K364" s="789"/>
      <c r="L364" s="868"/>
      <c r="M364" s="791"/>
      <c r="N364" s="789"/>
      <c r="O364" s="797"/>
      <c r="P364" s="797"/>
      <c r="Q364" s="797"/>
      <c r="R364" s="797"/>
      <c r="S364" s="798"/>
    </row>
    <row r="365" spans="1:19" ht="30">
      <c r="A365" s="1388">
        <v>351</v>
      </c>
      <c r="B365" s="1394" t="s">
        <v>1919</v>
      </c>
      <c r="C365" s="1395">
        <v>100</v>
      </c>
      <c r="D365" s="1395" t="s">
        <v>1916</v>
      </c>
      <c r="E365" s="1427" t="s">
        <v>3576</v>
      </c>
      <c r="F365" s="1396"/>
      <c r="G365" s="1395" t="s">
        <v>5</v>
      </c>
      <c r="H365" s="1392">
        <v>5</v>
      </c>
      <c r="I365" s="868"/>
      <c r="J365" s="789"/>
      <c r="K365" s="789"/>
      <c r="L365" s="868"/>
      <c r="M365" s="791"/>
      <c r="N365" s="789"/>
      <c r="O365" s="797"/>
      <c r="P365" s="797"/>
      <c r="Q365" s="797"/>
      <c r="R365" s="797"/>
      <c r="S365" s="798"/>
    </row>
    <row r="366" spans="1:19" ht="30">
      <c r="A366" s="1393">
        <v>352</v>
      </c>
      <c r="B366" s="1394" t="s">
        <v>1919</v>
      </c>
      <c r="C366" s="1395">
        <v>100</v>
      </c>
      <c r="D366" s="1395" t="s">
        <v>1916</v>
      </c>
      <c r="E366" s="1427" t="s">
        <v>3576</v>
      </c>
      <c r="F366" s="1396" t="s">
        <v>2154</v>
      </c>
      <c r="G366" s="1395" t="s">
        <v>5</v>
      </c>
      <c r="H366" s="1392">
        <v>1</v>
      </c>
      <c r="I366" s="868"/>
      <c r="J366" s="789"/>
      <c r="K366" s="789"/>
      <c r="L366" s="868"/>
      <c r="M366" s="791"/>
      <c r="N366" s="789"/>
      <c r="O366" s="797"/>
      <c r="P366" s="797"/>
      <c r="Q366" s="797"/>
      <c r="R366" s="797"/>
      <c r="S366" s="798"/>
    </row>
    <row r="367" spans="1:19" ht="30">
      <c r="A367" s="1388">
        <v>353</v>
      </c>
      <c r="B367" s="1394" t="s">
        <v>1919</v>
      </c>
      <c r="C367" s="1395">
        <v>160</v>
      </c>
      <c r="D367" s="1395" t="s">
        <v>1916</v>
      </c>
      <c r="E367" s="1427" t="s">
        <v>3576</v>
      </c>
      <c r="F367" s="1396"/>
      <c r="G367" s="1395" t="s">
        <v>5</v>
      </c>
      <c r="H367" s="1392">
        <v>14</v>
      </c>
      <c r="I367" s="868"/>
      <c r="J367" s="789"/>
      <c r="K367" s="789"/>
      <c r="L367" s="868"/>
      <c r="M367" s="791"/>
      <c r="N367" s="789"/>
      <c r="O367" s="797"/>
      <c r="P367" s="797"/>
      <c r="Q367" s="797"/>
      <c r="R367" s="797"/>
      <c r="S367" s="798"/>
    </row>
    <row r="368" spans="1:19" ht="30">
      <c r="A368" s="1393">
        <v>354</v>
      </c>
      <c r="B368" s="1394" t="s">
        <v>1919</v>
      </c>
      <c r="C368" s="1395">
        <v>160</v>
      </c>
      <c r="D368" s="1395" t="s">
        <v>1916</v>
      </c>
      <c r="E368" s="1427" t="s">
        <v>3576</v>
      </c>
      <c r="F368" s="1396" t="s">
        <v>2156</v>
      </c>
      <c r="G368" s="1395" t="s">
        <v>5</v>
      </c>
      <c r="H368" s="1392">
        <v>5</v>
      </c>
      <c r="I368" s="868"/>
      <c r="J368" s="789"/>
      <c r="K368" s="789"/>
      <c r="L368" s="868"/>
      <c r="M368" s="791"/>
      <c r="N368" s="789"/>
      <c r="O368" s="797"/>
      <c r="P368" s="797"/>
      <c r="Q368" s="797"/>
      <c r="R368" s="797"/>
      <c r="S368" s="798"/>
    </row>
    <row r="369" spans="1:19" ht="30">
      <c r="A369" s="1388">
        <v>355</v>
      </c>
      <c r="B369" s="1394" t="s">
        <v>1919</v>
      </c>
      <c r="C369" s="1395">
        <v>250</v>
      </c>
      <c r="D369" s="1395" t="s">
        <v>1916</v>
      </c>
      <c r="E369" s="1427" t="s">
        <v>3576</v>
      </c>
      <c r="F369" s="1396" t="s">
        <v>2076</v>
      </c>
      <c r="G369" s="1395" t="s">
        <v>5</v>
      </c>
      <c r="H369" s="1392">
        <v>6</v>
      </c>
      <c r="I369" s="868"/>
      <c r="J369" s="789"/>
      <c r="K369" s="789"/>
      <c r="L369" s="868"/>
      <c r="M369" s="791"/>
      <c r="N369" s="789"/>
      <c r="O369" s="797"/>
      <c r="P369" s="797"/>
      <c r="Q369" s="797"/>
      <c r="R369" s="797"/>
      <c r="S369" s="798"/>
    </row>
    <row r="370" spans="1:19" ht="30">
      <c r="A370" s="1393">
        <v>356</v>
      </c>
      <c r="B370" s="1394" t="s">
        <v>1919</v>
      </c>
      <c r="C370" s="1395">
        <v>315</v>
      </c>
      <c r="D370" s="1395" t="s">
        <v>1916</v>
      </c>
      <c r="E370" s="1427" t="s">
        <v>3576</v>
      </c>
      <c r="F370" s="1396"/>
      <c r="G370" s="1395" t="s">
        <v>5</v>
      </c>
      <c r="H370" s="1392">
        <v>1</v>
      </c>
      <c r="I370" s="868"/>
      <c r="J370" s="789"/>
      <c r="K370" s="789"/>
      <c r="L370" s="868"/>
      <c r="M370" s="791"/>
      <c r="N370" s="789"/>
      <c r="O370" s="797"/>
      <c r="P370" s="797"/>
      <c r="Q370" s="797"/>
      <c r="R370" s="797"/>
      <c r="S370" s="798"/>
    </row>
    <row r="371" spans="1:19" ht="30">
      <c r="A371" s="1388">
        <v>357</v>
      </c>
      <c r="B371" s="1394" t="s">
        <v>1919</v>
      </c>
      <c r="C371" s="1395">
        <v>400</v>
      </c>
      <c r="D371" s="1395" t="s">
        <v>1916</v>
      </c>
      <c r="E371" s="1427" t="s">
        <v>3576</v>
      </c>
      <c r="F371" s="1396"/>
      <c r="G371" s="1395" t="s">
        <v>5</v>
      </c>
      <c r="H371" s="1392">
        <v>10</v>
      </c>
      <c r="I371" s="868"/>
      <c r="J371" s="789"/>
      <c r="K371" s="789"/>
      <c r="L371" s="868"/>
      <c r="M371" s="791"/>
      <c r="N371" s="789"/>
      <c r="O371" s="797"/>
      <c r="P371" s="797"/>
      <c r="Q371" s="797"/>
      <c r="R371" s="797"/>
      <c r="S371" s="798"/>
    </row>
    <row r="372" spans="1:19" ht="30">
      <c r="A372" s="1393">
        <v>358</v>
      </c>
      <c r="B372" s="1394" t="s">
        <v>1987</v>
      </c>
      <c r="C372" s="1395" t="s">
        <v>2163</v>
      </c>
      <c r="D372" s="1395" t="s">
        <v>1916</v>
      </c>
      <c r="E372" s="1427" t="s">
        <v>3576</v>
      </c>
      <c r="F372" s="1396"/>
      <c r="G372" s="1395" t="s">
        <v>5</v>
      </c>
      <c r="H372" s="1392">
        <v>2</v>
      </c>
      <c r="I372" s="868"/>
      <c r="J372" s="789"/>
      <c r="K372" s="789"/>
      <c r="L372" s="868"/>
      <c r="M372" s="791"/>
      <c r="N372" s="789"/>
      <c r="O372" s="797"/>
      <c r="P372" s="797"/>
      <c r="Q372" s="797"/>
      <c r="R372" s="797"/>
      <c r="S372" s="798"/>
    </row>
    <row r="373" spans="1:19" ht="30">
      <c r="A373" s="1388">
        <v>359</v>
      </c>
      <c r="B373" s="1394" t="s">
        <v>1987</v>
      </c>
      <c r="C373" s="1395" t="s">
        <v>2163</v>
      </c>
      <c r="D373" s="1395" t="s">
        <v>1916</v>
      </c>
      <c r="E373" s="1427" t="s">
        <v>3576</v>
      </c>
      <c r="F373" s="1396" t="s">
        <v>2164</v>
      </c>
      <c r="G373" s="1395" t="s">
        <v>5</v>
      </c>
      <c r="H373" s="1392">
        <v>2</v>
      </c>
      <c r="I373" s="868"/>
      <c r="J373" s="789"/>
      <c r="K373" s="789"/>
      <c r="L373" s="868"/>
      <c r="M373" s="791"/>
      <c r="N373" s="789"/>
      <c r="O373" s="797"/>
      <c r="P373" s="797"/>
      <c r="Q373" s="797"/>
      <c r="R373" s="797"/>
      <c r="S373" s="798"/>
    </row>
    <row r="374" spans="1:19" ht="30">
      <c r="A374" s="1393">
        <v>360</v>
      </c>
      <c r="B374" s="1394" t="s">
        <v>1987</v>
      </c>
      <c r="C374" s="1395" t="s">
        <v>2174</v>
      </c>
      <c r="D374" s="1395" t="s">
        <v>1916</v>
      </c>
      <c r="E374" s="1427" t="s">
        <v>3576</v>
      </c>
      <c r="F374" s="1396"/>
      <c r="G374" s="1395" t="s">
        <v>5</v>
      </c>
      <c r="H374" s="1392">
        <v>1</v>
      </c>
      <c r="I374" s="868"/>
      <c r="J374" s="789"/>
      <c r="K374" s="789"/>
      <c r="L374" s="868"/>
      <c r="M374" s="791"/>
      <c r="N374" s="789"/>
      <c r="O374" s="797"/>
      <c r="P374" s="797"/>
      <c r="Q374" s="797"/>
      <c r="R374" s="797"/>
      <c r="S374" s="798"/>
    </row>
    <row r="375" spans="1:19" ht="30">
      <c r="A375" s="1388">
        <v>361</v>
      </c>
      <c r="B375" s="1394" t="s">
        <v>1987</v>
      </c>
      <c r="C375" s="1395" t="s">
        <v>2174</v>
      </c>
      <c r="D375" s="1395" t="s">
        <v>1916</v>
      </c>
      <c r="E375" s="1427" t="s">
        <v>3576</v>
      </c>
      <c r="F375" s="1396" t="s">
        <v>2210</v>
      </c>
      <c r="G375" s="1395" t="s">
        <v>5</v>
      </c>
      <c r="H375" s="1392">
        <v>2</v>
      </c>
      <c r="I375" s="868"/>
      <c r="J375" s="789"/>
      <c r="K375" s="789"/>
      <c r="L375" s="868"/>
      <c r="M375" s="791"/>
      <c r="N375" s="789"/>
      <c r="O375" s="797"/>
      <c r="P375" s="797"/>
      <c r="Q375" s="797"/>
      <c r="R375" s="797"/>
      <c r="S375" s="798"/>
    </row>
    <row r="376" spans="1:19" ht="30">
      <c r="A376" s="1393">
        <v>362</v>
      </c>
      <c r="B376" s="1394" t="s">
        <v>1987</v>
      </c>
      <c r="C376" s="1395" t="s">
        <v>2170</v>
      </c>
      <c r="D376" s="1395" t="s">
        <v>1916</v>
      </c>
      <c r="E376" s="1427" t="s">
        <v>3576</v>
      </c>
      <c r="F376" s="1396"/>
      <c r="G376" s="1395" t="s">
        <v>5</v>
      </c>
      <c r="H376" s="1392">
        <v>1</v>
      </c>
      <c r="I376" s="868"/>
      <c r="J376" s="789"/>
      <c r="K376" s="789"/>
      <c r="L376" s="868"/>
      <c r="M376" s="791"/>
      <c r="N376" s="789"/>
      <c r="O376" s="797"/>
      <c r="P376" s="797"/>
      <c r="Q376" s="797"/>
      <c r="R376" s="797"/>
      <c r="S376" s="798"/>
    </row>
    <row r="377" spans="1:19" ht="30">
      <c r="A377" s="1388">
        <v>363</v>
      </c>
      <c r="B377" s="1394" t="s">
        <v>1987</v>
      </c>
      <c r="C377" s="1395" t="s">
        <v>2083</v>
      </c>
      <c r="D377" s="1395" t="s">
        <v>1916</v>
      </c>
      <c r="E377" s="1427" t="s">
        <v>3576</v>
      </c>
      <c r="F377" s="1396" t="s">
        <v>2084</v>
      </c>
      <c r="G377" s="1395" t="s">
        <v>5</v>
      </c>
      <c r="H377" s="1392">
        <v>1</v>
      </c>
      <c r="I377" s="868"/>
      <c r="J377" s="789"/>
      <c r="K377" s="789"/>
      <c r="L377" s="868"/>
      <c r="M377" s="791"/>
      <c r="N377" s="789"/>
      <c r="O377" s="797"/>
      <c r="P377" s="797"/>
      <c r="Q377" s="797"/>
      <c r="R377" s="797"/>
      <c r="S377" s="798"/>
    </row>
    <row r="378" spans="1:19" ht="30">
      <c r="A378" s="1393">
        <v>364</v>
      </c>
      <c r="B378" s="1394" t="s">
        <v>1987</v>
      </c>
      <c r="C378" s="1395" t="s">
        <v>2173</v>
      </c>
      <c r="D378" s="1395" t="s">
        <v>1916</v>
      </c>
      <c r="E378" s="1427" t="s">
        <v>3576</v>
      </c>
      <c r="F378" s="1396"/>
      <c r="G378" s="1395" t="s">
        <v>5</v>
      </c>
      <c r="H378" s="1392">
        <v>2</v>
      </c>
      <c r="I378" s="868"/>
      <c r="J378" s="789"/>
      <c r="K378" s="789"/>
      <c r="L378" s="868"/>
      <c r="M378" s="791"/>
      <c r="N378" s="789"/>
      <c r="O378" s="797"/>
      <c r="P378" s="797"/>
      <c r="Q378" s="797"/>
      <c r="R378" s="797"/>
      <c r="S378" s="798"/>
    </row>
    <row r="379" spans="1:19" ht="30">
      <c r="A379" s="1388">
        <v>365</v>
      </c>
      <c r="B379" s="1394" t="s">
        <v>1987</v>
      </c>
      <c r="C379" s="1395" t="s">
        <v>1988</v>
      </c>
      <c r="D379" s="1395" t="s">
        <v>1916</v>
      </c>
      <c r="E379" s="1427" t="s">
        <v>3576</v>
      </c>
      <c r="F379" s="1396"/>
      <c r="G379" s="1395" t="s">
        <v>5</v>
      </c>
      <c r="H379" s="1392">
        <v>2</v>
      </c>
      <c r="I379" s="868"/>
      <c r="J379" s="789"/>
      <c r="K379" s="789"/>
      <c r="L379" s="868"/>
      <c r="M379" s="791"/>
      <c r="N379" s="789"/>
      <c r="O379" s="797"/>
      <c r="P379" s="797"/>
      <c r="Q379" s="797"/>
      <c r="R379" s="797"/>
      <c r="S379" s="798"/>
    </row>
    <row r="380" spans="1:19" ht="30">
      <c r="A380" s="1393">
        <v>366</v>
      </c>
      <c r="B380" s="1394" t="s">
        <v>1987</v>
      </c>
      <c r="C380" s="1395" t="s">
        <v>2211</v>
      </c>
      <c r="D380" s="1395" t="s">
        <v>1916</v>
      </c>
      <c r="E380" s="1427" t="s">
        <v>3576</v>
      </c>
      <c r="F380" s="1396"/>
      <c r="G380" s="1395" t="s">
        <v>5</v>
      </c>
      <c r="H380" s="1392">
        <v>1</v>
      </c>
      <c r="I380" s="868"/>
      <c r="J380" s="789"/>
      <c r="K380" s="789"/>
      <c r="L380" s="868"/>
      <c r="M380" s="791"/>
      <c r="N380" s="789"/>
      <c r="O380" s="797"/>
      <c r="P380" s="797"/>
      <c r="Q380" s="797"/>
      <c r="R380" s="797"/>
      <c r="S380" s="798"/>
    </row>
    <row r="381" spans="1:19" ht="30">
      <c r="A381" s="1388">
        <v>367</v>
      </c>
      <c r="B381" s="1394" t="s">
        <v>1987</v>
      </c>
      <c r="C381" s="1395" t="s">
        <v>2211</v>
      </c>
      <c r="D381" s="1395" t="s">
        <v>1916</v>
      </c>
      <c r="E381" s="1427" t="s">
        <v>3576</v>
      </c>
      <c r="F381" s="1396" t="s">
        <v>2212</v>
      </c>
      <c r="G381" s="1395" t="s">
        <v>5</v>
      </c>
      <c r="H381" s="1392">
        <v>1</v>
      </c>
      <c r="I381" s="868"/>
      <c r="J381" s="789"/>
      <c r="K381" s="789"/>
      <c r="L381" s="868"/>
      <c r="M381" s="791"/>
      <c r="N381" s="789"/>
      <c r="O381" s="797"/>
      <c r="P381" s="797"/>
      <c r="Q381" s="797"/>
      <c r="R381" s="797"/>
      <c r="S381" s="798"/>
    </row>
    <row r="382" spans="1:19" ht="30">
      <c r="A382" s="1393">
        <v>368</v>
      </c>
      <c r="B382" s="1394" t="s">
        <v>1922</v>
      </c>
      <c r="C382" s="1395" t="s">
        <v>2159</v>
      </c>
      <c r="D382" s="1395" t="s">
        <v>1916</v>
      </c>
      <c r="E382" s="1427" t="s">
        <v>3576</v>
      </c>
      <c r="F382" s="1396"/>
      <c r="G382" s="1395" t="s">
        <v>5</v>
      </c>
      <c r="H382" s="1392">
        <v>2</v>
      </c>
      <c r="I382" s="1397"/>
      <c r="J382" s="789"/>
      <c r="K382" s="789"/>
      <c r="L382" s="868"/>
      <c r="M382" s="791"/>
      <c r="N382" s="789"/>
      <c r="O382" s="797"/>
      <c r="P382" s="797"/>
      <c r="Q382" s="797"/>
      <c r="R382" s="797"/>
      <c r="S382" s="798"/>
    </row>
    <row r="383" spans="1:19" ht="30">
      <c r="A383" s="1388">
        <v>369</v>
      </c>
      <c r="B383" s="1394" t="s">
        <v>1922</v>
      </c>
      <c r="C383" s="1395" t="s">
        <v>2174</v>
      </c>
      <c r="D383" s="1395" t="s">
        <v>1916</v>
      </c>
      <c r="E383" s="1427" t="s">
        <v>3576</v>
      </c>
      <c r="F383" s="1396"/>
      <c r="G383" s="1395" t="s">
        <v>5</v>
      </c>
      <c r="H383" s="1392">
        <v>3</v>
      </c>
      <c r="I383" s="1397"/>
      <c r="J383" s="789"/>
      <c r="K383" s="789"/>
      <c r="L383" s="868"/>
      <c r="M383" s="791"/>
      <c r="N383" s="789"/>
      <c r="O383" s="797"/>
      <c r="P383" s="797"/>
      <c r="Q383" s="797"/>
      <c r="R383" s="797"/>
      <c r="S383" s="798"/>
    </row>
    <row r="384" spans="1:19" ht="30">
      <c r="A384" s="1393">
        <v>370</v>
      </c>
      <c r="B384" s="1394" t="s">
        <v>1922</v>
      </c>
      <c r="C384" s="1395" t="s">
        <v>2175</v>
      </c>
      <c r="D384" s="1395" t="s">
        <v>1916</v>
      </c>
      <c r="E384" s="1427" t="s">
        <v>3576</v>
      </c>
      <c r="F384" s="1396"/>
      <c r="G384" s="1395" t="s">
        <v>5</v>
      </c>
      <c r="H384" s="1392">
        <v>3</v>
      </c>
      <c r="I384" s="1397"/>
      <c r="J384" s="789"/>
      <c r="K384" s="789"/>
      <c r="L384" s="868"/>
      <c r="M384" s="791"/>
      <c r="N384" s="789"/>
      <c r="O384" s="797"/>
      <c r="P384" s="797"/>
      <c r="Q384" s="797"/>
      <c r="R384" s="797"/>
      <c r="S384" s="798"/>
    </row>
    <row r="385" spans="1:19" ht="30">
      <c r="A385" s="1388">
        <v>371</v>
      </c>
      <c r="B385" s="1394" t="s">
        <v>1922</v>
      </c>
      <c r="C385" s="1395" t="s">
        <v>1997</v>
      </c>
      <c r="D385" s="1395" t="s">
        <v>1916</v>
      </c>
      <c r="E385" s="1427" t="s">
        <v>3576</v>
      </c>
      <c r="F385" s="1396"/>
      <c r="G385" s="1395" t="s">
        <v>5</v>
      </c>
      <c r="H385" s="1392">
        <v>6</v>
      </c>
      <c r="I385" s="1397"/>
      <c r="J385" s="789"/>
      <c r="K385" s="789"/>
      <c r="L385" s="868"/>
      <c r="M385" s="791"/>
      <c r="N385" s="789"/>
      <c r="O385" s="797"/>
      <c r="P385" s="797"/>
      <c r="Q385" s="797"/>
      <c r="R385" s="797"/>
      <c r="S385" s="798"/>
    </row>
    <row r="386" spans="1:19" ht="30">
      <c r="A386" s="1393">
        <v>372</v>
      </c>
      <c r="B386" s="1394" t="s">
        <v>2004</v>
      </c>
      <c r="C386" s="1395">
        <v>315</v>
      </c>
      <c r="D386" s="1395" t="s">
        <v>1916</v>
      </c>
      <c r="E386" s="1427" t="s">
        <v>3576</v>
      </c>
      <c r="F386" s="1396" t="s">
        <v>2005</v>
      </c>
      <c r="G386" s="1395" t="s">
        <v>5</v>
      </c>
      <c r="H386" s="1392">
        <v>2</v>
      </c>
      <c r="I386" s="1397"/>
      <c r="J386" s="789"/>
      <c r="K386" s="789"/>
      <c r="L386" s="868"/>
      <c r="M386" s="791"/>
      <c r="N386" s="789"/>
      <c r="O386" s="797"/>
      <c r="P386" s="797"/>
      <c r="Q386" s="797"/>
      <c r="R386" s="797"/>
      <c r="S386" s="798"/>
    </row>
    <row r="387" spans="1:19" ht="30">
      <c r="A387" s="1388">
        <v>373</v>
      </c>
      <c r="B387" s="1394" t="s">
        <v>2009</v>
      </c>
      <c r="C387" s="1395">
        <v>100</v>
      </c>
      <c r="D387" s="1395" t="s">
        <v>2178</v>
      </c>
      <c r="E387" s="1427" t="s">
        <v>3576</v>
      </c>
      <c r="F387" s="1396" t="s">
        <v>2179</v>
      </c>
      <c r="G387" s="1395" t="s">
        <v>5</v>
      </c>
      <c r="H387" s="1392">
        <v>1</v>
      </c>
      <c r="I387" s="868"/>
      <c r="J387" s="789"/>
      <c r="K387" s="789"/>
      <c r="L387" s="868"/>
      <c r="M387" s="791"/>
      <c r="N387" s="789"/>
      <c r="O387" s="797"/>
      <c r="P387" s="797"/>
      <c r="Q387" s="797"/>
      <c r="R387" s="797"/>
      <c r="S387" s="798"/>
    </row>
    <row r="388" spans="1:19" ht="45">
      <c r="A388" s="1393">
        <v>374</v>
      </c>
      <c r="B388" s="1394" t="s">
        <v>2101</v>
      </c>
      <c r="C388" s="1395">
        <v>160</v>
      </c>
      <c r="D388" s="1395" t="s">
        <v>2102</v>
      </c>
      <c r="E388" s="1427" t="s">
        <v>3576</v>
      </c>
      <c r="F388" s="1396" t="s">
        <v>2213</v>
      </c>
      <c r="G388" s="1395" t="s">
        <v>5</v>
      </c>
      <c r="H388" s="1392">
        <v>5</v>
      </c>
      <c r="I388" s="868"/>
      <c r="J388" s="789"/>
      <c r="K388" s="789"/>
      <c r="L388" s="868"/>
      <c r="M388" s="791"/>
      <c r="N388" s="789"/>
      <c r="O388" s="797"/>
      <c r="P388" s="797"/>
      <c r="Q388" s="797"/>
      <c r="R388" s="797"/>
      <c r="S388" s="798"/>
    </row>
    <row r="389" spans="1:19" ht="45">
      <c r="A389" s="1388">
        <v>375</v>
      </c>
      <c r="B389" s="1394" t="s">
        <v>2101</v>
      </c>
      <c r="C389" s="1395">
        <v>250</v>
      </c>
      <c r="D389" s="1395" t="s">
        <v>2102</v>
      </c>
      <c r="E389" s="1427" t="s">
        <v>3576</v>
      </c>
      <c r="F389" s="1396" t="s">
        <v>2214</v>
      </c>
      <c r="G389" s="1395" t="s">
        <v>5</v>
      </c>
      <c r="H389" s="1392">
        <v>1</v>
      </c>
      <c r="I389" s="868"/>
      <c r="J389" s="789"/>
      <c r="K389" s="789"/>
      <c r="L389" s="868"/>
      <c r="M389" s="791"/>
      <c r="N389" s="789"/>
      <c r="O389" s="797"/>
      <c r="P389" s="797"/>
      <c r="Q389" s="797"/>
      <c r="R389" s="797"/>
      <c r="S389" s="798"/>
    </row>
    <row r="390" spans="1:19" ht="45">
      <c r="A390" s="1393">
        <v>376</v>
      </c>
      <c r="B390" s="1394" t="s">
        <v>2101</v>
      </c>
      <c r="C390" s="1395">
        <v>160</v>
      </c>
      <c r="D390" s="1395" t="s">
        <v>2104</v>
      </c>
      <c r="E390" s="1427" t="s">
        <v>3576</v>
      </c>
      <c r="F390" s="1396" t="s">
        <v>2105</v>
      </c>
      <c r="G390" s="1395" t="s">
        <v>5</v>
      </c>
      <c r="H390" s="1392">
        <v>2</v>
      </c>
      <c r="I390" s="868"/>
      <c r="J390" s="789"/>
      <c r="K390" s="789"/>
      <c r="L390" s="868"/>
      <c r="M390" s="791"/>
      <c r="N390" s="789"/>
      <c r="O390" s="797"/>
      <c r="P390" s="797"/>
      <c r="Q390" s="797"/>
      <c r="R390" s="797"/>
      <c r="S390" s="798"/>
    </row>
    <row r="391" spans="1:19" ht="30">
      <c r="A391" s="1388">
        <v>377</v>
      </c>
      <c r="B391" s="1394" t="s">
        <v>2182</v>
      </c>
      <c r="C391" s="1395">
        <v>100</v>
      </c>
      <c r="D391" s="1395" t="s">
        <v>2178</v>
      </c>
      <c r="E391" s="1427" t="s">
        <v>3576</v>
      </c>
      <c r="F391" s="1396" t="s">
        <v>2183</v>
      </c>
      <c r="G391" s="1395" t="s">
        <v>5</v>
      </c>
      <c r="H391" s="1392">
        <v>1</v>
      </c>
      <c r="I391" s="868"/>
      <c r="J391" s="789"/>
      <c r="K391" s="789"/>
      <c r="L391" s="868"/>
      <c r="M391" s="791"/>
      <c r="N391" s="789"/>
      <c r="O391" s="797"/>
      <c r="P391" s="797"/>
      <c r="Q391" s="797"/>
      <c r="R391" s="797"/>
      <c r="S391" s="798"/>
    </row>
    <row r="392" spans="1:19" ht="30">
      <c r="A392" s="1393">
        <v>378</v>
      </c>
      <c r="B392" s="1394" t="s">
        <v>2110</v>
      </c>
      <c r="C392" s="1395">
        <v>160</v>
      </c>
      <c r="D392" s="1395" t="s">
        <v>2215</v>
      </c>
      <c r="E392" s="1427" t="s">
        <v>3576</v>
      </c>
      <c r="F392" s="1396" t="s">
        <v>2112</v>
      </c>
      <c r="G392" s="1395" t="s">
        <v>5</v>
      </c>
      <c r="H392" s="1392">
        <v>1</v>
      </c>
      <c r="I392" s="1397"/>
      <c r="J392" s="789"/>
      <c r="K392" s="789"/>
      <c r="L392" s="868"/>
      <c r="M392" s="791"/>
      <c r="N392" s="789"/>
      <c r="O392" s="797"/>
      <c r="P392" s="797"/>
      <c r="Q392" s="797"/>
      <c r="R392" s="797"/>
      <c r="S392" s="798"/>
    </row>
    <row r="393" spans="1:19" ht="30">
      <c r="A393" s="1388">
        <v>379</v>
      </c>
      <c r="B393" s="1394" t="s">
        <v>2110</v>
      </c>
      <c r="C393" s="1395">
        <v>250</v>
      </c>
      <c r="D393" s="1395" t="s">
        <v>2215</v>
      </c>
      <c r="E393" s="1427" t="s">
        <v>3576</v>
      </c>
      <c r="F393" s="1396" t="s">
        <v>2216</v>
      </c>
      <c r="G393" s="1395" t="s">
        <v>5</v>
      </c>
      <c r="H393" s="1392">
        <v>2</v>
      </c>
      <c r="I393" s="1397"/>
      <c r="J393" s="789"/>
      <c r="K393" s="789"/>
      <c r="L393" s="868"/>
      <c r="M393" s="791"/>
      <c r="N393" s="789"/>
      <c r="O393" s="797"/>
      <c r="P393" s="797"/>
      <c r="Q393" s="797"/>
      <c r="R393" s="797"/>
      <c r="S393" s="798"/>
    </row>
    <row r="394" spans="1:19" ht="30">
      <c r="A394" s="1393">
        <v>380</v>
      </c>
      <c r="B394" s="1394" t="s">
        <v>2110</v>
      </c>
      <c r="C394" s="1395">
        <v>160</v>
      </c>
      <c r="D394" s="1395" t="s">
        <v>2111</v>
      </c>
      <c r="E394" s="1427" t="s">
        <v>3576</v>
      </c>
      <c r="F394" s="1396" t="s">
        <v>2112</v>
      </c>
      <c r="G394" s="1395" t="s">
        <v>5</v>
      </c>
      <c r="H394" s="1392">
        <v>1</v>
      </c>
      <c r="I394" s="1397"/>
      <c r="J394" s="789"/>
      <c r="K394" s="789"/>
      <c r="L394" s="868"/>
      <c r="M394" s="791"/>
      <c r="N394" s="789"/>
      <c r="O394" s="797"/>
      <c r="P394" s="797"/>
      <c r="Q394" s="797"/>
      <c r="R394" s="797"/>
      <c r="S394" s="798"/>
    </row>
    <row r="395" spans="1:19" ht="30">
      <c r="A395" s="1388">
        <v>381</v>
      </c>
      <c r="B395" s="1394" t="s">
        <v>2110</v>
      </c>
      <c r="C395" s="1395">
        <v>250</v>
      </c>
      <c r="D395" s="1395" t="s">
        <v>2111</v>
      </c>
      <c r="E395" s="1427" t="s">
        <v>3576</v>
      </c>
      <c r="F395" s="1396" t="s">
        <v>2216</v>
      </c>
      <c r="G395" s="1395" t="s">
        <v>5</v>
      </c>
      <c r="H395" s="1392">
        <v>1</v>
      </c>
      <c r="I395" s="1397"/>
      <c r="J395" s="789"/>
      <c r="K395" s="789"/>
      <c r="L395" s="868"/>
      <c r="M395" s="791"/>
      <c r="N395" s="789"/>
      <c r="O395" s="797"/>
      <c r="P395" s="797"/>
      <c r="Q395" s="797"/>
      <c r="R395" s="797"/>
      <c r="S395" s="798"/>
    </row>
    <row r="396" spans="1:19" ht="30">
      <c r="A396" s="1393">
        <v>382</v>
      </c>
      <c r="B396" s="1394" t="s">
        <v>2012</v>
      </c>
      <c r="C396" s="1395">
        <v>400</v>
      </c>
      <c r="D396" s="1395" t="s">
        <v>2013</v>
      </c>
      <c r="E396" s="1427" t="s">
        <v>3576</v>
      </c>
      <c r="F396" s="1396" t="s">
        <v>2217</v>
      </c>
      <c r="G396" s="1395" t="s">
        <v>5</v>
      </c>
      <c r="H396" s="1392">
        <v>1</v>
      </c>
      <c r="I396" s="868"/>
      <c r="J396" s="789"/>
      <c r="K396" s="789"/>
      <c r="L396" s="868"/>
      <c r="M396" s="791"/>
      <c r="N396" s="789"/>
      <c r="O396" s="797"/>
      <c r="P396" s="797"/>
      <c r="Q396" s="797"/>
      <c r="R396" s="797"/>
      <c r="S396" s="798"/>
    </row>
    <row r="397" spans="1:19" ht="30">
      <c r="A397" s="1388">
        <v>383</v>
      </c>
      <c r="B397" s="1394" t="s">
        <v>2015</v>
      </c>
      <c r="C397" s="1395">
        <v>160</v>
      </c>
      <c r="D397" s="1395" t="s">
        <v>2016</v>
      </c>
      <c r="E397" s="1427" t="s">
        <v>3621</v>
      </c>
      <c r="F397" s="1396" t="s">
        <v>2189</v>
      </c>
      <c r="G397" s="1395" t="s">
        <v>5</v>
      </c>
      <c r="H397" s="1392">
        <v>7</v>
      </c>
      <c r="I397" s="868"/>
      <c r="J397" s="789"/>
      <c r="K397" s="789"/>
      <c r="L397" s="868"/>
      <c r="M397" s="791"/>
      <c r="N397" s="789"/>
      <c r="O397" s="797"/>
      <c r="P397" s="797"/>
      <c r="Q397" s="797"/>
      <c r="R397" s="797"/>
      <c r="S397" s="798"/>
    </row>
    <row r="398" spans="1:19" ht="30">
      <c r="A398" s="1393">
        <v>384</v>
      </c>
      <c r="B398" s="1394" t="s">
        <v>2015</v>
      </c>
      <c r="C398" s="1395">
        <v>200</v>
      </c>
      <c r="D398" s="1395" t="s">
        <v>2016</v>
      </c>
      <c r="E398" s="1427" t="s">
        <v>3621</v>
      </c>
      <c r="F398" s="1396" t="s">
        <v>2218</v>
      </c>
      <c r="G398" s="1395" t="s">
        <v>5</v>
      </c>
      <c r="H398" s="1392">
        <v>1</v>
      </c>
      <c r="I398" s="868"/>
      <c r="J398" s="789"/>
      <c r="K398" s="789"/>
      <c r="L398" s="868"/>
      <c r="M398" s="791"/>
      <c r="N398" s="789"/>
      <c r="O398" s="797"/>
      <c r="P398" s="797"/>
      <c r="Q398" s="797"/>
      <c r="R398" s="797"/>
      <c r="S398" s="798"/>
    </row>
    <row r="399" spans="1:19" ht="30">
      <c r="A399" s="1388">
        <v>385</v>
      </c>
      <c r="B399" s="1394" t="s">
        <v>2015</v>
      </c>
      <c r="C399" s="1395">
        <v>250</v>
      </c>
      <c r="D399" s="1395" t="s">
        <v>2016</v>
      </c>
      <c r="E399" s="1427" t="s">
        <v>3621</v>
      </c>
      <c r="F399" s="1396" t="s">
        <v>2017</v>
      </c>
      <c r="G399" s="1395" t="s">
        <v>5</v>
      </c>
      <c r="H399" s="1392">
        <v>1</v>
      </c>
      <c r="I399" s="868"/>
      <c r="J399" s="789"/>
      <c r="K399" s="789"/>
      <c r="L399" s="868"/>
      <c r="M399" s="791"/>
      <c r="N399" s="789"/>
      <c r="O399" s="797"/>
      <c r="P399" s="797"/>
      <c r="Q399" s="797"/>
      <c r="R399" s="797"/>
      <c r="S399" s="798"/>
    </row>
    <row r="400" spans="1:19" ht="30">
      <c r="A400" s="1393">
        <v>386</v>
      </c>
      <c r="B400" s="1394" t="s">
        <v>2115</v>
      </c>
      <c r="C400" s="1395">
        <v>100</v>
      </c>
      <c r="D400" s="1395" t="s">
        <v>2116</v>
      </c>
      <c r="E400" s="1427" t="s">
        <v>3622</v>
      </c>
      <c r="F400" s="1396" t="s">
        <v>2219</v>
      </c>
      <c r="G400" s="1395" t="s">
        <v>5</v>
      </c>
      <c r="H400" s="1392">
        <v>2</v>
      </c>
      <c r="I400" s="1397"/>
      <c r="J400" s="789"/>
      <c r="K400" s="789"/>
      <c r="L400" s="868"/>
      <c r="M400" s="791"/>
      <c r="N400" s="789"/>
      <c r="O400" s="797"/>
      <c r="P400" s="797"/>
      <c r="Q400" s="797"/>
      <c r="R400" s="797"/>
      <c r="S400" s="798"/>
    </row>
    <row r="401" spans="1:19" ht="30">
      <c r="A401" s="1388">
        <v>387</v>
      </c>
      <c r="B401" s="1394" t="s">
        <v>2115</v>
      </c>
      <c r="C401" s="1395">
        <v>200</v>
      </c>
      <c r="D401" s="1395" t="s">
        <v>2116</v>
      </c>
      <c r="E401" s="1427" t="s">
        <v>3622</v>
      </c>
      <c r="F401" s="1396" t="s">
        <v>2220</v>
      </c>
      <c r="G401" s="1395" t="s">
        <v>5</v>
      </c>
      <c r="H401" s="1392">
        <v>2</v>
      </c>
      <c r="I401" s="1397"/>
      <c r="J401" s="789"/>
      <c r="K401" s="789"/>
      <c r="L401" s="868"/>
      <c r="M401" s="791"/>
      <c r="N401" s="789"/>
      <c r="O401" s="797"/>
      <c r="P401" s="797"/>
      <c r="Q401" s="797"/>
      <c r="R401" s="797"/>
      <c r="S401" s="798"/>
    </row>
    <row r="402" spans="1:19" ht="30">
      <c r="A402" s="1393">
        <v>388</v>
      </c>
      <c r="B402" s="1394" t="s">
        <v>2018</v>
      </c>
      <c r="C402" s="1395">
        <v>400</v>
      </c>
      <c r="D402" s="1395" t="s">
        <v>2190</v>
      </c>
      <c r="E402" s="1427" t="s">
        <v>3576</v>
      </c>
      <c r="F402" s="1396" t="s">
        <v>2221</v>
      </c>
      <c r="G402" s="1395" t="s">
        <v>5</v>
      </c>
      <c r="H402" s="1392">
        <v>5</v>
      </c>
      <c r="I402" s="1397"/>
      <c r="J402" s="789"/>
      <c r="K402" s="789"/>
      <c r="L402" s="868"/>
      <c r="M402" s="791"/>
      <c r="N402" s="789"/>
      <c r="O402" s="797"/>
      <c r="P402" s="797"/>
      <c r="Q402" s="797"/>
      <c r="R402" s="797"/>
      <c r="S402" s="798"/>
    </row>
    <row r="403" spans="1:19" ht="60">
      <c r="A403" s="1388">
        <v>389</v>
      </c>
      <c r="B403" s="1394" t="s">
        <v>2132</v>
      </c>
      <c r="C403" s="1395">
        <v>160</v>
      </c>
      <c r="D403" s="1395" t="s">
        <v>2193</v>
      </c>
      <c r="E403" s="1427" t="s">
        <v>3623</v>
      </c>
      <c r="F403" s="1396" t="s">
        <v>2222</v>
      </c>
      <c r="G403" s="1395" t="s">
        <v>5</v>
      </c>
      <c r="H403" s="1392">
        <v>2</v>
      </c>
      <c r="I403" s="868"/>
      <c r="J403" s="789"/>
      <c r="K403" s="887"/>
      <c r="L403" s="868"/>
      <c r="M403" s="791"/>
      <c r="N403" s="789"/>
      <c r="O403" s="797"/>
      <c r="P403" s="797"/>
      <c r="Q403" s="797"/>
      <c r="R403" s="797"/>
      <c r="S403" s="798"/>
    </row>
    <row r="404" spans="1:19" ht="60">
      <c r="A404" s="1393">
        <v>390</v>
      </c>
      <c r="B404" s="1394" t="s">
        <v>2132</v>
      </c>
      <c r="C404" s="1395">
        <v>315</v>
      </c>
      <c r="D404" s="1395" t="s">
        <v>2193</v>
      </c>
      <c r="E404" s="1427" t="s">
        <v>3623</v>
      </c>
      <c r="F404" s="1396" t="s">
        <v>2196</v>
      </c>
      <c r="G404" s="1395" t="s">
        <v>5</v>
      </c>
      <c r="H404" s="1392">
        <v>2</v>
      </c>
      <c r="I404" s="868"/>
      <c r="J404" s="789"/>
      <c r="K404" s="887"/>
      <c r="L404" s="868"/>
      <c r="M404" s="791"/>
      <c r="N404" s="789"/>
      <c r="O404" s="797"/>
      <c r="P404" s="797"/>
      <c r="Q404" s="797"/>
      <c r="R404" s="797"/>
      <c r="S404" s="798"/>
    </row>
    <row r="405" spans="1:19" ht="30">
      <c r="A405" s="1388">
        <v>391</v>
      </c>
      <c r="B405" s="1394" t="s">
        <v>1956</v>
      </c>
      <c r="C405" s="1395"/>
      <c r="D405" s="1395" t="s">
        <v>2021</v>
      </c>
      <c r="E405" s="1427" t="s">
        <v>3576</v>
      </c>
      <c r="F405" s="1396" t="s">
        <v>2197</v>
      </c>
      <c r="G405" s="1395" t="s">
        <v>5</v>
      </c>
      <c r="H405" s="1392">
        <v>1</v>
      </c>
      <c r="I405" s="868"/>
      <c r="J405" s="789"/>
      <c r="K405" s="789"/>
      <c r="L405" s="868"/>
      <c r="M405" s="791"/>
      <c r="N405" s="789"/>
      <c r="O405" s="797"/>
      <c r="P405" s="797"/>
      <c r="Q405" s="797"/>
      <c r="R405" s="797"/>
      <c r="S405" s="798"/>
    </row>
    <row r="406" spans="1:19" ht="30">
      <c r="A406" s="1393">
        <v>392</v>
      </c>
      <c r="B406" s="1394" t="s">
        <v>1956</v>
      </c>
      <c r="C406" s="1395"/>
      <c r="D406" s="1395" t="s">
        <v>2021</v>
      </c>
      <c r="E406" s="1427" t="s">
        <v>3576</v>
      </c>
      <c r="F406" s="1396" t="s">
        <v>2199</v>
      </c>
      <c r="G406" s="1395" t="s">
        <v>5</v>
      </c>
      <c r="H406" s="1392">
        <v>10</v>
      </c>
      <c r="I406" s="868"/>
      <c r="J406" s="789"/>
      <c r="K406" s="789"/>
      <c r="L406" s="868"/>
      <c r="M406" s="791"/>
      <c r="N406" s="789"/>
      <c r="O406" s="797"/>
      <c r="P406" s="797"/>
      <c r="Q406" s="797"/>
      <c r="R406" s="797"/>
      <c r="S406" s="798"/>
    </row>
    <row r="407" spans="1:19" ht="30">
      <c r="A407" s="1388">
        <v>393</v>
      </c>
      <c r="B407" s="1394" t="s">
        <v>1956</v>
      </c>
      <c r="C407" s="1395"/>
      <c r="D407" s="1395" t="s">
        <v>2021</v>
      </c>
      <c r="E407" s="1427" t="s">
        <v>3576</v>
      </c>
      <c r="F407" s="1396" t="s">
        <v>2200</v>
      </c>
      <c r="G407" s="1395" t="s">
        <v>5</v>
      </c>
      <c r="H407" s="1392">
        <v>2</v>
      </c>
      <c r="I407" s="868"/>
      <c r="J407" s="789"/>
      <c r="K407" s="789"/>
      <c r="L407" s="868"/>
      <c r="M407" s="791"/>
      <c r="N407" s="789"/>
      <c r="O407" s="797"/>
      <c r="P407" s="797"/>
      <c r="Q407" s="797"/>
      <c r="R407" s="797"/>
      <c r="S407" s="798"/>
    </row>
    <row r="408" spans="1:19" ht="30">
      <c r="A408" s="1393">
        <v>394</v>
      </c>
      <c r="B408" s="1394" t="s">
        <v>1956</v>
      </c>
      <c r="C408" s="1395"/>
      <c r="D408" s="1395" t="s">
        <v>2021</v>
      </c>
      <c r="E408" s="1427" t="s">
        <v>3576</v>
      </c>
      <c r="F408" s="1396" t="s">
        <v>2138</v>
      </c>
      <c r="G408" s="1395" t="s">
        <v>5</v>
      </c>
      <c r="H408" s="1392">
        <v>1</v>
      </c>
      <c r="I408" s="868"/>
      <c r="J408" s="789"/>
      <c r="K408" s="789"/>
      <c r="L408" s="868"/>
      <c r="M408" s="791"/>
      <c r="N408" s="789"/>
      <c r="O408" s="797"/>
      <c r="P408" s="797"/>
      <c r="Q408" s="797"/>
      <c r="R408" s="797"/>
      <c r="S408" s="798"/>
    </row>
    <row r="409" spans="1:19" ht="30">
      <c r="A409" s="1388">
        <v>395</v>
      </c>
      <c r="B409" s="1394" t="s">
        <v>1956</v>
      </c>
      <c r="C409" s="1395"/>
      <c r="D409" s="1395" t="s">
        <v>2021</v>
      </c>
      <c r="E409" s="1427" t="s">
        <v>3576</v>
      </c>
      <c r="F409" s="1396" t="s">
        <v>2022</v>
      </c>
      <c r="G409" s="1395" t="s">
        <v>5</v>
      </c>
      <c r="H409" s="1392">
        <v>2</v>
      </c>
      <c r="I409" s="868"/>
      <c r="J409" s="789"/>
      <c r="K409" s="789"/>
      <c r="L409" s="868"/>
      <c r="M409" s="791"/>
      <c r="N409" s="789"/>
      <c r="O409" s="797"/>
      <c r="P409" s="797"/>
      <c r="Q409" s="797"/>
      <c r="R409" s="797"/>
      <c r="S409" s="798"/>
    </row>
    <row r="410" spans="1:19" ht="30">
      <c r="A410" s="1393">
        <v>396</v>
      </c>
      <c r="B410" s="1394" t="s">
        <v>1956</v>
      </c>
      <c r="C410" s="1395"/>
      <c r="D410" s="1395" t="s">
        <v>2021</v>
      </c>
      <c r="E410" s="1427" t="s">
        <v>3576</v>
      </c>
      <c r="F410" s="1396" t="s">
        <v>2023</v>
      </c>
      <c r="G410" s="1395" t="s">
        <v>5</v>
      </c>
      <c r="H410" s="1392">
        <v>4</v>
      </c>
      <c r="I410" s="868"/>
      <c r="J410" s="789"/>
      <c r="K410" s="789"/>
      <c r="L410" s="868"/>
      <c r="M410" s="791"/>
      <c r="N410" s="789"/>
      <c r="O410" s="797"/>
      <c r="P410" s="797"/>
      <c r="Q410" s="797"/>
      <c r="R410" s="797"/>
      <c r="S410" s="798"/>
    </row>
    <row r="411" spans="1:19" ht="45">
      <c r="A411" s="1388">
        <v>397</v>
      </c>
      <c r="B411" s="1394" t="s">
        <v>2463</v>
      </c>
      <c r="C411" s="1395"/>
      <c r="D411" s="1395" t="s">
        <v>2026</v>
      </c>
      <c r="E411" s="1427" t="s">
        <v>3618</v>
      </c>
      <c r="F411" s="1396" t="s">
        <v>2027</v>
      </c>
      <c r="G411" s="1399" t="s">
        <v>12</v>
      </c>
      <c r="H411" s="1392">
        <v>16</v>
      </c>
      <c r="I411" s="868"/>
      <c r="J411" s="789"/>
      <c r="K411" s="887"/>
      <c r="L411" s="868"/>
      <c r="M411" s="791"/>
      <c r="N411" s="789"/>
      <c r="O411" s="797"/>
      <c r="P411" s="797"/>
      <c r="Q411" s="797"/>
      <c r="R411" s="797"/>
      <c r="S411" s="798"/>
    </row>
    <row r="412" spans="1:19" ht="30">
      <c r="A412" s="1393">
        <v>398</v>
      </c>
      <c r="B412" s="1394" t="s">
        <v>2464</v>
      </c>
      <c r="C412" s="1395"/>
      <c r="D412" s="1395" t="s">
        <v>2139</v>
      </c>
      <c r="E412" s="1427" t="s">
        <v>3619</v>
      </c>
      <c r="F412" s="1396" t="s">
        <v>2140</v>
      </c>
      <c r="G412" s="1395" t="s">
        <v>12</v>
      </c>
      <c r="H412" s="1392">
        <v>8</v>
      </c>
      <c r="I412" s="1397"/>
      <c r="J412" s="789"/>
      <c r="K412" s="789"/>
      <c r="L412" s="868"/>
      <c r="M412" s="791"/>
      <c r="N412" s="789"/>
      <c r="O412" s="797"/>
      <c r="P412" s="797"/>
      <c r="Q412" s="797"/>
      <c r="R412" s="797"/>
      <c r="S412" s="798"/>
    </row>
    <row r="413" spans="1:19" ht="30">
      <c r="A413" s="1388">
        <v>399</v>
      </c>
      <c r="B413" s="1394" t="s">
        <v>2466</v>
      </c>
      <c r="C413" s="1395"/>
      <c r="D413" s="1395" t="s">
        <v>2139</v>
      </c>
      <c r="E413" s="1427" t="s">
        <v>3619</v>
      </c>
      <c r="F413" s="1396" t="s">
        <v>2140</v>
      </c>
      <c r="G413" s="1395" t="s">
        <v>12</v>
      </c>
      <c r="H413" s="1392">
        <v>9</v>
      </c>
      <c r="I413" s="1397"/>
      <c r="J413" s="789"/>
      <c r="K413" s="789"/>
      <c r="L413" s="868"/>
      <c r="M413" s="791"/>
      <c r="N413" s="789"/>
      <c r="O413" s="797"/>
      <c r="P413" s="797"/>
      <c r="Q413" s="797"/>
      <c r="R413" s="797"/>
      <c r="S413" s="798"/>
    </row>
    <row r="414" spans="1:19" ht="30">
      <c r="A414" s="1393">
        <v>400</v>
      </c>
      <c r="B414" s="1394" t="s">
        <v>2461</v>
      </c>
      <c r="C414" s="1395"/>
      <c r="D414" s="1395" t="s">
        <v>2139</v>
      </c>
      <c r="E414" s="1427" t="s">
        <v>3619</v>
      </c>
      <c r="F414" s="1396" t="s">
        <v>2140</v>
      </c>
      <c r="G414" s="1395" t="s">
        <v>12</v>
      </c>
      <c r="H414" s="1392">
        <v>17</v>
      </c>
      <c r="I414" s="868"/>
      <c r="J414" s="789"/>
      <c r="K414" s="887"/>
      <c r="L414" s="868"/>
      <c r="M414" s="791"/>
      <c r="N414" s="789"/>
      <c r="O414" s="797"/>
      <c r="P414" s="797"/>
      <c r="Q414" s="797"/>
      <c r="R414" s="797"/>
      <c r="S414" s="798"/>
    </row>
    <row r="415" spans="1:19" ht="45">
      <c r="A415" s="1388">
        <v>401</v>
      </c>
      <c r="B415" s="1394" t="s">
        <v>2462</v>
      </c>
      <c r="C415" s="1395"/>
      <c r="D415" s="1395" t="s">
        <v>2030</v>
      </c>
      <c r="E415" s="1427" t="s">
        <v>3619</v>
      </c>
      <c r="F415" s="1396" t="s">
        <v>2031</v>
      </c>
      <c r="G415" s="1395" t="s">
        <v>12</v>
      </c>
      <c r="H415" s="1392">
        <v>30</v>
      </c>
      <c r="I415" s="1397"/>
      <c r="J415" s="789"/>
      <c r="K415" s="789"/>
      <c r="L415" s="868"/>
      <c r="M415" s="791"/>
      <c r="N415" s="789"/>
      <c r="O415" s="797"/>
      <c r="P415" s="797"/>
      <c r="Q415" s="797"/>
      <c r="R415" s="797"/>
      <c r="S415" s="798"/>
    </row>
    <row r="416" spans="1:19" ht="45">
      <c r="A416" s="1393">
        <v>402</v>
      </c>
      <c r="B416" s="1394" t="s">
        <v>2032</v>
      </c>
      <c r="C416" s="1395"/>
      <c r="D416" s="1395"/>
      <c r="E416" s="1396"/>
      <c r="F416" s="1396"/>
      <c r="G416" s="1395" t="s">
        <v>9</v>
      </c>
      <c r="H416" s="1392">
        <v>1</v>
      </c>
      <c r="I416" s="1397"/>
      <c r="J416" s="789"/>
      <c r="K416" s="789"/>
      <c r="L416" s="868"/>
      <c r="M416" s="791"/>
      <c r="N416" s="789"/>
      <c r="O416" s="797"/>
      <c r="P416" s="797"/>
      <c r="Q416" s="797"/>
      <c r="R416" s="797"/>
      <c r="S416" s="798"/>
    </row>
    <row r="417" spans="1:19" ht="30">
      <c r="A417" s="1388">
        <v>403</v>
      </c>
      <c r="B417" s="1394" t="s">
        <v>1939</v>
      </c>
      <c r="C417" s="1395"/>
      <c r="D417" s="1395"/>
      <c r="E417" s="1396"/>
      <c r="F417" s="1396"/>
      <c r="G417" s="1395" t="s">
        <v>9</v>
      </c>
      <c r="H417" s="1392">
        <v>1</v>
      </c>
      <c r="I417" s="1397"/>
      <c r="J417" s="789"/>
      <c r="K417" s="789"/>
      <c r="L417" s="868"/>
      <c r="M417" s="791"/>
      <c r="N417" s="789"/>
      <c r="O417" s="797"/>
      <c r="P417" s="797"/>
      <c r="Q417" s="797"/>
      <c r="R417" s="797"/>
      <c r="S417" s="798"/>
    </row>
    <row r="418" spans="1:19" ht="15">
      <c r="A418" s="1393">
        <v>404</v>
      </c>
      <c r="B418" s="1394" t="s">
        <v>1940</v>
      </c>
      <c r="C418" s="1395"/>
      <c r="D418" s="1395"/>
      <c r="E418" s="1396"/>
      <c r="F418" s="1396"/>
      <c r="G418" s="1395" t="s">
        <v>9</v>
      </c>
      <c r="H418" s="1392">
        <v>1</v>
      </c>
      <c r="I418" s="1397"/>
      <c r="J418" s="789"/>
      <c r="K418" s="789"/>
      <c r="L418" s="868"/>
      <c r="M418" s="791"/>
      <c r="N418" s="789"/>
      <c r="O418" s="797"/>
      <c r="P418" s="797"/>
      <c r="Q418" s="797"/>
      <c r="R418" s="797"/>
      <c r="S418" s="798"/>
    </row>
    <row r="419" spans="1:19" ht="15">
      <c r="A419" s="1388">
        <v>405</v>
      </c>
      <c r="B419" s="1389" t="s">
        <v>2223</v>
      </c>
      <c r="C419" s="1390"/>
      <c r="D419" s="1390"/>
      <c r="E419" s="1391"/>
      <c r="F419" s="1391"/>
      <c r="G419" s="1390"/>
      <c r="H419" s="1392"/>
      <c r="I419" s="1397"/>
      <c r="J419" s="789"/>
      <c r="K419" s="789"/>
      <c r="L419" s="868"/>
      <c r="M419" s="791"/>
      <c r="N419" s="789"/>
      <c r="O419" s="797"/>
      <c r="P419" s="797"/>
      <c r="Q419" s="797"/>
      <c r="R419" s="797"/>
      <c r="S419" s="798"/>
    </row>
    <row r="420" spans="1:19" ht="150">
      <c r="A420" s="1393">
        <v>406</v>
      </c>
      <c r="B420" s="1398" t="s">
        <v>2224</v>
      </c>
      <c r="C420" s="1395"/>
      <c r="D420" s="1395"/>
      <c r="E420" s="1427" t="s">
        <v>3624</v>
      </c>
      <c r="F420" s="1396" t="s">
        <v>2225</v>
      </c>
      <c r="G420" s="1395" t="s">
        <v>9</v>
      </c>
      <c r="H420" s="1392">
        <v>1</v>
      </c>
      <c r="I420" s="1397"/>
      <c r="J420" s="789"/>
      <c r="K420" s="789"/>
      <c r="L420" s="868"/>
      <c r="M420" s="791"/>
      <c r="N420" s="789"/>
      <c r="O420" s="797"/>
      <c r="P420" s="797"/>
      <c r="Q420" s="797"/>
      <c r="R420" s="797"/>
      <c r="S420" s="798"/>
    </row>
    <row r="421" spans="1:19" ht="30">
      <c r="A421" s="1388">
        <v>407</v>
      </c>
      <c r="B421" s="1394" t="s">
        <v>2036</v>
      </c>
      <c r="C421" s="1395"/>
      <c r="D421" s="1395"/>
      <c r="E421" s="1427" t="s">
        <v>3615</v>
      </c>
      <c r="F421" s="1395" t="s">
        <v>2037</v>
      </c>
      <c r="G421" s="1395" t="s">
        <v>5</v>
      </c>
      <c r="H421" s="1392">
        <v>4</v>
      </c>
      <c r="I421" s="1397"/>
      <c r="J421" s="789"/>
      <c r="K421" s="789"/>
      <c r="L421" s="868"/>
      <c r="M421" s="791"/>
      <c r="N421" s="789"/>
      <c r="O421" s="797"/>
      <c r="P421" s="797"/>
      <c r="Q421" s="797"/>
      <c r="R421" s="797"/>
      <c r="S421" s="798"/>
    </row>
    <row r="422" spans="1:19" ht="45">
      <c r="A422" s="1393">
        <v>408</v>
      </c>
      <c r="B422" s="1394" t="s">
        <v>2038</v>
      </c>
      <c r="C422" s="1395" t="s">
        <v>2039</v>
      </c>
      <c r="D422" s="1395" t="s">
        <v>2040</v>
      </c>
      <c r="E422" s="1427" t="s">
        <v>3606</v>
      </c>
      <c r="F422" s="1396" t="s">
        <v>2041</v>
      </c>
      <c r="G422" s="1395" t="s">
        <v>7</v>
      </c>
      <c r="H422" s="1392">
        <v>14</v>
      </c>
      <c r="I422" s="868"/>
      <c r="J422" s="789"/>
      <c r="K422" s="789"/>
      <c r="L422" s="868"/>
      <c r="M422" s="791"/>
      <c r="N422" s="789"/>
      <c r="O422" s="797"/>
      <c r="P422" s="797"/>
      <c r="Q422" s="797"/>
      <c r="R422" s="797"/>
      <c r="S422" s="798"/>
    </row>
    <row r="423" spans="1:19" ht="45">
      <c r="A423" s="1388">
        <v>409</v>
      </c>
      <c r="B423" s="1394" t="s">
        <v>2038</v>
      </c>
      <c r="C423" s="1395" t="s">
        <v>2204</v>
      </c>
      <c r="D423" s="1395" t="s">
        <v>2040</v>
      </c>
      <c r="E423" s="1427" t="s">
        <v>3606</v>
      </c>
      <c r="F423" s="1396" t="s">
        <v>2205</v>
      </c>
      <c r="G423" s="1395" t="s">
        <v>7</v>
      </c>
      <c r="H423" s="1392">
        <v>14</v>
      </c>
      <c r="I423" s="868"/>
      <c r="J423" s="789"/>
      <c r="K423" s="789"/>
      <c r="L423" s="868"/>
      <c r="M423" s="791"/>
      <c r="N423" s="789"/>
      <c r="O423" s="797"/>
      <c r="P423" s="797"/>
      <c r="Q423" s="797"/>
      <c r="R423" s="797"/>
      <c r="S423" s="798"/>
    </row>
    <row r="424" spans="1:19" ht="30">
      <c r="A424" s="1393">
        <v>410</v>
      </c>
      <c r="B424" s="1394" t="s">
        <v>2044</v>
      </c>
      <c r="C424" s="1395">
        <v>75</v>
      </c>
      <c r="D424" s="1395"/>
      <c r="E424" s="1427" t="s">
        <v>3608</v>
      </c>
      <c r="F424" s="1395" t="s">
        <v>2045</v>
      </c>
      <c r="G424" s="1395" t="s">
        <v>7</v>
      </c>
      <c r="H424" s="1392">
        <v>2</v>
      </c>
      <c r="I424" s="868"/>
      <c r="J424" s="789"/>
      <c r="K424" s="887"/>
      <c r="L424" s="868"/>
      <c r="M424" s="791"/>
      <c r="N424" s="789"/>
      <c r="O424" s="797"/>
      <c r="P424" s="797"/>
      <c r="Q424" s="797"/>
      <c r="R424" s="797"/>
      <c r="S424" s="798"/>
    </row>
    <row r="425" spans="1:19" ht="15">
      <c r="A425" s="1388">
        <v>411</v>
      </c>
      <c r="B425" s="1398" t="s">
        <v>2046</v>
      </c>
      <c r="C425" s="1395"/>
      <c r="D425" s="1395"/>
      <c r="E425" s="1396"/>
      <c r="F425" s="1395" t="s">
        <v>2047</v>
      </c>
      <c r="G425" s="1395" t="s">
        <v>9</v>
      </c>
      <c r="H425" s="1392">
        <v>1</v>
      </c>
      <c r="I425" s="868"/>
      <c r="J425" s="789"/>
      <c r="K425" s="789"/>
      <c r="L425" s="868"/>
      <c r="M425" s="791"/>
      <c r="N425" s="789"/>
      <c r="O425" s="797"/>
      <c r="P425" s="797"/>
      <c r="Q425" s="797"/>
      <c r="R425" s="797"/>
      <c r="S425" s="798"/>
    </row>
    <row r="426" spans="1:19" ht="45">
      <c r="A426" s="1393">
        <v>412</v>
      </c>
      <c r="B426" s="1394" t="s">
        <v>2032</v>
      </c>
      <c r="C426" s="1395"/>
      <c r="D426" s="1395"/>
      <c r="E426" s="1396"/>
      <c r="F426" s="1396"/>
      <c r="G426" s="1395" t="s">
        <v>9</v>
      </c>
      <c r="H426" s="1392">
        <v>1</v>
      </c>
      <c r="I426" s="1397"/>
      <c r="J426" s="789"/>
      <c r="K426" s="789"/>
      <c r="L426" s="868"/>
      <c r="M426" s="791"/>
      <c r="N426" s="789"/>
      <c r="O426" s="797"/>
      <c r="P426" s="797"/>
      <c r="Q426" s="797"/>
      <c r="R426" s="797"/>
      <c r="S426" s="798"/>
    </row>
    <row r="427" spans="1:19" ht="30">
      <c r="A427" s="1388">
        <v>413</v>
      </c>
      <c r="B427" s="1394" t="s">
        <v>1939</v>
      </c>
      <c r="C427" s="1395"/>
      <c r="D427" s="1395"/>
      <c r="E427" s="1396"/>
      <c r="F427" s="1396"/>
      <c r="G427" s="1395" t="s">
        <v>9</v>
      </c>
      <c r="H427" s="1392">
        <v>1</v>
      </c>
      <c r="I427" s="1397"/>
      <c r="J427" s="789"/>
      <c r="K427" s="789"/>
      <c r="L427" s="868"/>
      <c r="M427" s="791"/>
      <c r="N427" s="789"/>
      <c r="O427" s="797"/>
      <c r="P427" s="797"/>
      <c r="Q427" s="797"/>
      <c r="R427" s="797"/>
      <c r="S427" s="798"/>
    </row>
    <row r="428" spans="1:19" ht="15">
      <c r="A428" s="1393">
        <v>414</v>
      </c>
      <c r="B428" s="1394" t="s">
        <v>1940</v>
      </c>
      <c r="C428" s="1395"/>
      <c r="D428" s="1395"/>
      <c r="E428" s="1396"/>
      <c r="F428" s="1396"/>
      <c r="G428" s="1395" t="s">
        <v>9</v>
      </c>
      <c r="H428" s="1392">
        <v>1</v>
      </c>
      <c r="I428" s="1397"/>
      <c r="J428" s="789"/>
      <c r="K428" s="789"/>
      <c r="L428" s="868"/>
      <c r="M428" s="791"/>
      <c r="N428" s="789"/>
      <c r="O428" s="797"/>
      <c r="P428" s="797"/>
      <c r="Q428" s="797"/>
      <c r="R428" s="797"/>
      <c r="S428" s="798"/>
    </row>
    <row r="429" spans="1:19" ht="15">
      <c r="A429" s="1388">
        <v>415</v>
      </c>
      <c r="B429" s="1389" t="s">
        <v>2226</v>
      </c>
      <c r="C429" s="1390"/>
      <c r="D429" s="1390"/>
      <c r="E429" s="1391"/>
      <c r="F429" s="1391"/>
      <c r="G429" s="1390"/>
      <c r="H429" s="1392"/>
      <c r="I429" s="1397"/>
      <c r="J429" s="789"/>
      <c r="K429" s="789"/>
      <c r="L429" s="868"/>
      <c r="M429" s="791"/>
      <c r="N429" s="789"/>
      <c r="O429" s="797"/>
      <c r="P429" s="797"/>
      <c r="Q429" s="797"/>
      <c r="R429" s="797"/>
      <c r="S429" s="798"/>
    </row>
    <row r="430" spans="1:19" ht="180">
      <c r="A430" s="1393">
        <v>416</v>
      </c>
      <c r="B430" s="1394" t="s">
        <v>2476</v>
      </c>
      <c r="C430" s="1395"/>
      <c r="D430" s="1395"/>
      <c r="E430" s="1427" t="s">
        <v>3627</v>
      </c>
      <c r="F430" s="1396" t="s">
        <v>2227</v>
      </c>
      <c r="G430" s="1395" t="s">
        <v>9</v>
      </c>
      <c r="H430" s="1392">
        <v>1</v>
      </c>
      <c r="I430" s="1397"/>
      <c r="J430" s="789"/>
      <c r="K430" s="789"/>
      <c r="L430" s="868"/>
      <c r="M430" s="791"/>
      <c r="N430" s="789"/>
      <c r="O430" s="797"/>
      <c r="P430" s="797"/>
      <c r="Q430" s="797"/>
      <c r="R430" s="797"/>
      <c r="S430" s="798"/>
    </row>
    <row r="431" spans="1:19" ht="30">
      <c r="A431" s="1388">
        <v>417</v>
      </c>
      <c r="B431" s="1394" t="s">
        <v>1965</v>
      </c>
      <c r="C431" s="1395"/>
      <c r="D431" s="1395"/>
      <c r="E431" s="1427" t="s">
        <v>3615</v>
      </c>
      <c r="F431" s="1396" t="s">
        <v>1966</v>
      </c>
      <c r="G431" s="1395" t="s">
        <v>12</v>
      </c>
      <c r="H431" s="1392">
        <v>11</v>
      </c>
      <c r="I431" s="1397"/>
      <c r="J431" s="789"/>
      <c r="K431" s="789"/>
      <c r="L431" s="868"/>
      <c r="M431" s="791"/>
      <c r="N431" s="789"/>
      <c r="O431" s="797"/>
      <c r="P431" s="797"/>
      <c r="Q431" s="797"/>
      <c r="R431" s="797"/>
      <c r="S431" s="798"/>
    </row>
    <row r="432" spans="1:19" ht="30">
      <c r="A432" s="1393">
        <v>418</v>
      </c>
      <c r="B432" s="1394" t="s">
        <v>1876</v>
      </c>
      <c r="C432" s="1395">
        <v>250</v>
      </c>
      <c r="D432" s="1395" t="s">
        <v>1916</v>
      </c>
      <c r="E432" s="1427" t="s">
        <v>3576</v>
      </c>
      <c r="F432" s="1396" t="s">
        <v>1967</v>
      </c>
      <c r="G432" s="1395" t="s">
        <v>7</v>
      </c>
      <c r="H432" s="1392">
        <v>40</v>
      </c>
      <c r="I432" s="868"/>
      <c r="J432" s="789"/>
      <c r="K432" s="789"/>
      <c r="L432" s="868"/>
      <c r="M432" s="791"/>
      <c r="N432" s="789"/>
      <c r="O432" s="797"/>
      <c r="P432" s="797"/>
      <c r="Q432" s="797"/>
      <c r="R432" s="797"/>
      <c r="S432" s="798"/>
    </row>
    <row r="433" spans="1:19" ht="30">
      <c r="A433" s="1388">
        <v>419</v>
      </c>
      <c r="B433" s="1394" t="s">
        <v>1876</v>
      </c>
      <c r="C433" s="1395">
        <v>315</v>
      </c>
      <c r="D433" s="1395" t="s">
        <v>1916</v>
      </c>
      <c r="E433" s="1427" t="s">
        <v>3576</v>
      </c>
      <c r="F433" s="1396" t="s">
        <v>1968</v>
      </c>
      <c r="G433" s="1395" t="s">
        <v>7</v>
      </c>
      <c r="H433" s="1392">
        <v>7</v>
      </c>
      <c r="I433" s="868"/>
      <c r="J433" s="789"/>
      <c r="K433" s="789"/>
      <c r="L433" s="868"/>
      <c r="M433" s="791"/>
      <c r="N433" s="789"/>
      <c r="O433" s="797"/>
      <c r="P433" s="797"/>
      <c r="Q433" s="797"/>
      <c r="R433" s="797"/>
      <c r="S433" s="798"/>
    </row>
    <row r="434" spans="1:19" ht="30">
      <c r="A434" s="1393">
        <v>420</v>
      </c>
      <c r="B434" s="1394" t="s">
        <v>1876</v>
      </c>
      <c r="C434" s="1395">
        <v>400</v>
      </c>
      <c r="D434" s="1395" t="s">
        <v>1916</v>
      </c>
      <c r="E434" s="1427" t="s">
        <v>3576</v>
      </c>
      <c r="F434" s="1396" t="s">
        <v>1969</v>
      </c>
      <c r="G434" s="1395" t="s">
        <v>7</v>
      </c>
      <c r="H434" s="1392">
        <v>7</v>
      </c>
      <c r="I434" s="868"/>
      <c r="J434" s="789"/>
      <c r="K434" s="789"/>
      <c r="L434" s="868"/>
      <c r="M434" s="791"/>
      <c r="N434" s="789"/>
      <c r="O434" s="797"/>
      <c r="P434" s="797"/>
      <c r="Q434" s="797"/>
      <c r="R434" s="797"/>
      <c r="S434" s="798"/>
    </row>
    <row r="435" spans="1:19" ht="30">
      <c r="A435" s="1388">
        <v>421</v>
      </c>
      <c r="B435" s="1394" t="s">
        <v>1876</v>
      </c>
      <c r="C435" s="1395">
        <v>500</v>
      </c>
      <c r="D435" s="1395" t="s">
        <v>1916</v>
      </c>
      <c r="E435" s="1427" t="s">
        <v>3576</v>
      </c>
      <c r="F435" s="1396" t="s">
        <v>1970</v>
      </c>
      <c r="G435" s="1395" t="s">
        <v>7</v>
      </c>
      <c r="H435" s="1392">
        <v>14</v>
      </c>
      <c r="I435" s="868"/>
      <c r="J435" s="789"/>
      <c r="K435" s="789"/>
      <c r="L435" s="868"/>
      <c r="M435" s="791"/>
      <c r="N435" s="789"/>
      <c r="O435" s="797"/>
      <c r="P435" s="797"/>
      <c r="Q435" s="797"/>
      <c r="R435" s="797"/>
      <c r="S435" s="798"/>
    </row>
    <row r="436" spans="1:19" ht="30">
      <c r="A436" s="1393">
        <v>422</v>
      </c>
      <c r="B436" s="1394" t="s">
        <v>1876</v>
      </c>
      <c r="C436" s="1395">
        <v>630</v>
      </c>
      <c r="D436" s="1395" t="s">
        <v>1916</v>
      </c>
      <c r="E436" s="1427" t="s">
        <v>3576</v>
      </c>
      <c r="F436" s="1396" t="s">
        <v>1971</v>
      </c>
      <c r="G436" s="1395" t="s">
        <v>7</v>
      </c>
      <c r="H436" s="1392">
        <v>14</v>
      </c>
      <c r="I436" s="868"/>
      <c r="J436" s="789"/>
      <c r="K436" s="789"/>
      <c r="L436" s="868"/>
      <c r="M436" s="791"/>
      <c r="N436" s="789"/>
      <c r="O436" s="797"/>
      <c r="P436" s="797"/>
      <c r="Q436" s="797"/>
      <c r="R436" s="797"/>
      <c r="S436" s="798"/>
    </row>
    <row r="437" spans="1:19" ht="30">
      <c r="A437" s="1388">
        <v>423</v>
      </c>
      <c r="B437" s="1394" t="s">
        <v>1876</v>
      </c>
      <c r="C437" s="1395">
        <v>710</v>
      </c>
      <c r="D437" s="1395" t="s">
        <v>1916</v>
      </c>
      <c r="E437" s="1427" t="s">
        <v>3576</v>
      </c>
      <c r="F437" s="1396" t="s">
        <v>2228</v>
      </c>
      <c r="G437" s="1395" t="s">
        <v>7</v>
      </c>
      <c r="H437" s="1392">
        <v>14</v>
      </c>
      <c r="I437" s="1397"/>
      <c r="J437" s="789"/>
      <c r="K437" s="789"/>
      <c r="L437" s="868"/>
      <c r="M437" s="791"/>
      <c r="N437" s="789"/>
      <c r="O437" s="797"/>
      <c r="P437" s="797"/>
      <c r="Q437" s="797"/>
      <c r="R437" s="797"/>
      <c r="S437" s="798"/>
    </row>
    <row r="438" spans="1:19" ht="30">
      <c r="A438" s="1393">
        <v>424</v>
      </c>
      <c r="B438" s="1394" t="s">
        <v>1876</v>
      </c>
      <c r="C438" s="1395">
        <v>800</v>
      </c>
      <c r="D438" s="1395" t="s">
        <v>1916</v>
      </c>
      <c r="E438" s="1427" t="s">
        <v>3576</v>
      </c>
      <c r="F438" s="1396" t="s">
        <v>1972</v>
      </c>
      <c r="G438" s="1395" t="s">
        <v>7</v>
      </c>
      <c r="H438" s="1392">
        <v>18</v>
      </c>
      <c r="I438" s="868"/>
      <c r="J438" s="789"/>
      <c r="K438" s="789"/>
      <c r="L438" s="868"/>
      <c r="M438" s="791"/>
      <c r="N438" s="789"/>
      <c r="O438" s="797"/>
      <c r="P438" s="797"/>
      <c r="Q438" s="797"/>
      <c r="R438" s="797"/>
      <c r="S438" s="798"/>
    </row>
    <row r="439" spans="1:19" ht="30">
      <c r="A439" s="1388">
        <v>425</v>
      </c>
      <c r="B439" s="1394" t="s">
        <v>1876</v>
      </c>
      <c r="C439" s="1395">
        <v>1000</v>
      </c>
      <c r="D439" s="1395" t="s">
        <v>1916</v>
      </c>
      <c r="E439" s="1427" t="s">
        <v>3576</v>
      </c>
      <c r="F439" s="1396" t="s">
        <v>2229</v>
      </c>
      <c r="G439" s="1395" t="s">
        <v>7</v>
      </c>
      <c r="H439" s="1392">
        <v>2</v>
      </c>
      <c r="I439" s="1397"/>
      <c r="J439" s="789"/>
      <c r="K439" s="789"/>
      <c r="L439" s="868"/>
      <c r="M439" s="791"/>
      <c r="N439" s="789"/>
      <c r="O439" s="797"/>
      <c r="P439" s="797"/>
      <c r="Q439" s="797"/>
      <c r="R439" s="797"/>
      <c r="S439" s="798"/>
    </row>
    <row r="440" spans="1:19" ht="30">
      <c r="A440" s="1393">
        <v>426</v>
      </c>
      <c r="B440" s="1394" t="s">
        <v>1876</v>
      </c>
      <c r="C440" s="1395" t="s">
        <v>1976</v>
      </c>
      <c r="D440" s="1395" t="s">
        <v>1974</v>
      </c>
      <c r="E440" s="1427" t="s">
        <v>3576</v>
      </c>
      <c r="F440" s="1396" t="s">
        <v>1977</v>
      </c>
      <c r="G440" s="1395" t="s">
        <v>7</v>
      </c>
      <c r="H440" s="1392">
        <v>8</v>
      </c>
      <c r="I440" s="868"/>
      <c r="J440" s="789"/>
      <c r="K440" s="789"/>
      <c r="L440" s="868"/>
      <c r="M440" s="791"/>
      <c r="N440" s="789"/>
      <c r="O440" s="797"/>
      <c r="P440" s="797"/>
      <c r="Q440" s="797"/>
      <c r="R440" s="797"/>
      <c r="S440" s="798"/>
    </row>
    <row r="441" spans="1:19" ht="30">
      <c r="A441" s="1388">
        <v>427</v>
      </c>
      <c r="B441" s="1394" t="s">
        <v>1876</v>
      </c>
      <c r="C441" s="1395" t="s">
        <v>2230</v>
      </c>
      <c r="D441" s="1395" t="s">
        <v>1974</v>
      </c>
      <c r="E441" s="1427" t="s">
        <v>3576</v>
      </c>
      <c r="F441" s="1396" t="s">
        <v>2231</v>
      </c>
      <c r="G441" s="1395" t="s">
        <v>7</v>
      </c>
      <c r="H441" s="1392">
        <v>9</v>
      </c>
      <c r="I441" s="868"/>
      <c r="J441" s="789"/>
      <c r="K441" s="789"/>
      <c r="L441" s="868"/>
      <c r="M441" s="791"/>
      <c r="N441" s="789"/>
      <c r="O441" s="797"/>
      <c r="P441" s="797"/>
      <c r="Q441" s="797"/>
      <c r="R441" s="797"/>
      <c r="S441" s="798"/>
    </row>
    <row r="442" spans="1:19" ht="30">
      <c r="A442" s="1393">
        <v>428</v>
      </c>
      <c r="B442" s="1394" t="s">
        <v>1876</v>
      </c>
      <c r="C442" s="1395" t="s">
        <v>2232</v>
      </c>
      <c r="D442" s="1395" t="s">
        <v>1974</v>
      </c>
      <c r="E442" s="1427" t="s">
        <v>3576</v>
      </c>
      <c r="F442" s="1396"/>
      <c r="G442" s="1395" t="s">
        <v>7</v>
      </c>
      <c r="H442" s="1392">
        <v>0.5</v>
      </c>
      <c r="I442" s="868"/>
      <c r="J442" s="789"/>
      <c r="K442" s="789"/>
      <c r="L442" s="868"/>
      <c r="M442" s="791"/>
      <c r="N442" s="789"/>
      <c r="O442" s="797"/>
      <c r="P442" s="797"/>
      <c r="Q442" s="797"/>
      <c r="R442" s="797"/>
      <c r="S442" s="798"/>
    </row>
    <row r="443" spans="1:19" ht="30">
      <c r="A443" s="1388">
        <v>429</v>
      </c>
      <c r="B443" s="1394" t="s">
        <v>1876</v>
      </c>
      <c r="C443" s="1395" t="s">
        <v>2062</v>
      </c>
      <c r="D443" s="1395" t="s">
        <v>1974</v>
      </c>
      <c r="E443" s="1427" t="s">
        <v>3576</v>
      </c>
      <c r="F443" s="1396" t="s">
        <v>2063</v>
      </c>
      <c r="G443" s="1395" t="s">
        <v>7</v>
      </c>
      <c r="H443" s="1392">
        <v>2.5</v>
      </c>
      <c r="I443" s="868"/>
      <c r="J443" s="789"/>
      <c r="K443" s="789"/>
      <c r="L443" s="868"/>
      <c r="M443" s="791"/>
      <c r="N443" s="789"/>
      <c r="O443" s="797"/>
      <c r="P443" s="797"/>
      <c r="Q443" s="797"/>
      <c r="R443" s="797"/>
      <c r="S443" s="798"/>
    </row>
    <row r="444" spans="1:19" ht="30">
      <c r="A444" s="1393">
        <v>430</v>
      </c>
      <c r="B444" s="1394" t="s">
        <v>1876</v>
      </c>
      <c r="C444" s="1395" t="s">
        <v>1978</v>
      </c>
      <c r="D444" s="1395" t="s">
        <v>1974</v>
      </c>
      <c r="E444" s="1427" t="s">
        <v>3576</v>
      </c>
      <c r="F444" s="1396" t="s">
        <v>1979</v>
      </c>
      <c r="G444" s="1395" t="s">
        <v>7</v>
      </c>
      <c r="H444" s="1392">
        <v>7</v>
      </c>
      <c r="I444" s="868"/>
      <c r="J444" s="789"/>
      <c r="K444" s="789"/>
      <c r="L444" s="868"/>
      <c r="M444" s="791"/>
      <c r="N444" s="789"/>
      <c r="O444" s="797"/>
      <c r="P444" s="797"/>
      <c r="Q444" s="797"/>
      <c r="R444" s="797"/>
      <c r="S444" s="798"/>
    </row>
    <row r="445" spans="1:19" ht="30">
      <c r="A445" s="1388">
        <v>431</v>
      </c>
      <c r="B445" s="1394" t="s">
        <v>1876</v>
      </c>
      <c r="C445" s="1395" t="s">
        <v>2233</v>
      </c>
      <c r="D445" s="1395" t="s">
        <v>1974</v>
      </c>
      <c r="E445" s="1427" t="s">
        <v>3576</v>
      </c>
      <c r="F445" s="1396" t="s">
        <v>2234</v>
      </c>
      <c r="G445" s="1395" t="s">
        <v>7</v>
      </c>
      <c r="H445" s="1392">
        <v>5</v>
      </c>
      <c r="I445" s="1392"/>
      <c r="J445" s="789"/>
      <c r="K445" s="789"/>
      <c r="L445" s="868"/>
      <c r="M445" s="791"/>
      <c r="N445" s="789"/>
      <c r="O445" s="797"/>
      <c r="P445" s="797"/>
      <c r="Q445" s="797"/>
      <c r="R445" s="797"/>
      <c r="S445" s="798"/>
    </row>
    <row r="446" spans="1:19" ht="30">
      <c r="A446" s="1393">
        <v>432</v>
      </c>
      <c r="B446" s="1394" t="s">
        <v>1876</v>
      </c>
      <c r="C446" s="1395" t="s">
        <v>2235</v>
      </c>
      <c r="D446" s="1395" t="s">
        <v>1974</v>
      </c>
      <c r="E446" s="1427" t="s">
        <v>3576</v>
      </c>
      <c r="F446" s="1396"/>
      <c r="G446" s="1395" t="s">
        <v>7</v>
      </c>
      <c r="H446" s="1392">
        <v>0.2</v>
      </c>
      <c r="I446" s="1397"/>
      <c r="J446" s="789"/>
      <c r="K446" s="789"/>
      <c r="L446" s="868"/>
      <c r="M446" s="791"/>
      <c r="N446" s="789"/>
      <c r="O446" s="797"/>
      <c r="P446" s="797"/>
      <c r="Q446" s="797"/>
      <c r="R446" s="797"/>
      <c r="S446" s="798"/>
    </row>
    <row r="447" spans="1:19" ht="30">
      <c r="A447" s="1388">
        <v>433</v>
      </c>
      <c r="B447" s="1394" t="s">
        <v>1876</v>
      </c>
      <c r="C447" s="1395" t="s">
        <v>2236</v>
      </c>
      <c r="D447" s="1395" t="s">
        <v>1974</v>
      </c>
      <c r="E447" s="1427" t="s">
        <v>3576</v>
      </c>
      <c r="F447" s="1396" t="s">
        <v>2237</v>
      </c>
      <c r="G447" s="1395" t="s">
        <v>7</v>
      </c>
      <c r="H447" s="1392">
        <v>1.5</v>
      </c>
      <c r="I447" s="1397"/>
      <c r="J447" s="789"/>
      <c r="K447" s="789"/>
      <c r="L447" s="868"/>
      <c r="M447" s="791"/>
      <c r="N447" s="789"/>
      <c r="O447" s="797"/>
      <c r="P447" s="797"/>
      <c r="Q447" s="797"/>
      <c r="R447" s="797"/>
      <c r="S447" s="798"/>
    </row>
    <row r="448" spans="1:19" ht="30">
      <c r="A448" s="1393">
        <v>434</v>
      </c>
      <c r="B448" s="1394" t="s">
        <v>1876</v>
      </c>
      <c r="C448" s="1395" t="s">
        <v>2238</v>
      </c>
      <c r="D448" s="1395" t="s">
        <v>1974</v>
      </c>
      <c r="E448" s="1427" t="s">
        <v>3576</v>
      </c>
      <c r="F448" s="1396"/>
      <c r="G448" s="1395" t="s">
        <v>7</v>
      </c>
      <c r="H448" s="1392">
        <v>6</v>
      </c>
      <c r="I448" s="1397"/>
      <c r="J448" s="789"/>
      <c r="K448" s="789"/>
      <c r="L448" s="868"/>
      <c r="M448" s="791"/>
      <c r="N448" s="789"/>
      <c r="O448" s="797"/>
      <c r="P448" s="797"/>
      <c r="Q448" s="797"/>
      <c r="R448" s="797"/>
      <c r="S448" s="798"/>
    </row>
    <row r="449" spans="1:19" ht="30">
      <c r="A449" s="1388">
        <v>435</v>
      </c>
      <c r="B449" s="1394" t="s">
        <v>1876</v>
      </c>
      <c r="C449" s="1395" t="s">
        <v>2239</v>
      </c>
      <c r="D449" s="1395" t="s">
        <v>1974</v>
      </c>
      <c r="E449" s="1427" t="s">
        <v>3576</v>
      </c>
      <c r="F449" s="1396"/>
      <c r="G449" s="1395" t="s">
        <v>7</v>
      </c>
      <c r="H449" s="1392">
        <v>2</v>
      </c>
      <c r="I449" s="1397"/>
      <c r="J449" s="789"/>
      <c r="K449" s="789"/>
      <c r="L449" s="868"/>
      <c r="M449" s="791"/>
      <c r="N449" s="789"/>
      <c r="O449" s="797"/>
      <c r="P449" s="797"/>
      <c r="Q449" s="797"/>
      <c r="R449" s="797"/>
      <c r="S449" s="798"/>
    </row>
    <row r="450" spans="1:19" ht="30">
      <c r="A450" s="1393">
        <v>436</v>
      </c>
      <c r="B450" s="1394" t="s">
        <v>1918</v>
      </c>
      <c r="C450" s="1395" t="s">
        <v>2240</v>
      </c>
      <c r="D450" s="1395" t="s">
        <v>1974</v>
      </c>
      <c r="E450" s="1427" t="s">
        <v>3576</v>
      </c>
      <c r="F450" s="1396"/>
      <c r="G450" s="1395" t="s">
        <v>5</v>
      </c>
      <c r="H450" s="1392">
        <v>2</v>
      </c>
      <c r="I450" s="868"/>
      <c r="J450" s="789"/>
      <c r="K450" s="789"/>
      <c r="L450" s="868"/>
      <c r="M450" s="791"/>
      <c r="N450" s="789"/>
      <c r="O450" s="797"/>
      <c r="P450" s="797"/>
      <c r="Q450" s="797"/>
      <c r="R450" s="797"/>
      <c r="S450" s="798"/>
    </row>
    <row r="451" spans="1:19" ht="30">
      <c r="A451" s="1388">
        <v>437</v>
      </c>
      <c r="B451" s="1394" t="s">
        <v>1948</v>
      </c>
      <c r="C451" s="1395" t="s">
        <v>2081</v>
      </c>
      <c r="D451" s="1395" t="s">
        <v>1974</v>
      </c>
      <c r="E451" s="1427" t="s">
        <v>3576</v>
      </c>
      <c r="F451" s="1396"/>
      <c r="G451" s="1395" t="s">
        <v>5</v>
      </c>
      <c r="H451" s="1392">
        <v>2</v>
      </c>
      <c r="I451" s="868"/>
      <c r="J451" s="789"/>
      <c r="K451" s="789"/>
      <c r="L451" s="868"/>
      <c r="M451" s="791"/>
      <c r="N451" s="789"/>
      <c r="O451" s="797"/>
      <c r="P451" s="797"/>
      <c r="Q451" s="797"/>
      <c r="R451" s="797"/>
      <c r="S451" s="798"/>
    </row>
    <row r="452" spans="1:19" ht="30">
      <c r="A452" s="1393">
        <v>438</v>
      </c>
      <c r="B452" s="1394" t="s">
        <v>1948</v>
      </c>
      <c r="C452" s="1395" t="s">
        <v>2241</v>
      </c>
      <c r="D452" s="1395" t="s">
        <v>1974</v>
      </c>
      <c r="E452" s="1427" t="s">
        <v>3576</v>
      </c>
      <c r="F452" s="1396"/>
      <c r="G452" s="1395" t="s">
        <v>5</v>
      </c>
      <c r="H452" s="1392">
        <v>2</v>
      </c>
      <c r="I452" s="868"/>
      <c r="J452" s="789"/>
      <c r="K452" s="789"/>
      <c r="L452" s="868"/>
      <c r="M452" s="791"/>
      <c r="N452" s="789"/>
      <c r="O452" s="797"/>
      <c r="P452" s="797"/>
      <c r="Q452" s="797"/>
      <c r="R452" s="797"/>
      <c r="S452" s="798"/>
    </row>
    <row r="453" spans="1:19" ht="30">
      <c r="A453" s="1388">
        <v>439</v>
      </c>
      <c r="B453" s="1394" t="s">
        <v>1948</v>
      </c>
      <c r="C453" s="1395" t="s">
        <v>2230</v>
      </c>
      <c r="D453" s="1395" t="s">
        <v>1974</v>
      </c>
      <c r="E453" s="1427" t="s">
        <v>3576</v>
      </c>
      <c r="F453" s="1396"/>
      <c r="G453" s="1395" t="s">
        <v>5</v>
      </c>
      <c r="H453" s="1392">
        <v>2</v>
      </c>
      <c r="I453" s="868"/>
      <c r="J453" s="789"/>
      <c r="K453" s="789"/>
      <c r="L453" s="868"/>
      <c r="M453" s="791"/>
      <c r="N453" s="789"/>
      <c r="O453" s="797"/>
      <c r="P453" s="797"/>
      <c r="Q453" s="797"/>
      <c r="R453" s="797"/>
      <c r="S453" s="798"/>
    </row>
    <row r="454" spans="1:19" ht="30">
      <c r="A454" s="1393">
        <v>440</v>
      </c>
      <c r="B454" s="1394" t="s">
        <v>2073</v>
      </c>
      <c r="C454" s="1395" t="s">
        <v>1983</v>
      </c>
      <c r="D454" s="1395" t="s">
        <v>1974</v>
      </c>
      <c r="E454" s="1427" t="s">
        <v>3576</v>
      </c>
      <c r="F454" s="1396"/>
      <c r="G454" s="1395" t="s">
        <v>5</v>
      </c>
      <c r="H454" s="1392">
        <v>1</v>
      </c>
      <c r="I454" s="868"/>
      <c r="J454" s="789"/>
      <c r="K454" s="789"/>
      <c r="L454" s="868"/>
      <c r="M454" s="791"/>
      <c r="N454" s="789"/>
      <c r="O454" s="797"/>
      <c r="P454" s="797"/>
      <c r="Q454" s="797"/>
      <c r="R454" s="797"/>
      <c r="S454" s="798"/>
    </row>
    <row r="455" spans="1:19" ht="30">
      <c r="A455" s="1388">
        <v>441</v>
      </c>
      <c r="B455" s="1394" t="s">
        <v>2073</v>
      </c>
      <c r="C455" s="1395" t="s">
        <v>1976</v>
      </c>
      <c r="D455" s="1395" t="s">
        <v>1974</v>
      </c>
      <c r="E455" s="1427" t="s">
        <v>3576</v>
      </c>
      <c r="F455" s="1396"/>
      <c r="G455" s="1395" t="s">
        <v>5</v>
      </c>
      <c r="H455" s="1392">
        <v>2</v>
      </c>
      <c r="I455" s="868"/>
      <c r="J455" s="789"/>
      <c r="K455" s="789"/>
      <c r="L455" s="868"/>
      <c r="M455" s="791"/>
      <c r="N455" s="789"/>
      <c r="O455" s="797"/>
      <c r="P455" s="797"/>
      <c r="Q455" s="797"/>
      <c r="R455" s="797"/>
      <c r="S455" s="798"/>
    </row>
    <row r="456" spans="1:19" ht="30">
      <c r="A456" s="1393">
        <v>442</v>
      </c>
      <c r="B456" s="1394" t="s">
        <v>2073</v>
      </c>
      <c r="C456" s="1395" t="s">
        <v>2242</v>
      </c>
      <c r="D456" s="1395" t="s">
        <v>1974</v>
      </c>
      <c r="E456" s="1427" t="s">
        <v>3576</v>
      </c>
      <c r="F456" s="1396"/>
      <c r="G456" s="1395" t="s">
        <v>5</v>
      </c>
      <c r="H456" s="1392">
        <v>1</v>
      </c>
      <c r="I456" s="868"/>
      <c r="J456" s="789"/>
      <c r="K456" s="789"/>
      <c r="L456" s="868"/>
      <c r="M456" s="791"/>
      <c r="N456" s="789"/>
      <c r="O456" s="797"/>
      <c r="P456" s="797"/>
      <c r="Q456" s="797"/>
      <c r="R456" s="797"/>
      <c r="S456" s="798"/>
    </row>
    <row r="457" spans="1:19" ht="30">
      <c r="A457" s="1388">
        <v>443</v>
      </c>
      <c r="B457" s="1394" t="s">
        <v>1919</v>
      </c>
      <c r="C457" s="1395">
        <v>250</v>
      </c>
      <c r="D457" s="1395" t="s">
        <v>1916</v>
      </c>
      <c r="E457" s="1427" t="s">
        <v>3576</v>
      </c>
      <c r="F457" s="1396"/>
      <c r="G457" s="1395" t="s">
        <v>5</v>
      </c>
      <c r="H457" s="1392">
        <v>4</v>
      </c>
      <c r="I457" s="868"/>
      <c r="J457" s="789"/>
      <c r="K457" s="789"/>
      <c r="L457" s="868"/>
      <c r="M457" s="791"/>
      <c r="N457" s="789"/>
      <c r="O457" s="797"/>
      <c r="P457" s="797"/>
      <c r="Q457" s="797"/>
      <c r="R457" s="797"/>
      <c r="S457" s="798"/>
    </row>
    <row r="458" spans="1:19" ht="30">
      <c r="A458" s="1393">
        <v>444</v>
      </c>
      <c r="B458" s="1394" t="s">
        <v>1919</v>
      </c>
      <c r="C458" s="1395" t="s">
        <v>2230</v>
      </c>
      <c r="D458" s="1395" t="s">
        <v>1916</v>
      </c>
      <c r="E458" s="1427" t="s">
        <v>3576</v>
      </c>
      <c r="F458" s="1396"/>
      <c r="G458" s="1395" t="s">
        <v>5</v>
      </c>
      <c r="H458" s="1392">
        <v>2</v>
      </c>
      <c r="I458" s="868"/>
      <c r="J458" s="789"/>
      <c r="K458" s="789"/>
      <c r="L458" s="868"/>
      <c r="M458" s="791"/>
      <c r="N458" s="789"/>
      <c r="O458" s="797"/>
      <c r="P458" s="797"/>
      <c r="Q458" s="797"/>
      <c r="R458" s="797"/>
      <c r="S458" s="798"/>
    </row>
    <row r="459" spans="1:19" ht="30">
      <c r="A459" s="1388">
        <v>445</v>
      </c>
      <c r="B459" s="1394" t="s">
        <v>1919</v>
      </c>
      <c r="C459" s="1395" t="s">
        <v>2230</v>
      </c>
      <c r="D459" s="1395" t="s">
        <v>1974</v>
      </c>
      <c r="E459" s="1427" t="s">
        <v>3576</v>
      </c>
      <c r="F459" s="1396"/>
      <c r="G459" s="1395" t="s">
        <v>5</v>
      </c>
      <c r="H459" s="1392">
        <v>4</v>
      </c>
      <c r="I459" s="868"/>
      <c r="J459" s="789"/>
      <c r="K459" s="789"/>
      <c r="L459" s="868"/>
      <c r="M459" s="791"/>
      <c r="N459" s="789"/>
      <c r="O459" s="797"/>
      <c r="P459" s="797"/>
      <c r="Q459" s="797"/>
      <c r="R459" s="797"/>
      <c r="S459" s="798"/>
    </row>
    <row r="460" spans="1:19" ht="30">
      <c r="A460" s="1393">
        <v>446</v>
      </c>
      <c r="B460" s="1394" t="s">
        <v>1919</v>
      </c>
      <c r="C460" s="1395" t="s">
        <v>2232</v>
      </c>
      <c r="D460" s="1395" t="s">
        <v>1974</v>
      </c>
      <c r="E460" s="1427" t="s">
        <v>3576</v>
      </c>
      <c r="F460" s="1396"/>
      <c r="G460" s="1395" t="s">
        <v>5</v>
      </c>
      <c r="H460" s="1392">
        <v>1</v>
      </c>
      <c r="I460" s="868"/>
      <c r="J460" s="789"/>
      <c r="K460" s="789"/>
      <c r="L460" s="868"/>
      <c r="M460" s="791"/>
      <c r="N460" s="789"/>
      <c r="O460" s="797"/>
      <c r="P460" s="797"/>
      <c r="Q460" s="797"/>
      <c r="R460" s="797"/>
      <c r="S460" s="798"/>
    </row>
    <row r="461" spans="1:19" ht="30">
      <c r="A461" s="1388">
        <v>447</v>
      </c>
      <c r="B461" s="1394" t="s">
        <v>1919</v>
      </c>
      <c r="C461" s="1395" t="s">
        <v>2243</v>
      </c>
      <c r="D461" s="1395" t="s">
        <v>1974</v>
      </c>
      <c r="E461" s="1427" t="s">
        <v>3576</v>
      </c>
      <c r="F461" s="1396"/>
      <c r="G461" s="1395" t="s">
        <v>5</v>
      </c>
      <c r="H461" s="1392">
        <v>1</v>
      </c>
      <c r="I461" s="868"/>
      <c r="J461" s="789"/>
      <c r="K461" s="789"/>
      <c r="L461" s="868"/>
      <c r="M461" s="791"/>
      <c r="N461" s="789"/>
      <c r="O461" s="797"/>
      <c r="P461" s="797"/>
      <c r="Q461" s="797"/>
      <c r="R461" s="797"/>
      <c r="S461" s="798"/>
    </row>
    <row r="462" spans="1:19" ht="30">
      <c r="A462" s="1393">
        <v>448</v>
      </c>
      <c r="B462" s="1394" t="s">
        <v>1919</v>
      </c>
      <c r="C462" s="1395" t="s">
        <v>2244</v>
      </c>
      <c r="D462" s="1395" t="s">
        <v>1974</v>
      </c>
      <c r="E462" s="1427" t="s">
        <v>3576</v>
      </c>
      <c r="F462" s="1396"/>
      <c r="G462" s="1395" t="s">
        <v>5</v>
      </c>
      <c r="H462" s="1392">
        <v>2</v>
      </c>
      <c r="I462" s="868"/>
      <c r="J462" s="789"/>
      <c r="K462" s="789"/>
      <c r="L462" s="868"/>
      <c r="M462" s="791"/>
      <c r="N462" s="789"/>
      <c r="O462" s="797"/>
      <c r="P462" s="797"/>
      <c r="Q462" s="797"/>
      <c r="R462" s="797"/>
      <c r="S462" s="798"/>
    </row>
    <row r="463" spans="1:19" ht="30">
      <c r="A463" s="1388">
        <v>449</v>
      </c>
      <c r="B463" s="1394" t="s">
        <v>1987</v>
      </c>
      <c r="C463" s="1395" t="s">
        <v>1988</v>
      </c>
      <c r="D463" s="1395" t="s">
        <v>1916</v>
      </c>
      <c r="E463" s="1427" t="s">
        <v>3576</v>
      </c>
      <c r="F463" s="1396"/>
      <c r="G463" s="1395" t="s">
        <v>5</v>
      </c>
      <c r="H463" s="1392">
        <v>2</v>
      </c>
      <c r="I463" s="868"/>
      <c r="J463" s="789"/>
      <c r="K463" s="789"/>
      <c r="L463" s="868"/>
      <c r="M463" s="791"/>
      <c r="N463" s="789"/>
      <c r="O463" s="797"/>
      <c r="P463" s="797"/>
      <c r="Q463" s="797"/>
      <c r="R463" s="797"/>
      <c r="S463" s="798"/>
    </row>
    <row r="464" spans="1:19" ht="30">
      <c r="A464" s="1393">
        <v>450</v>
      </c>
      <c r="B464" s="1394" t="s">
        <v>1987</v>
      </c>
      <c r="C464" s="1395" t="s">
        <v>1990</v>
      </c>
      <c r="D464" s="1395" t="s">
        <v>1916</v>
      </c>
      <c r="E464" s="1427" t="s">
        <v>3576</v>
      </c>
      <c r="F464" s="1396" t="s">
        <v>1991</v>
      </c>
      <c r="G464" s="1395" t="s">
        <v>5</v>
      </c>
      <c r="H464" s="1392">
        <v>2</v>
      </c>
      <c r="I464" s="868"/>
      <c r="J464" s="789"/>
      <c r="K464" s="789"/>
      <c r="L464" s="868"/>
      <c r="M464" s="791"/>
      <c r="N464" s="789"/>
      <c r="O464" s="797"/>
      <c r="P464" s="797"/>
      <c r="Q464" s="797"/>
      <c r="R464" s="797"/>
      <c r="S464" s="798"/>
    </row>
    <row r="465" spans="1:19" ht="30">
      <c r="A465" s="1388">
        <v>451</v>
      </c>
      <c r="B465" s="1394" t="s">
        <v>1987</v>
      </c>
      <c r="C465" s="1395" t="s">
        <v>1992</v>
      </c>
      <c r="D465" s="1395" t="s">
        <v>1916</v>
      </c>
      <c r="E465" s="1427" t="s">
        <v>3576</v>
      </c>
      <c r="F465" s="1396" t="s">
        <v>1993</v>
      </c>
      <c r="G465" s="1395" t="s">
        <v>5</v>
      </c>
      <c r="H465" s="1392">
        <v>4</v>
      </c>
      <c r="I465" s="868"/>
      <c r="J465" s="789"/>
      <c r="K465" s="789"/>
      <c r="L465" s="868"/>
      <c r="M465" s="791"/>
      <c r="N465" s="789"/>
      <c r="O465" s="797"/>
      <c r="P465" s="797"/>
      <c r="Q465" s="797"/>
      <c r="R465" s="797"/>
      <c r="S465" s="798"/>
    </row>
    <row r="466" spans="1:19" ht="30">
      <c r="A466" s="1393">
        <v>452</v>
      </c>
      <c r="B466" s="1394" t="s">
        <v>1987</v>
      </c>
      <c r="C466" s="1395" t="s">
        <v>1994</v>
      </c>
      <c r="D466" s="1395" t="s">
        <v>1916</v>
      </c>
      <c r="E466" s="1427" t="s">
        <v>3576</v>
      </c>
      <c r="F466" s="1396" t="s">
        <v>1995</v>
      </c>
      <c r="G466" s="1395" t="s">
        <v>5</v>
      </c>
      <c r="H466" s="1392">
        <v>4</v>
      </c>
      <c r="I466" s="868"/>
      <c r="J466" s="789"/>
      <c r="K466" s="789"/>
      <c r="L466" s="868"/>
      <c r="M466" s="791"/>
      <c r="N466" s="789"/>
      <c r="O466" s="797"/>
      <c r="P466" s="797"/>
      <c r="Q466" s="797"/>
      <c r="R466" s="797"/>
      <c r="S466" s="798"/>
    </row>
    <row r="467" spans="1:19" ht="30">
      <c r="A467" s="1388">
        <v>453</v>
      </c>
      <c r="B467" s="1394" t="s">
        <v>1987</v>
      </c>
      <c r="C467" s="1395" t="s">
        <v>2245</v>
      </c>
      <c r="D467" s="1395" t="s">
        <v>1916</v>
      </c>
      <c r="E467" s="1427" t="s">
        <v>3576</v>
      </c>
      <c r="F467" s="1396"/>
      <c r="G467" s="1395" t="s">
        <v>5</v>
      </c>
      <c r="H467" s="1392">
        <v>4</v>
      </c>
      <c r="I467" s="868"/>
      <c r="J467" s="789"/>
      <c r="K467" s="789"/>
      <c r="L467" s="868"/>
      <c r="M467" s="791"/>
      <c r="N467" s="789"/>
      <c r="O467" s="797"/>
      <c r="P467" s="797"/>
      <c r="Q467" s="797"/>
      <c r="R467" s="797"/>
      <c r="S467" s="798"/>
    </row>
    <row r="468" spans="1:19" ht="30">
      <c r="A468" s="1393">
        <v>454</v>
      </c>
      <c r="B468" s="1394" t="s">
        <v>1987</v>
      </c>
      <c r="C468" s="1395" t="s">
        <v>2246</v>
      </c>
      <c r="D468" s="1395" t="s">
        <v>1916</v>
      </c>
      <c r="E468" s="1427" t="s">
        <v>3576</v>
      </c>
      <c r="F468" s="1396"/>
      <c r="G468" s="1395" t="s">
        <v>5</v>
      </c>
      <c r="H468" s="1392">
        <v>6</v>
      </c>
      <c r="I468" s="868"/>
      <c r="J468" s="789"/>
      <c r="K468" s="789"/>
      <c r="L468" s="868"/>
      <c r="M468" s="791"/>
      <c r="N468" s="789"/>
      <c r="O468" s="797"/>
      <c r="P468" s="797"/>
      <c r="Q468" s="797"/>
      <c r="R468" s="797"/>
      <c r="S468" s="798"/>
    </row>
    <row r="469" spans="1:19" ht="30">
      <c r="A469" s="1388">
        <v>455</v>
      </c>
      <c r="B469" s="1394" t="s">
        <v>1987</v>
      </c>
      <c r="C469" s="1395" t="s">
        <v>2230</v>
      </c>
      <c r="D469" s="1395" t="s">
        <v>1974</v>
      </c>
      <c r="E469" s="1427" t="s">
        <v>3576</v>
      </c>
      <c r="F469" s="1396"/>
      <c r="G469" s="1395" t="s">
        <v>5</v>
      </c>
      <c r="H469" s="1392">
        <v>2</v>
      </c>
      <c r="I469" s="868"/>
      <c r="J469" s="789"/>
      <c r="K469" s="789"/>
      <c r="L469" s="868"/>
      <c r="M469" s="791"/>
      <c r="N469" s="789"/>
      <c r="O469" s="797"/>
      <c r="P469" s="797"/>
      <c r="Q469" s="797"/>
      <c r="R469" s="797"/>
      <c r="S469" s="798"/>
    </row>
    <row r="470" spans="1:19" ht="30">
      <c r="A470" s="1393">
        <v>456</v>
      </c>
      <c r="B470" s="1394" t="s">
        <v>1987</v>
      </c>
      <c r="C470" s="1395">
        <v>1000</v>
      </c>
      <c r="D470" s="1395" t="s">
        <v>1974</v>
      </c>
      <c r="E470" s="1427" t="s">
        <v>3576</v>
      </c>
      <c r="F470" s="1396"/>
      <c r="G470" s="1395" t="s">
        <v>5</v>
      </c>
      <c r="H470" s="1392">
        <v>1</v>
      </c>
      <c r="I470" s="868"/>
      <c r="J470" s="789"/>
      <c r="K470" s="789"/>
      <c r="L470" s="868"/>
      <c r="M470" s="791"/>
      <c r="N470" s="789"/>
      <c r="O470" s="797"/>
      <c r="P470" s="797"/>
      <c r="Q470" s="797"/>
      <c r="R470" s="797"/>
      <c r="S470" s="798"/>
    </row>
    <row r="471" spans="1:19" ht="30">
      <c r="A471" s="1388">
        <v>457</v>
      </c>
      <c r="B471" s="1394" t="s">
        <v>1987</v>
      </c>
      <c r="C471" s="1395" t="s">
        <v>2062</v>
      </c>
      <c r="D471" s="1395" t="s">
        <v>1974</v>
      </c>
      <c r="E471" s="1427" t="s">
        <v>3576</v>
      </c>
      <c r="F471" s="1396"/>
      <c r="G471" s="1395" t="s">
        <v>5</v>
      </c>
      <c r="H471" s="1392">
        <v>2</v>
      </c>
      <c r="I471" s="868"/>
      <c r="J471" s="789"/>
      <c r="K471" s="789"/>
      <c r="L471" s="868"/>
      <c r="M471" s="791"/>
      <c r="N471" s="789"/>
      <c r="O471" s="797"/>
      <c r="P471" s="797"/>
      <c r="Q471" s="797"/>
      <c r="R471" s="797"/>
      <c r="S471" s="798"/>
    </row>
    <row r="472" spans="1:19" ht="30">
      <c r="A472" s="1393">
        <v>458</v>
      </c>
      <c r="B472" s="1394" t="s">
        <v>1987</v>
      </c>
      <c r="C472" s="1395" t="s">
        <v>1978</v>
      </c>
      <c r="D472" s="1395" t="s">
        <v>1974</v>
      </c>
      <c r="E472" s="1427" t="s">
        <v>3576</v>
      </c>
      <c r="F472" s="1396"/>
      <c r="G472" s="1395" t="s">
        <v>5</v>
      </c>
      <c r="H472" s="1392">
        <v>2</v>
      </c>
      <c r="I472" s="868"/>
      <c r="J472" s="789"/>
      <c r="K472" s="789"/>
      <c r="L472" s="868"/>
      <c r="M472" s="791"/>
      <c r="N472" s="789"/>
      <c r="O472" s="797"/>
      <c r="P472" s="797"/>
      <c r="Q472" s="797"/>
      <c r="R472" s="797"/>
      <c r="S472" s="798"/>
    </row>
    <row r="473" spans="1:19" ht="30">
      <c r="A473" s="1388">
        <v>459</v>
      </c>
      <c r="B473" s="1394" t="s">
        <v>1987</v>
      </c>
      <c r="C473" s="1395" t="s">
        <v>2235</v>
      </c>
      <c r="D473" s="1395" t="s">
        <v>1974</v>
      </c>
      <c r="E473" s="1427" t="s">
        <v>3576</v>
      </c>
      <c r="F473" s="1396"/>
      <c r="G473" s="1395" t="s">
        <v>5</v>
      </c>
      <c r="H473" s="1392">
        <v>2</v>
      </c>
      <c r="I473" s="868"/>
      <c r="J473" s="789"/>
      <c r="K473" s="789"/>
      <c r="L473" s="868"/>
      <c r="M473" s="791"/>
      <c r="N473" s="789"/>
      <c r="O473" s="797"/>
      <c r="P473" s="797"/>
      <c r="Q473" s="797"/>
      <c r="R473" s="797"/>
      <c r="S473" s="798"/>
    </row>
    <row r="474" spans="1:19" ht="30">
      <c r="A474" s="1393">
        <v>460</v>
      </c>
      <c r="B474" s="1394" t="s">
        <v>1922</v>
      </c>
      <c r="C474" s="1395" t="s">
        <v>1997</v>
      </c>
      <c r="D474" s="1395" t="s">
        <v>1916</v>
      </c>
      <c r="E474" s="1427" t="s">
        <v>3576</v>
      </c>
      <c r="F474" s="1396"/>
      <c r="G474" s="1395" t="s">
        <v>5</v>
      </c>
      <c r="H474" s="1392">
        <v>2</v>
      </c>
      <c r="I474" s="1397"/>
      <c r="J474" s="789"/>
      <c r="K474" s="789"/>
      <c r="L474" s="868"/>
      <c r="M474" s="791"/>
      <c r="N474" s="789"/>
      <c r="O474" s="797"/>
      <c r="P474" s="797"/>
      <c r="Q474" s="797"/>
      <c r="R474" s="797"/>
      <c r="S474" s="798"/>
    </row>
    <row r="475" spans="1:19" ht="30">
      <c r="A475" s="1388">
        <v>461</v>
      </c>
      <c r="B475" s="1394" t="s">
        <v>1922</v>
      </c>
      <c r="C475" s="1395" t="s">
        <v>1998</v>
      </c>
      <c r="D475" s="1395" t="s">
        <v>1916</v>
      </c>
      <c r="E475" s="1427" t="s">
        <v>3576</v>
      </c>
      <c r="F475" s="1396"/>
      <c r="G475" s="1395" t="s">
        <v>5</v>
      </c>
      <c r="H475" s="1392">
        <v>2</v>
      </c>
      <c r="I475" s="1397"/>
      <c r="J475" s="789"/>
      <c r="K475" s="789"/>
      <c r="L475" s="868"/>
      <c r="M475" s="791"/>
      <c r="N475" s="789"/>
      <c r="O475" s="797"/>
      <c r="P475" s="797"/>
      <c r="Q475" s="797"/>
      <c r="R475" s="797"/>
      <c r="S475" s="798"/>
    </row>
    <row r="476" spans="1:19" ht="30">
      <c r="A476" s="1393">
        <v>462</v>
      </c>
      <c r="B476" s="1394" t="s">
        <v>1922</v>
      </c>
      <c r="C476" s="1395" t="s">
        <v>1999</v>
      </c>
      <c r="D476" s="1395" t="s">
        <v>1916</v>
      </c>
      <c r="E476" s="1427" t="s">
        <v>3576</v>
      </c>
      <c r="F476" s="1396"/>
      <c r="G476" s="1395" t="s">
        <v>5</v>
      </c>
      <c r="H476" s="1392">
        <v>2</v>
      </c>
      <c r="I476" s="1397"/>
      <c r="J476" s="789"/>
      <c r="K476" s="789"/>
      <c r="L476" s="868"/>
      <c r="M476" s="791"/>
      <c r="N476" s="789"/>
      <c r="O476" s="797"/>
      <c r="P476" s="797"/>
      <c r="Q476" s="797"/>
      <c r="R476" s="797"/>
      <c r="S476" s="798"/>
    </row>
    <row r="477" spans="1:19" ht="30">
      <c r="A477" s="1388">
        <v>463</v>
      </c>
      <c r="B477" s="1394" t="s">
        <v>1922</v>
      </c>
      <c r="C477" s="1395" t="s">
        <v>2247</v>
      </c>
      <c r="D477" s="1395" t="s">
        <v>1916</v>
      </c>
      <c r="E477" s="1427" t="s">
        <v>3576</v>
      </c>
      <c r="F477" s="1396"/>
      <c r="G477" s="1395" t="s">
        <v>5</v>
      </c>
      <c r="H477" s="1392">
        <v>2</v>
      </c>
      <c r="I477" s="1397"/>
      <c r="J477" s="789"/>
      <c r="K477" s="789"/>
      <c r="L477" s="868"/>
      <c r="M477" s="791"/>
      <c r="N477" s="789"/>
      <c r="O477" s="797"/>
      <c r="P477" s="797"/>
      <c r="Q477" s="797"/>
      <c r="R477" s="797"/>
      <c r="S477" s="798"/>
    </row>
    <row r="478" spans="1:19" ht="30">
      <c r="A478" s="1393">
        <v>464</v>
      </c>
      <c r="B478" s="1394" t="s">
        <v>1922</v>
      </c>
      <c r="C478" s="1395" t="s">
        <v>2248</v>
      </c>
      <c r="D478" s="1395" t="s">
        <v>1916</v>
      </c>
      <c r="E478" s="1427" t="s">
        <v>3576</v>
      </c>
      <c r="F478" s="1396"/>
      <c r="G478" s="1395" t="s">
        <v>5</v>
      </c>
      <c r="H478" s="1392">
        <v>2</v>
      </c>
      <c r="I478" s="1397"/>
      <c r="J478" s="789"/>
      <c r="K478" s="789"/>
      <c r="L478" s="868"/>
      <c r="M478" s="791"/>
      <c r="N478" s="789"/>
      <c r="O478" s="797"/>
      <c r="P478" s="797"/>
      <c r="Q478" s="797"/>
      <c r="R478" s="797"/>
      <c r="S478" s="798"/>
    </row>
    <row r="479" spans="1:19" ht="30">
      <c r="A479" s="1388">
        <v>465</v>
      </c>
      <c r="B479" s="1394" t="s">
        <v>1922</v>
      </c>
      <c r="C479" s="1395" t="s">
        <v>2249</v>
      </c>
      <c r="D479" s="1395" t="s">
        <v>1974</v>
      </c>
      <c r="E479" s="1427" t="s">
        <v>3576</v>
      </c>
      <c r="F479" s="1396" t="s">
        <v>2250</v>
      </c>
      <c r="G479" s="1395" t="s">
        <v>5</v>
      </c>
      <c r="H479" s="1392">
        <v>2</v>
      </c>
      <c r="I479" s="1397"/>
      <c r="J479" s="789"/>
      <c r="K479" s="789"/>
      <c r="L479" s="868"/>
      <c r="M479" s="791"/>
      <c r="N479" s="789"/>
      <c r="O479" s="797"/>
      <c r="P479" s="797"/>
      <c r="Q479" s="797"/>
      <c r="R479" s="797"/>
      <c r="S479" s="798"/>
    </row>
    <row r="480" spans="1:19" ht="30">
      <c r="A480" s="1393">
        <v>466</v>
      </c>
      <c r="B480" s="1394" t="s">
        <v>1922</v>
      </c>
      <c r="C480" s="1395" t="s">
        <v>2251</v>
      </c>
      <c r="D480" s="1395" t="s">
        <v>1974</v>
      </c>
      <c r="E480" s="1427" t="s">
        <v>3576</v>
      </c>
      <c r="F480" s="1396"/>
      <c r="G480" s="1395" t="s">
        <v>5</v>
      </c>
      <c r="H480" s="1392">
        <v>4</v>
      </c>
      <c r="I480" s="1397"/>
      <c r="J480" s="789"/>
      <c r="K480" s="789"/>
      <c r="L480" s="868"/>
      <c r="M480" s="791"/>
      <c r="N480" s="789"/>
      <c r="O480" s="797"/>
      <c r="P480" s="797"/>
      <c r="Q480" s="797"/>
      <c r="R480" s="797"/>
      <c r="S480" s="798"/>
    </row>
    <row r="481" spans="1:19" ht="30">
      <c r="A481" s="1388">
        <v>467</v>
      </c>
      <c r="B481" s="1394" t="s">
        <v>1922</v>
      </c>
      <c r="C481" s="1395" t="s">
        <v>2252</v>
      </c>
      <c r="D481" s="1395" t="s">
        <v>1974</v>
      </c>
      <c r="E481" s="1427" t="s">
        <v>3576</v>
      </c>
      <c r="F481" s="1396"/>
      <c r="G481" s="1395" t="s">
        <v>5</v>
      </c>
      <c r="H481" s="1392">
        <v>1</v>
      </c>
      <c r="I481" s="1397"/>
      <c r="J481" s="789"/>
      <c r="K481" s="789"/>
      <c r="L481" s="868"/>
      <c r="M481" s="791"/>
      <c r="N481" s="789"/>
      <c r="O481" s="797"/>
      <c r="P481" s="797"/>
      <c r="Q481" s="797"/>
      <c r="R481" s="797"/>
      <c r="S481" s="798"/>
    </row>
    <row r="482" spans="1:19" ht="30">
      <c r="A482" s="1393">
        <v>468</v>
      </c>
      <c r="B482" s="1394" t="s">
        <v>2004</v>
      </c>
      <c r="C482" s="1395">
        <v>315</v>
      </c>
      <c r="D482" s="1395" t="s">
        <v>1916</v>
      </c>
      <c r="E482" s="1427" t="s">
        <v>3576</v>
      </c>
      <c r="F482" s="1396" t="s">
        <v>2005</v>
      </c>
      <c r="G482" s="1395" t="s">
        <v>5</v>
      </c>
      <c r="H482" s="1392">
        <v>2</v>
      </c>
      <c r="I482" s="1397"/>
      <c r="J482" s="789"/>
      <c r="K482" s="789"/>
      <c r="L482" s="868"/>
      <c r="M482" s="791"/>
      <c r="N482" s="789"/>
      <c r="O482" s="797"/>
      <c r="P482" s="797"/>
      <c r="Q482" s="797"/>
      <c r="R482" s="797"/>
      <c r="S482" s="798"/>
    </row>
    <row r="483" spans="1:19" ht="30">
      <c r="A483" s="1388">
        <v>469</v>
      </c>
      <c r="B483" s="1394" t="s">
        <v>2004</v>
      </c>
      <c r="C483" s="1395" t="s">
        <v>1976</v>
      </c>
      <c r="D483" s="1395" t="s">
        <v>1974</v>
      </c>
      <c r="E483" s="1427" t="s">
        <v>3576</v>
      </c>
      <c r="F483" s="1396" t="s">
        <v>2253</v>
      </c>
      <c r="G483" s="1395" t="s">
        <v>5</v>
      </c>
      <c r="H483" s="1392">
        <v>1</v>
      </c>
      <c r="I483" s="1397"/>
      <c r="J483" s="789"/>
      <c r="K483" s="789"/>
      <c r="L483" s="868"/>
      <c r="M483" s="791"/>
      <c r="N483" s="789"/>
      <c r="O483" s="797"/>
      <c r="P483" s="797"/>
      <c r="Q483" s="797"/>
      <c r="R483" s="797"/>
      <c r="S483" s="798"/>
    </row>
    <row r="484" spans="1:19" ht="30">
      <c r="A484" s="1393">
        <v>470</v>
      </c>
      <c r="B484" s="1394" t="s">
        <v>2004</v>
      </c>
      <c r="C484" s="1395" t="s">
        <v>2230</v>
      </c>
      <c r="D484" s="1395" t="s">
        <v>1974</v>
      </c>
      <c r="E484" s="1427" t="s">
        <v>3576</v>
      </c>
      <c r="F484" s="1396" t="s">
        <v>2254</v>
      </c>
      <c r="G484" s="1395" t="s">
        <v>5</v>
      </c>
      <c r="H484" s="1392">
        <v>1</v>
      </c>
      <c r="I484" s="1397"/>
      <c r="J484" s="789"/>
      <c r="K484" s="789"/>
      <c r="L484" s="868"/>
      <c r="M484" s="791"/>
      <c r="N484" s="789"/>
      <c r="O484" s="797"/>
      <c r="P484" s="797"/>
      <c r="Q484" s="797"/>
      <c r="R484" s="797"/>
      <c r="S484" s="798"/>
    </row>
    <row r="485" spans="1:19" ht="30">
      <c r="A485" s="1388">
        <v>471</v>
      </c>
      <c r="B485" s="1394" t="s">
        <v>2004</v>
      </c>
      <c r="C485" s="1395" t="s">
        <v>2233</v>
      </c>
      <c r="D485" s="1395" t="s">
        <v>1974</v>
      </c>
      <c r="E485" s="1427" t="s">
        <v>3576</v>
      </c>
      <c r="F485" s="1396"/>
      <c r="G485" s="1395" t="s">
        <v>5</v>
      </c>
      <c r="H485" s="1392">
        <v>1</v>
      </c>
      <c r="I485" s="1397"/>
      <c r="J485" s="789"/>
      <c r="K485" s="789"/>
      <c r="L485" s="868"/>
      <c r="M485" s="791"/>
      <c r="N485" s="789"/>
      <c r="O485" s="797"/>
      <c r="P485" s="797"/>
      <c r="Q485" s="797"/>
      <c r="R485" s="797"/>
      <c r="S485" s="798"/>
    </row>
    <row r="486" spans="1:19" ht="30">
      <c r="A486" s="1393">
        <v>472</v>
      </c>
      <c r="B486" s="1394" t="s">
        <v>2004</v>
      </c>
      <c r="C486" s="1395" t="s">
        <v>2238</v>
      </c>
      <c r="D486" s="1395" t="s">
        <v>1974</v>
      </c>
      <c r="E486" s="1427" t="s">
        <v>3576</v>
      </c>
      <c r="F486" s="1396"/>
      <c r="G486" s="1395" t="s">
        <v>5</v>
      </c>
      <c r="H486" s="1392">
        <v>2</v>
      </c>
      <c r="I486" s="1397"/>
      <c r="J486" s="789"/>
      <c r="K486" s="789"/>
      <c r="L486" s="868"/>
      <c r="M486" s="791"/>
      <c r="N486" s="789"/>
      <c r="O486" s="797"/>
      <c r="P486" s="797"/>
      <c r="Q486" s="797"/>
      <c r="R486" s="797"/>
      <c r="S486" s="798"/>
    </row>
    <row r="487" spans="1:19" ht="30">
      <c r="A487" s="1388">
        <v>473</v>
      </c>
      <c r="B487" s="1394" t="s">
        <v>1884</v>
      </c>
      <c r="C487" s="1395" t="s">
        <v>2235</v>
      </c>
      <c r="D487" s="1395" t="s">
        <v>1954</v>
      </c>
      <c r="E487" s="1427" t="s">
        <v>3617</v>
      </c>
      <c r="F487" s="1396" t="s">
        <v>2255</v>
      </c>
      <c r="G487" s="1395" t="s">
        <v>5</v>
      </c>
      <c r="H487" s="1392">
        <v>2</v>
      </c>
      <c r="I487" s="868"/>
      <c r="J487" s="789"/>
      <c r="K487" s="789"/>
      <c r="L487" s="868"/>
      <c r="M487" s="791"/>
      <c r="N487" s="789"/>
      <c r="O487" s="797"/>
      <c r="P487" s="797"/>
      <c r="Q487" s="797"/>
      <c r="R487" s="797"/>
      <c r="S487" s="798"/>
    </row>
    <row r="488" spans="1:19" ht="30">
      <c r="A488" s="1393">
        <v>474</v>
      </c>
      <c r="B488" s="1394" t="s">
        <v>2009</v>
      </c>
      <c r="C488" s="1395">
        <v>250</v>
      </c>
      <c r="D488" s="1395" t="s">
        <v>2010</v>
      </c>
      <c r="E488" s="1427" t="s">
        <v>3617</v>
      </c>
      <c r="F488" s="1396" t="s">
        <v>2011</v>
      </c>
      <c r="G488" s="1395" t="s">
        <v>5</v>
      </c>
      <c r="H488" s="1392">
        <v>22</v>
      </c>
      <c r="I488" s="868"/>
      <c r="J488" s="789"/>
      <c r="K488" s="789"/>
      <c r="L488" s="868"/>
      <c r="M488" s="791"/>
      <c r="N488" s="789"/>
      <c r="O488" s="797"/>
      <c r="P488" s="797"/>
      <c r="Q488" s="797"/>
      <c r="R488" s="797"/>
      <c r="S488" s="798"/>
    </row>
    <row r="489" spans="1:19" ht="30">
      <c r="A489" s="1388">
        <v>475</v>
      </c>
      <c r="B489" s="1394" t="s">
        <v>1926</v>
      </c>
      <c r="C489" s="1395" t="s">
        <v>1978</v>
      </c>
      <c r="D489" s="1395" t="s">
        <v>2256</v>
      </c>
      <c r="E489" s="1427" t="s">
        <v>3617</v>
      </c>
      <c r="F489" s="1396" t="s">
        <v>2257</v>
      </c>
      <c r="G489" s="1395" t="s">
        <v>5</v>
      </c>
      <c r="H489" s="1392">
        <v>4</v>
      </c>
      <c r="I489" s="868"/>
      <c r="J489" s="789"/>
      <c r="K489" s="789"/>
      <c r="L489" s="868"/>
      <c r="M489" s="791"/>
      <c r="N489" s="789"/>
      <c r="O489" s="797"/>
      <c r="P489" s="797"/>
      <c r="Q489" s="797"/>
      <c r="R489" s="797"/>
      <c r="S489" s="798"/>
    </row>
    <row r="490" spans="1:19" ht="30">
      <c r="A490" s="1393">
        <v>476</v>
      </c>
      <c r="B490" s="1394" t="s">
        <v>2012</v>
      </c>
      <c r="C490" s="1395">
        <v>1000</v>
      </c>
      <c r="D490" s="1395" t="s">
        <v>2013</v>
      </c>
      <c r="E490" s="1427" t="s">
        <v>3576</v>
      </c>
      <c r="F490" s="1396" t="s">
        <v>2258</v>
      </c>
      <c r="G490" s="1395" t="s">
        <v>5</v>
      </c>
      <c r="H490" s="1392">
        <v>1</v>
      </c>
      <c r="I490" s="868"/>
      <c r="J490" s="789"/>
      <c r="K490" s="789"/>
      <c r="L490" s="868"/>
      <c r="M490" s="791"/>
      <c r="N490" s="789"/>
      <c r="O490" s="797"/>
      <c r="P490" s="797"/>
      <c r="Q490" s="797"/>
      <c r="R490" s="797"/>
      <c r="S490" s="798"/>
    </row>
    <row r="491" spans="1:19" ht="30">
      <c r="A491" s="1388">
        <v>477</v>
      </c>
      <c r="B491" s="1394" t="s">
        <v>2015</v>
      </c>
      <c r="C491" s="1395" t="s">
        <v>1976</v>
      </c>
      <c r="D491" s="1395" t="s">
        <v>2259</v>
      </c>
      <c r="E491" s="1427" t="s">
        <v>3617</v>
      </c>
      <c r="F491" s="1396" t="s">
        <v>2260</v>
      </c>
      <c r="G491" s="1395" t="s">
        <v>5</v>
      </c>
      <c r="H491" s="1392">
        <v>1</v>
      </c>
      <c r="I491" s="1397"/>
      <c r="J491" s="789"/>
      <c r="K491" s="789"/>
      <c r="L491" s="868"/>
      <c r="M491" s="791"/>
      <c r="N491" s="789"/>
      <c r="O491" s="797"/>
      <c r="P491" s="797"/>
      <c r="Q491" s="797"/>
      <c r="R491" s="797"/>
      <c r="S491" s="798"/>
    </row>
    <row r="492" spans="1:19" ht="30">
      <c r="A492" s="1393">
        <v>478</v>
      </c>
      <c r="B492" s="1394" t="s">
        <v>2015</v>
      </c>
      <c r="C492" s="1395" t="s">
        <v>2230</v>
      </c>
      <c r="D492" s="1395" t="s">
        <v>2259</v>
      </c>
      <c r="E492" s="1427" t="s">
        <v>3617</v>
      </c>
      <c r="F492" s="1396" t="s">
        <v>2261</v>
      </c>
      <c r="G492" s="1395" t="s">
        <v>5</v>
      </c>
      <c r="H492" s="1392">
        <v>1</v>
      </c>
      <c r="I492" s="1397"/>
      <c r="J492" s="789"/>
      <c r="K492" s="789"/>
      <c r="L492" s="868"/>
      <c r="M492" s="791"/>
      <c r="N492" s="789"/>
      <c r="O492" s="797"/>
      <c r="P492" s="797"/>
      <c r="Q492" s="797"/>
      <c r="R492" s="797"/>
      <c r="S492" s="798"/>
    </row>
    <row r="493" spans="1:19" ht="30">
      <c r="A493" s="1388">
        <v>479</v>
      </c>
      <c r="B493" s="1394" t="s">
        <v>2015</v>
      </c>
      <c r="C493" s="1395">
        <v>250</v>
      </c>
      <c r="D493" s="1395" t="s">
        <v>2016</v>
      </c>
      <c r="E493" s="1427" t="s">
        <v>3628</v>
      </c>
      <c r="F493" s="1396" t="s">
        <v>2017</v>
      </c>
      <c r="G493" s="1395" t="s">
        <v>5</v>
      </c>
      <c r="H493" s="1392">
        <v>22</v>
      </c>
      <c r="I493" s="868"/>
      <c r="J493" s="789"/>
      <c r="K493" s="789"/>
      <c r="L493" s="868"/>
      <c r="M493" s="791"/>
      <c r="N493" s="789"/>
      <c r="O493" s="797"/>
      <c r="P493" s="797"/>
      <c r="Q493" s="797"/>
      <c r="R493" s="797"/>
      <c r="S493" s="798"/>
    </row>
    <row r="494" spans="1:19" ht="30">
      <c r="A494" s="1393">
        <v>480</v>
      </c>
      <c r="B494" s="1394" t="s">
        <v>2015</v>
      </c>
      <c r="C494" s="1395">
        <v>800</v>
      </c>
      <c r="D494" s="1395" t="s">
        <v>2016</v>
      </c>
      <c r="E494" s="1427" t="s">
        <v>3628</v>
      </c>
      <c r="F494" s="1396" t="s">
        <v>2262</v>
      </c>
      <c r="G494" s="1395" t="s">
        <v>5</v>
      </c>
      <c r="H494" s="1392">
        <v>2</v>
      </c>
      <c r="I494" s="1397"/>
      <c r="J494" s="789"/>
      <c r="K494" s="789"/>
      <c r="L494" s="868"/>
      <c r="M494" s="791"/>
      <c r="N494" s="789"/>
      <c r="O494" s="797"/>
      <c r="P494" s="797"/>
      <c r="Q494" s="797"/>
      <c r="R494" s="797"/>
      <c r="S494" s="798"/>
    </row>
    <row r="495" spans="1:19" ht="30">
      <c r="A495" s="1388">
        <v>481</v>
      </c>
      <c r="B495" s="1394" t="s">
        <v>2018</v>
      </c>
      <c r="C495" s="1395" t="s">
        <v>2238</v>
      </c>
      <c r="D495" s="1395" t="s">
        <v>2019</v>
      </c>
      <c r="E495" s="1427" t="s">
        <v>3576</v>
      </c>
      <c r="F495" s="1396" t="s">
        <v>2263</v>
      </c>
      <c r="G495" s="1395" t="s">
        <v>5</v>
      </c>
      <c r="H495" s="1392">
        <v>2</v>
      </c>
      <c r="I495" s="868"/>
      <c r="J495" s="789"/>
      <c r="K495" s="789"/>
      <c r="L495" s="868"/>
      <c r="M495" s="791"/>
      <c r="N495" s="789"/>
      <c r="O495" s="797"/>
      <c r="P495" s="797"/>
      <c r="Q495" s="797"/>
      <c r="R495" s="797"/>
      <c r="S495" s="798"/>
    </row>
    <row r="496" spans="1:19" ht="30">
      <c r="A496" s="1393">
        <v>482</v>
      </c>
      <c r="B496" s="1394" t="s">
        <v>2018</v>
      </c>
      <c r="C496" s="1395" t="s">
        <v>2239</v>
      </c>
      <c r="D496" s="1395" t="s">
        <v>2019</v>
      </c>
      <c r="E496" s="1427" t="s">
        <v>3576</v>
      </c>
      <c r="F496" s="1396" t="s">
        <v>2264</v>
      </c>
      <c r="G496" s="1395" t="s">
        <v>5</v>
      </c>
      <c r="H496" s="1392">
        <v>4</v>
      </c>
      <c r="I496" s="868"/>
      <c r="J496" s="789"/>
      <c r="K496" s="789"/>
      <c r="L496" s="868"/>
      <c r="M496" s="791"/>
      <c r="N496" s="789"/>
      <c r="O496" s="797"/>
      <c r="P496" s="797"/>
      <c r="Q496" s="797"/>
      <c r="R496" s="797"/>
      <c r="S496" s="798"/>
    </row>
    <row r="497" spans="1:19" ht="60">
      <c r="A497" s="1388">
        <v>483</v>
      </c>
      <c r="B497" s="1394" t="s">
        <v>2265</v>
      </c>
      <c r="C497" s="1395" t="s">
        <v>2230</v>
      </c>
      <c r="D497" s="1395" t="s">
        <v>2133</v>
      </c>
      <c r="E497" s="1427" t="s">
        <v>3623</v>
      </c>
      <c r="F497" s="1396" t="s">
        <v>2266</v>
      </c>
      <c r="G497" s="1395" t="s">
        <v>5</v>
      </c>
      <c r="H497" s="1392">
        <v>2</v>
      </c>
      <c r="I497" s="868"/>
      <c r="J497" s="789"/>
      <c r="K497" s="887"/>
      <c r="L497" s="868"/>
      <c r="M497" s="791"/>
      <c r="N497" s="789"/>
      <c r="O497" s="797"/>
      <c r="P497" s="797"/>
      <c r="Q497" s="797"/>
      <c r="R497" s="797"/>
      <c r="S497" s="798"/>
    </row>
    <row r="498" spans="1:19" ht="60">
      <c r="A498" s="1393">
        <v>484</v>
      </c>
      <c r="B498" s="1394" t="s">
        <v>2265</v>
      </c>
      <c r="C498" s="1395" t="s">
        <v>1978</v>
      </c>
      <c r="D498" s="1395" t="s">
        <v>2133</v>
      </c>
      <c r="E498" s="1427" t="s">
        <v>3623</v>
      </c>
      <c r="F498" s="1396" t="s">
        <v>2266</v>
      </c>
      <c r="G498" s="1395" t="s">
        <v>5</v>
      </c>
      <c r="H498" s="1392">
        <v>4</v>
      </c>
      <c r="I498" s="868"/>
      <c r="J498" s="789"/>
      <c r="K498" s="887"/>
      <c r="L498" s="868"/>
      <c r="M498" s="791"/>
      <c r="N498" s="789"/>
      <c r="O498" s="797"/>
      <c r="P498" s="797"/>
      <c r="Q498" s="797"/>
      <c r="R498" s="797"/>
      <c r="S498" s="798"/>
    </row>
    <row r="499" spans="1:19" ht="30">
      <c r="A499" s="1388">
        <v>485</v>
      </c>
      <c r="B499" s="1394" t="s">
        <v>1956</v>
      </c>
      <c r="C499" s="1395"/>
      <c r="D499" s="1395" t="s">
        <v>1957</v>
      </c>
      <c r="E499" s="1427" t="s">
        <v>3576</v>
      </c>
      <c r="F499" s="1396" t="s">
        <v>1958</v>
      </c>
      <c r="G499" s="1395" t="s">
        <v>5</v>
      </c>
      <c r="H499" s="1392">
        <v>2</v>
      </c>
      <c r="I499" s="868"/>
      <c r="J499" s="789"/>
      <c r="K499" s="789"/>
      <c r="L499" s="868"/>
      <c r="M499" s="791"/>
      <c r="N499" s="789"/>
      <c r="O499" s="797"/>
      <c r="P499" s="797"/>
      <c r="Q499" s="797"/>
      <c r="R499" s="797"/>
      <c r="S499" s="798"/>
    </row>
    <row r="500" spans="1:19" ht="30">
      <c r="A500" s="1393">
        <v>486</v>
      </c>
      <c r="B500" s="1394" t="s">
        <v>1956</v>
      </c>
      <c r="C500" s="1395"/>
      <c r="D500" s="1395" t="s">
        <v>2021</v>
      </c>
      <c r="E500" s="1427" t="s">
        <v>3576</v>
      </c>
      <c r="F500" s="1396" t="s">
        <v>2022</v>
      </c>
      <c r="G500" s="1395" t="s">
        <v>5</v>
      </c>
      <c r="H500" s="1392">
        <v>2</v>
      </c>
      <c r="I500" s="868"/>
      <c r="J500" s="789"/>
      <c r="K500" s="789"/>
      <c r="L500" s="868"/>
      <c r="M500" s="791"/>
      <c r="N500" s="789"/>
      <c r="O500" s="797"/>
      <c r="P500" s="797"/>
      <c r="Q500" s="797"/>
      <c r="R500" s="797"/>
      <c r="S500" s="798"/>
    </row>
    <row r="501" spans="1:19" ht="30">
      <c r="A501" s="1388">
        <v>487</v>
      </c>
      <c r="B501" s="1394" t="s">
        <v>1956</v>
      </c>
      <c r="C501" s="1395"/>
      <c r="D501" s="1395" t="s">
        <v>2021</v>
      </c>
      <c r="E501" s="1427" t="s">
        <v>3576</v>
      </c>
      <c r="F501" s="1396" t="s">
        <v>2023</v>
      </c>
      <c r="G501" s="1395" t="s">
        <v>5</v>
      </c>
      <c r="H501" s="1392">
        <v>2</v>
      </c>
      <c r="I501" s="868"/>
      <c r="J501" s="789"/>
      <c r="K501" s="789"/>
      <c r="L501" s="868"/>
      <c r="M501" s="791"/>
      <c r="N501" s="789"/>
      <c r="O501" s="797"/>
      <c r="P501" s="797"/>
      <c r="Q501" s="797"/>
      <c r="R501" s="797"/>
      <c r="S501" s="798"/>
    </row>
    <row r="502" spans="1:19" ht="30">
      <c r="A502" s="1393">
        <v>488</v>
      </c>
      <c r="B502" s="1394" t="s">
        <v>1956</v>
      </c>
      <c r="C502" s="1395"/>
      <c r="D502" s="1395" t="s">
        <v>2021</v>
      </c>
      <c r="E502" s="1427" t="s">
        <v>3576</v>
      </c>
      <c r="F502" s="1396" t="s">
        <v>2024</v>
      </c>
      <c r="G502" s="1395" t="s">
        <v>5</v>
      </c>
      <c r="H502" s="1392">
        <v>2</v>
      </c>
      <c r="I502" s="868"/>
      <c r="J502" s="789"/>
      <c r="K502" s="789"/>
      <c r="L502" s="868"/>
      <c r="M502" s="791"/>
      <c r="N502" s="789"/>
      <c r="O502" s="797"/>
      <c r="P502" s="797"/>
      <c r="Q502" s="797"/>
      <c r="R502" s="797"/>
      <c r="S502" s="798"/>
    </row>
    <row r="503" spans="1:19" ht="30">
      <c r="A503" s="1388">
        <v>489</v>
      </c>
      <c r="B503" s="1394" t="s">
        <v>1956</v>
      </c>
      <c r="C503" s="1395"/>
      <c r="D503" s="1395" t="s">
        <v>2021</v>
      </c>
      <c r="E503" s="1427" t="s">
        <v>3576</v>
      </c>
      <c r="F503" s="1396" t="s">
        <v>2025</v>
      </c>
      <c r="G503" s="1395" t="s">
        <v>5</v>
      </c>
      <c r="H503" s="1392">
        <v>2</v>
      </c>
      <c r="I503" s="868"/>
      <c r="J503" s="789"/>
      <c r="K503" s="789"/>
      <c r="L503" s="868"/>
      <c r="M503" s="791"/>
      <c r="N503" s="789"/>
      <c r="O503" s="797"/>
      <c r="P503" s="797"/>
      <c r="Q503" s="797"/>
      <c r="R503" s="797"/>
      <c r="S503" s="798"/>
    </row>
    <row r="504" spans="1:19" ht="30">
      <c r="A504" s="1393">
        <v>490</v>
      </c>
      <c r="B504" s="1394" t="s">
        <v>1956</v>
      </c>
      <c r="C504" s="1395"/>
      <c r="D504" s="1395" t="s">
        <v>2021</v>
      </c>
      <c r="E504" s="1427" t="s">
        <v>3576</v>
      </c>
      <c r="F504" s="1396" t="s">
        <v>2267</v>
      </c>
      <c r="G504" s="1395" t="s">
        <v>5</v>
      </c>
      <c r="H504" s="1392">
        <v>2</v>
      </c>
      <c r="I504" s="868"/>
      <c r="J504" s="789"/>
      <c r="K504" s="789"/>
      <c r="L504" s="868"/>
      <c r="M504" s="791"/>
      <c r="N504" s="789"/>
      <c r="O504" s="797"/>
      <c r="P504" s="797"/>
      <c r="Q504" s="797"/>
      <c r="R504" s="797"/>
      <c r="S504" s="798"/>
    </row>
    <row r="505" spans="1:19" ht="30">
      <c r="A505" s="1388">
        <v>491</v>
      </c>
      <c r="B505" s="1394" t="s">
        <v>1956</v>
      </c>
      <c r="C505" s="1395"/>
      <c r="D505" s="1395" t="s">
        <v>2021</v>
      </c>
      <c r="E505" s="1427" t="s">
        <v>3576</v>
      </c>
      <c r="F505" s="1396" t="s">
        <v>2268</v>
      </c>
      <c r="G505" s="1395" t="s">
        <v>5</v>
      </c>
      <c r="H505" s="1392">
        <v>2</v>
      </c>
      <c r="I505" s="868"/>
      <c r="J505" s="789"/>
      <c r="K505" s="789"/>
      <c r="L505" s="868"/>
      <c r="M505" s="791"/>
      <c r="N505" s="789"/>
      <c r="O505" s="797"/>
      <c r="P505" s="797"/>
      <c r="Q505" s="797"/>
      <c r="R505" s="797"/>
      <c r="S505" s="798"/>
    </row>
    <row r="506" spans="1:19" ht="60">
      <c r="A506" s="1393">
        <v>492</v>
      </c>
      <c r="B506" s="1394" t="s">
        <v>2457</v>
      </c>
      <c r="C506" s="1395"/>
      <c r="D506" s="1395" t="s">
        <v>2028</v>
      </c>
      <c r="E506" s="1427" t="s">
        <v>3618</v>
      </c>
      <c r="F506" s="1396" t="s">
        <v>2029</v>
      </c>
      <c r="G506" s="1395" t="s">
        <v>12</v>
      </c>
      <c r="H506" s="1392">
        <v>210</v>
      </c>
      <c r="I506" s="868"/>
      <c r="J506" s="789"/>
      <c r="K506" s="887"/>
      <c r="L506" s="868"/>
      <c r="M506" s="791"/>
      <c r="N506" s="789"/>
      <c r="O506" s="797"/>
      <c r="P506" s="797"/>
      <c r="Q506" s="797"/>
      <c r="R506" s="797"/>
      <c r="S506" s="798"/>
    </row>
    <row r="507" spans="1:19" ht="45">
      <c r="A507" s="1388">
        <v>493</v>
      </c>
      <c r="B507" s="1394" t="s">
        <v>2462</v>
      </c>
      <c r="C507" s="1395"/>
      <c r="D507" s="1395" t="s">
        <v>2030</v>
      </c>
      <c r="E507" s="1427" t="s">
        <v>3619</v>
      </c>
      <c r="F507" s="1396" t="s">
        <v>2031</v>
      </c>
      <c r="G507" s="1395" t="s">
        <v>12</v>
      </c>
      <c r="H507" s="1392">
        <v>200</v>
      </c>
      <c r="I507" s="1397"/>
      <c r="J507" s="789"/>
      <c r="K507" s="789"/>
      <c r="L507" s="868"/>
      <c r="M507" s="791"/>
      <c r="N507" s="789"/>
      <c r="O507" s="797"/>
      <c r="P507" s="797"/>
      <c r="Q507" s="797"/>
      <c r="R507" s="797"/>
      <c r="S507" s="798"/>
    </row>
    <row r="508" spans="1:19" ht="45">
      <c r="A508" s="1393">
        <v>494</v>
      </c>
      <c r="B508" s="1394" t="s">
        <v>2032</v>
      </c>
      <c r="C508" s="1395"/>
      <c r="D508" s="1395"/>
      <c r="E508" s="1396"/>
      <c r="F508" s="1396"/>
      <c r="G508" s="1395" t="s">
        <v>9</v>
      </c>
      <c r="H508" s="1392">
        <v>1</v>
      </c>
      <c r="I508" s="1397"/>
      <c r="J508" s="789"/>
      <c r="K508" s="789"/>
      <c r="L508" s="868"/>
      <c r="M508" s="791"/>
      <c r="N508" s="789"/>
      <c r="O508" s="797"/>
      <c r="P508" s="797"/>
      <c r="Q508" s="797"/>
      <c r="R508" s="797"/>
      <c r="S508" s="798"/>
    </row>
    <row r="509" spans="1:19" ht="45">
      <c r="A509" s="1388">
        <v>495</v>
      </c>
      <c r="B509" s="1394" t="s">
        <v>2269</v>
      </c>
      <c r="C509" s="1395"/>
      <c r="D509" s="1395"/>
      <c r="E509" s="1396"/>
      <c r="F509" s="1396" t="s">
        <v>2270</v>
      </c>
      <c r="G509" s="1395" t="s">
        <v>5</v>
      </c>
      <c r="H509" s="1392">
        <v>550</v>
      </c>
      <c r="I509" s="1397"/>
      <c r="J509" s="789"/>
      <c r="K509" s="789"/>
      <c r="L509" s="868"/>
      <c r="M509" s="791"/>
      <c r="N509" s="789"/>
      <c r="O509" s="797"/>
      <c r="P509" s="797"/>
      <c r="Q509" s="797"/>
      <c r="R509" s="797"/>
      <c r="S509" s="798"/>
    </row>
    <row r="510" spans="1:19" ht="30">
      <c r="A510" s="1393">
        <v>496</v>
      </c>
      <c r="B510" s="1394" t="s">
        <v>1939</v>
      </c>
      <c r="C510" s="1395"/>
      <c r="D510" s="1395"/>
      <c r="E510" s="1396"/>
      <c r="F510" s="1396"/>
      <c r="G510" s="1395" t="s">
        <v>9</v>
      </c>
      <c r="H510" s="1392">
        <v>1</v>
      </c>
      <c r="I510" s="1397"/>
      <c r="J510" s="789"/>
      <c r="K510" s="789"/>
      <c r="L510" s="868"/>
      <c r="M510" s="791"/>
      <c r="N510" s="789"/>
      <c r="O510" s="797"/>
      <c r="P510" s="797"/>
      <c r="Q510" s="797"/>
      <c r="R510" s="797"/>
      <c r="S510" s="798"/>
    </row>
    <row r="511" spans="1:19" ht="15">
      <c r="A511" s="1388">
        <v>497</v>
      </c>
      <c r="B511" s="1394" t="s">
        <v>1940</v>
      </c>
      <c r="C511" s="1395"/>
      <c r="D511" s="1395"/>
      <c r="E511" s="1396"/>
      <c r="F511" s="1396"/>
      <c r="G511" s="1395" t="s">
        <v>9</v>
      </c>
      <c r="H511" s="1392">
        <v>1</v>
      </c>
      <c r="I511" s="1397"/>
      <c r="J511" s="789"/>
      <c r="K511" s="789"/>
      <c r="L511" s="868"/>
      <c r="M511" s="791"/>
      <c r="N511" s="789"/>
      <c r="O511" s="797"/>
      <c r="P511" s="797"/>
      <c r="Q511" s="797"/>
      <c r="R511" s="797"/>
      <c r="S511" s="798"/>
    </row>
    <row r="512" spans="1:19" ht="15">
      <c r="A512" s="1393">
        <v>498</v>
      </c>
      <c r="B512" s="1389" t="s">
        <v>2271</v>
      </c>
      <c r="C512" s="1390"/>
      <c r="D512" s="1390"/>
      <c r="E512" s="1391"/>
      <c r="F512" s="1391"/>
      <c r="G512" s="1390"/>
      <c r="H512" s="1392"/>
      <c r="I512" s="1397"/>
      <c r="J512" s="789"/>
      <c r="K512" s="789"/>
      <c r="L512" s="868"/>
      <c r="M512" s="791"/>
      <c r="N512" s="789"/>
      <c r="O512" s="797"/>
      <c r="P512" s="797"/>
      <c r="Q512" s="797"/>
      <c r="R512" s="797"/>
      <c r="S512" s="798"/>
    </row>
    <row r="513" spans="1:19" ht="150">
      <c r="A513" s="1388">
        <v>499</v>
      </c>
      <c r="B513" s="1398" t="s">
        <v>2272</v>
      </c>
      <c r="C513" s="1395"/>
      <c r="D513" s="1395"/>
      <c r="E513" s="1427" t="s">
        <v>3620</v>
      </c>
      <c r="F513" s="1396" t="s">
        <v>2273</v>
      </c>
      <c r="G513" s="1395" t="s">
        <v>9</v>
      </c>
      <c r="H513" s="1392">
        <v>1</v>
      </c>
      <c r="I513" s="1397"/>
      <c r="J513" s="789"/>
      <c r="K513" s="789"/>
      <c r="L513" s="868"/>
      <c r="M513" s="791"/>
      <c r="N513" s="789"/>
      <c r="O513" s="797"/>
      <c r="P513" s="797"/>
      <c r="Q513" s="797"/>
      <c r="R513" s="797"/>
      <c r="S513" s="798"/>
    </row>
    <row r="514" spans="1:19" ht="30">
      <c r="A514" s="1393">
        <v>500</v>
      </c>
      <c r="B514" s="1394" t="s">
        <v>2036</v>
      </c>
      <c r="C514" s="1395"/>
      <c r="D514" s="1395"/>
      <c r="E514" s="1427" t="s">
        <v>3615</v>
      </c>
      <c r="F514" s="1395" t="s">
        <v>2037</v>
      </c>
      <c r="G514" s="1395" t="s">
        <v>2467</v>
      </c>
      <c r="H514" s="1392">
        <v>4</v>
      </c>
      <c r="I514" s="1397"/>
      <c r="J514" s="789"/>
      <c r="K514" s="789"/>
      <c r="L514" s="868"/>
      <c r="M514" s="791"/>
      <c r="N514" s="789"/>
      <c r="O514" s="797"/>
      <c r="P514" s="797"/>
      <c r="Q514" s="797"/>
      <c r="R514" s="797"/>
      <c r="S514" s="798"/>
    </row>
    <row r="515" spans="1:19" ht="45">
      <c r="A515" s="1388">
        <v>501</v>
      </c>
      <c r="B515" s="1394" t="s">
        <v>2038</v>
      </c>
      <c r="C515" s="1395" t="s">
        <v>2039</v>
      </c>
      <c r="D515" s="1395" t="s">
        <v>2040</v>
      </c>
      <c r="E515" s="1427" t="s">
        <v>3606</v>
      </c>
      <c r="F515" s="1396" t="s">
        <v>2041</v>
      </c>
      <c r="G515" s="1395" t="s">
        <v>7</v>
      </c>
      <c r="H515" s="1392">
        <v>10</v>
      </c>
      <c r="I515" s="868"/>
      <c r="J515" s="789"/>
      <c r="K515" s="789"/>
      <c r="L515" s="868"/>
      <c r="M515" s="791"/>
      <c r="N515" s="789"/>
      <c r="O515" s="797"/>
      <c r="P515" s="797"/>
      <c r="Q515" s="797"/>
      <c r="R515" s="797"/>
      <c r="S515" s="798"/>
    </row>
    <row r="516" spans="1:19" ht="45">
      <c r="A516" s="1393">
        <v>502</v>
      </c>
      <c r="B516" s="1394" t="s">
        <v>2038</v>
      </c>
      <c r="C516" s="1395" t="s">
        <v>2042</v>
      </c>
      <c r="D516" s="1395" t="s">
        <v>2040</v>
      </c>
      <c r="E516" s="1427" t="s">
        <v>3606</v>
      </c>
      <c r="F516" s="1396" t="s">
        <v>2043</v>
      </c>
      <c r="G516" s="1395" t="s">
        <v>7</v>
      </c>
      <c r="H516" s="1392">
        <v>10</v>
      </c>
      <c r="I516" s="868"/>
      <c r="J516" s="789"/>
      <c r="K516" s="789"/>
      <c r="L516" s="868"/>
      <c r="M516" s="791"/>
      <c r="N516" s="789"/>
      <c r="O516" s="797"/>
      <c r="P516" s="797"/>
      <c r="Q516" s="797"/>
      <c r="R516" s="797"/>
      <c r="S516" s="798"/>
    </row>
    <row r="517" spans="1:19" ht="30">
      <c r="A517" s="1388">
        <v>503</v>
      </c>
      <c r="B517" s="1394" t="s">
        <v>2044</v>
      </c>
      <c r="C517" s="1395">
        <v>90</v>
      </c>
      <c r="D517" s="1395"/>
      <c r="E517" s="1427" t="s">
        <v>3608</v>
      </c>
      <c r="F517" s="1395" t="s">
        <v>2045</v>
      </c>
      <c r="G517" s="1395" t="s">
        <v>7</v>
      </c>
      <c r="H517" s="1392">
        <v>10</v>
      </c>
      <c r="I517" s="868"/>
      <c r="J517" s="789"/>
      <c r="K517" s="887"/>
      <c r="L517" s="868"/>
      <c r="M517" s="791"/>
      <c r="N517" s="789"/>
      <c r="O517" s="797"/>
      <c r="P517" s="797"/>
      <c r="Q517" s="797"/>
      <c r="R517" s="797"/>
      <c r="S517" s="798"/>
    </row>
    <row r="518" spans="1:19" ht="15">
      <c r="A518" s="1393">
        <v>504</v>
      </c>
      <c r="B518" s="1398" t="s">
        <v>2046</v>
      </c>
      <c r="C518" s="1395"/>
      <c r="D518" s="1395"/>
      <c r="E518" s="1396"/>
      <c r="F518" s="1395" t="s">
        <v>2047</v>
      </c>
      <c r="G518" s="1395" t="s">
        <v>9</v>
      </c>
      <c r="H518" s="1392">
        <v>1</v>
      </c>
      <c r="I518" s="868"/>
      <c r="J518" s="789"/>
      <c r="K518" s="789"/>
      <c r="L518" s="868"/>
      <c r="M518" s="791"/>
      <c r="N518" s="789"/>
      <c r="O518" s="797"/>
      <c r="P518" s="797"/>
      <c r="Q518" s="797"/>
      <c r="R518" s="797"/>
      <c r="S518" s="798"/>
    </row>
    <row r="519" spans="1:19" ht="45">
      <c r="A519" s="1388">
        <v>505</v>
      </c>
      <c r="B519" s="1394" t="s">
        <v>2032</v>
      </c>
      <c r="C519" s="1395"/>
      <c r="D519" s="1395"/>
      <c r="E519" s="1396"/>
      <c r="F519" s="1396"/>
      <c r="G519" s="1395" t="s">
        <v>9</v>
      </c>
      <c r="H519" s="1392">
        <v>1</v>
      </c>
      <c r="I519" s="1397"/>
      <c r="J519" s="789"/>
      <c r="K519" s="789"/>
      <c r="L519" s="868"/>
      <c r="M519" s="791"/>
      <c r="N519" s="789"/>
      <c r="O519" s="797"/>
      <c r="P519" s="797"/>
      <c r="Q519" s="797"/>
      <c r="R519" s="797"/>
      <c r="S519" s="798"/>
    </row>
    <row r="520" spans="1:19" ht="30">
      <c r="A520" s="1393">
        <v>506</v>
      </c>
      <c r="B520" s="1394" t="s">
        <v>1939</v>
      </c>
      <c r="C520" s="1395"/>
      <c r="D520" s="1395"/>
      <c r="E520" s="1396"/>
      <c r="F520" s="1396"/>
      <c r="G520" s="1395" t="s">
        <v>9</v>
      </c>
      <c r="H520" s="1392">
        <v>1</v>
      </c>
      <c r="I520" s="1397"/>
      <c r="J520" s="789"/>
      <c r="K520" s="789"/>
      <c r="L520" s="868"/>
      <c r="M520" s="791"/>
      <c r="N520" s="789"/>
      <c r="O520" s="797"/>
      <c r="P520" s="797"/>
      <c r="Q520" s="797"/>
      <c r="R520" s="797"/>
      <c r="S520" s="798"/>
    </row>
    <row r="521" spans="1:19" ht="15">
      <c r="A521" s="1388">
        <v>507</v>
      </c>
      <c r="B521" s="1394" t="s">
        <v>1940</v>
      </c>
      <c r="C521" s="1395"/>
      <c r="D521" s="1395"/>
      <c r="E521" s="1396"/>
      <c r="F521" s="1396"/>
      <c r="G521" s="1395" t="s">
        <v>9</v>
      </c>
      <c r="H521" s="1392">
        <v>1</v>
      </c>
      <c r="I521" s="1397"/>
      <c r="J521" s="789"/>
      <c r="K521" s="789"/>
      <c r="L521" s="868"/>
      <c r="M521" s="791"/>
      <c r="N521" s="789"/>
      <c r="O521" s="797"/>
      <c r="P521" s="797"/>
      <c r="Q521" s="797"/>
      <c r="R521" s="797"/>
      <c r="S521" s="798"/>
    </row>
    <row r="522" spans="1:19" ht="15">
      <c r="A522" s="1393">
        <v>508</v>
      </c>
      <c r="B522" s="1400" t="s">
        <v>2274</v>
      </c>
      <c r="C522" s="1401"/>
      <c r="D522" s="1401"/>
      <c r="E522" s="1402"/>
      <c r="F522" s="1402"/>
      <c r="G522" s="1401"/>
      <c r="H522" s="1392"/>
      <c r="I522" s="1397"/>
      <c r="J522" s="789"/>
      <c r="K522" s="789"/>
      <c r="L522" s="868"/>
      <c r="M522" s="791"/>
      <c r="N522" s="789"/>
      <c r="O522" s="797"/>
      <c r="P522" s="797"/>
      <c r="Q522" s="797"/>
      <c r="R522" s="797"/>
      <c r="S522" s="798"/>
    </row>
    <row r="523" spans="1:19" ht="150">
      <c r="A523" s="1388">
        <v>509</v>
      </c>
      <c r="B523" s="1398" t="s">
        <v>2275</v>
      </c>
      <c r="C523" s="1395"/>
      <c r="D523" s="1395"/>
      <c r="E523" s="1427" t="s">
        <v>3620</v>
      </c>
      <c r="F523" s="1396" t="s">
        <v>2273</v>
      </c>
      <c r="G523" s="1395" t="s">
        <v>9</v>
      </c>
      <c r="H523" s="1392">
        <v>1</v>
      </c>
      <c r="I523" s="1397"/>
      <c r="J523" s="789"/>
      <c r="K523" s="789"/>
      <c r="L523" s="868"/>
      <c r="M523" s="791"/>
      <c r="N523" s="789"/>
      <c r="O523" s="797"/>
      <c r="P523" s="797"/>
      <c r="Q523" s="797"/>
      <c r="R523" s="797"/>
      <c r="S523" s="798"/>
    </row>
    <row r="524" spans="1:19" ht="30">
      <c r="A524" s="1393">
        <v>510</v>
      </c>
      <c r="B524" s="1394" t="s">
        <v>2036</v>
      </c>
      <c r="C524" s="1395"/>
      <c r="D524" s="1395"/>
      <c r="E524" s="1427" t="s">
        <v>3629</v>
      </c>
      <c r="F524" s="1395" t="s">
        <v>2037</v>
      </c>
      <c r="G524" s="1395" t="s">
        <v>5</v>
      </c>
      <c r="H524" s="1392">
        <v>4</v>
      </c>
      <c r="I524" s="1397"/>
      <c r="J524" s="789"/>
      <c r="K524" s="789"/>
      <c r="L524" s="868"/>
      <c r="M524" s="791"/>
      <c r="N524" s="789"/>
      <c r="O524" s="797"/>
      <c r="P524" s="797"/>
      <c r="Q524" s="797"/>
      <c r="R524" s="797"/>
      <c r="S524" s="798"/>
    </row>
    <row r="525" spans="1:19" ht="45">
      <c r="A525" s="1388">
        <v>511</v>
      </c>
      <c r="B525" s="1394" t="s">
        <v>2038</v>
      </c>
      <c r="C525" s="1395" t="s">
        <v>2039</v>
      </c>
      <c r="D525" s="1395" t="s">
        <v>2040</v>
      </c>
      <c r="E525" s="1427" t="s">
        <v>3606</v>
      </c>
      <c r="F525" s="1396" t="s">
        <v>2041</v>
      </c>
      <c r="G525" s="1395" t="s">
        <v>7</v>
      </c>
      <c r="H525" s="1392">
        <v>12</v>
      </c>
      <c r="I525" s="868"/>
      <c r="J525" s="789"/>
      <c r="K525" s="789"/>
      <c r="L525" s="868"/>
      <c r="M525" s="791"/>
      <c r="N525" s="789"/>
      <c r="O525" s="797"/>
      <c r="P525" s="797"/>
      <c r="Q525" s="797"/>
      <c r="R525" s="797"/>
      <c r="S525" s="798"/>
    </row>
    <row r="526" spans="1:19" ht="45">
      <c r="A526" s="1393">
        <v>512</v>
      </c>
      <c r="B526" s="1394" t="s">
        <v>2038</v>
      </c>
      <c r="C526" s="1395" t="s">
        <v>2042</v>
      </c>
      <c r="D526" s="1395" t="s">
        <v>2040</v>
      </c>
      <c r="E526" s="1427" t="s">
        <v>3606</v>
      </c>
      <c r="F526" s="1396" t="s">
        <v>2043</v>
      </c>
      <c r="G526" s="1395" t="s">
        <v>7</v>
      </c>
      <c r="H526" s="1392">
        <v>12</v>
      </c>
      <c r="I526" s="868"/>
      <c r="J526" s="789"/>
      <c r="K526" s="789"/>
      <c r="L526" s="868"/>
      <c r="M526" s="791"/>
      <c r="N526" s="789"/>
      <c r="O526" s="797"/>
      <c r="P526" s="797"/>
      <c r="Q526" s="797"/>
      <c r="R526" s="797"/>
      <c r="S526" s="798"/>
    </row>
    <row r="527" spans="1:19" ht="30">
      <c r="A527" s="1388">
        <v>513</v>
      </c>
      <c r="B527" s="1394" t="s">
        <v>2044</v>
      </c>
      <c r="C527" s="1395">
        <v>90</v>
      </c>
      <c r="D527" s="1395"/>
      <c r="E527" s="1427" t="s">
        <v>3608</v>
      </c>
      <c r="F527" s="1395" t="s">
        <v>2045</v>
      </c>
      <c r="G527" s="1395" t="s">
        <v>7</v>
      </c>
      <c r="H527" s="1392">
        <v>12</v>
      </c>
      <c r="I527" s="868"/>
      <c r="J527" s="789"/>
      <c r="K527" s="887"/>
      <c r="L527" s="868"/>
      <c r="M527" s="791"/>
      <c r="N527" s="789"/>
      <c r="O527" s="797"/>
      <c r="P527" s="797"/>
      <c r="Q527" s="797"/>
      <c r="R527" s="797"/>
      <c r="S527" s="798"/>
    </row>
    <row r="528" spans="1:19" ht="15">
      <c r="A528" s="1393">
        <v>514</v>
      </c>
      <c r="B528" s="1398" t="s">
        <v>2046</v>
      </c>
      <c r="C528" s="1395"/>
      <c r="D528" s="1395"/>
      <c r="E528" s="1396"/>
      <c r="F528" s="1395" t="s">
        <v>2047</v>
      </c>
      <c r="G528" s="1395" t="s">
        <v>9</v>
      </c>
      <c r="H528" s="1392">
        <v>1</v>
      </c>
      <c r="I528" s="868"/>
      <c r="J528" s="789"/>
      <c r="K528" s="789"/>
      <c r="L528" s="868"/>
      <c r="M528" s="791"/>
      <c r="N528" s="789"/>
      <c r="O528" s="797"/>
      <c r="P528" s="797"/>
      <c r="Q528" s="797"/>
      <c r="R528" s="797"/>
      <c r="S528" s="798"/>
    </row>
    <row r="529" spans="1:19" ht="45">
      <c r="A529" s="1388">
        <v>515</v>
      </c>
      <c r="B529" s="1394" t="s">
        <v>2032</v>
      </c>
      <c r="C529" s="1395"/>
      <c r="D529" s="1395"/>
      <c r="E529" s="1396"/>
      <c r="F529" s="1396"/>
      <c r="G529" s="1395" t="s">
        <v>9</v>
      </c>
      <c r="H529" s="1392">
        <v>1</v>
      </c>
      <c r="I529" s="1397"/>
      <c r="J529" s="789"/>
      <c r="K529" s="789"/>
      <c r="L529" s="868"/>
      <c r="M529" s="791"/>
      <c r="N529" s="789"/>
      <c r="O529" s="797"/>
      <c r="P529" s="797"/>
      <c r="Q529" s="797"/>
      <c r="R529" s="797"/>
      <c r="S529" s="798"/>
    </row>
    <row r="530" spans="1:19" ht="30">
      <c r="A530" s="1393">
        <v>516</v>
      </c>
      <c r="B530" s="1394" t="s">
        <v>1939</v>
      </c>
      <c r="C530" s="1395"/>
      <c r="D530" s="1395"/>
      <c r="E530" s="1396"/>
      <c r="F530" s="1396"/>
      <c r="G530" s="1395" t="s">
        <v>9</v>
      </c>
      <c r="H530" s="1392">
        <v>1</v>
      </c>
      <c r="I530" s="1397"/>
      <c r="J530" s="789"/>
      <c r="K530" s="789"/>
      <c r="L530" s="868"/>
      <c r="M530" s="791"/>
      <c r="N530" s="789"/>
      <c r="O530" s="797"/>
      <c r="P530" s="797"/>
      <c r="Q530" s="797"/>
      <c r="R530" s="797"/>
      <c r="S530" s="798"/>
    </row>
    <row r="531" spans="1:19" ht="15">
      <c r="A531" s="1388">
        <v>517</v>
      </c>
      <c r="B531" s="1394" t="s">
        <v>1940</v>
      </c>
      <c r="C531" s="1395"/>
      <c r="D531" s="1395"/>
      <c r="E531" s="1396"/>
      <c r="F531" s="1396"/>
      <c r="G531" s="1395" t="s">
        <v>9</v>
      </c>
      <c r="H531" s="1392">
        <v>1</v>
      </c>
      <c r="I531" s="1397"/>
      <c r="J531" s="789"/>
      <c r="K531" s="789"/>
      <c r="L531" s="868"/>
      <c r="M531" s="791"/>
      <c r="N531" s="789"/>
      <c r="O531" s="797"/>
      <c r="P531" s="797"/>
      <c r="Q531" s="797"/>
      <c r="R531" s="797"/>
      <c r="S531" s="798"/>
    </row>
    <row r="532" spans="1:19" ht="15">
      <c r="A532" s="1393">
        <v>518</v>
      </c>
      <c r="B532" s="1389" t="s">
        <v>2276</v>
      </c>
      <c r="C532" s="1390"/>
      <c r="D532" s="1390"/>
      <c r="E532" s="1391"/>
      <c r="F532" s="1391"/>
      <c r="G532" s="1390"/>
      <c r="H532" s="1392"/>
      <c r="I532" s="1397"/>
      <c r="J532" s="789"/>
      <c r="K532" s="789"/>
      <c r="L532" s="868"/>
      <c r="M532" s="791"/>
      <c r="N532" s="789"/>
      <c r="O532" s="797"/>
      <c r="P532" s="797"/>
      <c r="Q532" s="797"/>
      <c r="R532" s="797"/>
      <c r="S532" s="798"/>
    </row>
    <row r="533" spans="1:19" ht="150">
      <c r="A533" s="1388">
        <v>519</v>
      </c>
      <c r="B533" s="1398" t="s">
        <v>2277</v>
      </c>
      <c r="C533" s="1395"/>
      <c r="D533" s="1395"/>
      <c r="E533" s="1427" t="s">
        <v>3624</v>
      </c>
      <c r="F533" s="1396" t="s">
        <v>2273</v>
      </c>
      <c r="G533" s="1395" t="s">
        <v>9</v>
      </c>
      <c r="H533" s="1392">
        <v>1</v>
      </c>
      <c r="I533" s="1397"/>
      <c r="J533" s="789"/>
      <c r="K533" s="789"/>
      <c r="L533" s="868"/>
      <c r="M533" s="791"/>
      <c r="N533" s="789"/>
      <c r="O533" s="797"/>
      <c r="P533" s="797"/>
      <c r="Q533" s="797"/>
      <c r="R533" s="797"/>
      <c r="S533" s="798"/>
    </row>
    <row r="534" spans="1:19" ht="30">
      <c r="A534" s="1393">
        <v>520</v>
      </c>
      <c r="B534" s="1394" t="s">
        <v>2036</v>
      </c>
      <c r="C534" s="1395"/>
      <c r="D534" s="1395"/>
      <c r="E534" s="1427" t="s">
        <v>3615</v>
      </c>
      <c r="F534" s="1395" t="s">
        <v>2037</v>
      </c>
      <c r="G534" s="1395" t="s">
        <v>5</v>
      </c>
      <c r="H534" s="1392">
        <v>4</v>
      </c>
      <c r="I534" s="1397"/>
      <c r="J534" s="789"/>
      <c r="K534" s="789"/>
      <c r="L534" s="868"/>
      <c r="M534" s="791"/>
      <c r="N534" s="789"/>
      <c r="O534" s="797"/>
      <c r="P534" s="797"/>
      <c r="Q534" s="797"/>
      <c r="R534" s="797"/>
      <c r="S534" s="798"/>
    </row>
    <row r="535" spans="1:19" ht="45">
      <c r="A535" s="1388">
        <v>521</v>
      </c>
      <c r="B535" s="1394" t="s">
        <v>2038</v>
      </c>
      <c r="C535" s="1395" t="s">
        <v>2039</v>
      </c>
      <c r="D535" s="1395" t="s">
        <v>2040</v>
      </c>
      <c r="E535" s="1427" t="s">
        <v>3606</v>
      </c>
      <c r="F535" s="1396" t="s">
        <v>2041</v>
      </c>
      <c r="G535" s="1395" t="s">
        <v>7</v>
      </c>
      <c r="H535" s="1392">
        <v>15</v>
      </c>
      <c r="I535" s="868"/>
      <c r="J535" s="789"/>
      <c r="K535" s="789"/>
      <c r="L535" s="868"/>
      <c r="M535" s="791"/>
      <c r="N535" s="789"/>
      <c r="O535" s="797"/>
      <c r="P535" s="797"/>
      <c r="Q535" s="797"/>
      <c r="R535" s="797"/>
      <c r="S535" s="798"/>
    </row>
    <row r="536" spans="1:19" ht="45">
      <c r="A536" s="1393">
        <v>522</v>
      </c>
      <c r="B536" s="1394" t="s">
        <v>2038</v>
      </c>
      <c r="C536" s="1395" t="s">
        <v>2042</v>
      </c>
      <c r="D536" s="1395" t="s">
        <v>2040</v>
      </c>
      <c r="E536" s="1427" t="s">
        <v>3606</v>
      </c>
      <c r="F536" s="1396" t="s">
        <v>2043</v>
      </c>
      <c r="G536" s="1395" t="s">
        <v>7</v>
      </c>
      <c r="H536" s="1392">
        <v>15</v>
      </c>
      <c r="I536" s="868"/>
      <c r="J536" s="789"/>
      <c r="K536" s="789"/>
      <c r="L536" s="868"/>
      <c r="M536" s="791"/>
      <c r="N536" s="789"/>
      <c r="O536" s="797"/>
      <c r="P536" s="797"/>
      <c r="Q536" s="797"/>
      <c r="R536" s="797"/>
      <c r="S536" s="798"/>
    </row>
    <row r="537" spans="1:19" ht="30">
      <c r="A537" s="1388">
        <v>523</v>
      </c>
      <c r="B537" s="1394" t="s">
        <v>2044</v>
      </c>
      <c r="C537" s="1395">
        <v>90</v>
      </c>
      <c r="D537" s="1395"/>
      <c r="E537" s="1427" t="s">
        <v>3608</v>
      </c>
      <c r="F537" s="1395" t="s">
        <v>2045</v>
      </c>
      <c r="G537" s="1395" t="s">
        <v>7</v>
      </c>
      <c r="H537" s="1392">
        <v>15</v>
      </c>
      <c r="I537" s="868"/>
      <c r="J537" s="789"/>
      <c r="K537" s="887"/>
      <c r="L537" s="868"/>
      <c r="M537" s="791"/>
      <c r="N537" s="789"/>
      <c r="O537" s="797"/>
      <c r="P537" s="797"/>
      <c r="Q537" s="797"/>
      <c r="R537" s="797"/>
      <c r="S537" s="798"/>
    </row>
    <row r="538" spans="1:19" ht="15">
      <c r="A538" s="1393">
        <v>524</v>
      </c>
      <c r="B538" s="1398" t="s">
        <v>2046</v>
      </c>
      <c r="C538" s="1395"/>
      <c r="D538" s="1395"/>
      <c r="E538" s="1396"/>
      <c r="F538" s="1395" t="s">
        <v>2047</v>
      </c>
      <c r="G538" s="1395" t="s">
        <v>9</v>
      </c>
      <c r="H538" s="1392">
        <v>1</v>
      </c>
      <c r="I538" s="868"/>
      <c r="J538" s="789"/>
      <c r="K538" s="789"/>
      <c r="L538" s="868"/>
      <c r="M538" s="791"/>
      <c r="N538" s="789"/>
      <c r="O538" s="797"/>
      <c r="P538" s="797"/>
      <c r="Q538" s="797"/>
      <c r="R538" s="797"/>
      <c r="S538" s="798"/>
    </row>
    <row r="539" spans="1:19" ht="45">
      <c r="A539" s="1388">
        <v>525</v>
      </c>
      <c r="B539" s="1394" t="s">
        <v>2032</v>
      </c>
      <c r="C539" s="1395"/>
      <c r="D539" s="1395"/>
      <c r="E539" s="1396"/>
      <c r="F539" s="1396"/>
      <c r="G539" s="1395" t="s">
        <v>9</v>
      </c>
      <c r="H539" s="1392">
        <v>1</v>
      </c>
      <c r="I539" s="1397"/>
      <c r="J539" s="789"/>
      <c r="K539" s="789"/>
      <c r="L539" s="868"/>
      <c r="M539" s="791"/>
      <c r="N539" s="789"/>
      <c r="O539" s="797"/>
      <c r="P539" s="797"/>
      <c r="Q539" s="797"/>
      <c r="R539" s="797"/>
      <c r="S539" s="798"/>
    </row>
    <row r="540" spans="1:19" ht="30">
      <c r="A540" s="1393">
        <v>526</v>
      </c>
      <c r="B540" s="1394" t="s">
        <v>1939</v>
      </c>
      <c r="C540" s="1395"/>
      <c r="D540" s="1395"/>
      <c r="E540" s="1396"/>
      <c r="F540" s="1396"/>
      <c r="G540" s="1395" t="s">
        <v>9</v>
      </c>
      <c r="H540" s="1392">
        <v>1</v>
      </c>
      <c r="I540" s="1397"/>
      <c r="J540" s="789"/>
      <c r="K540" s="789"/>
      <c r="L540" s="868"/>
      <c r="M540" s="791"/>
      <c r="N540" s="789"/>
      <c r="O540" s="797"/>
      <c r="P540" s="797"/>
      <c r="Q540" s="797"/>
      <c r="R540" s="797"/>
      <c r="S540" s="798"/>
    </row>
    <row r="541" spans="1:19" ht="15">
      <c r="A541" s="1388">
        <v>527</v>
      </c>
      <c r="B541" s="1394" t="s">
        <v>1940</v>
      </c>
      <c r="C541" s="1395"/>
      <c r="D541" s="1395"/>
      <c r="E541" s="1396"/>
      <c r="F541" s="1396"/>
      <c r="G541" s="1395" t="s">
        <v>9</v>
      </c>
      <c r="H541" s="1392">
        <v>1</v>
      </c>
      <c r="I541" s="1397"/>
      <c r="J541" s="789"/>
      <c r="K541" s="789"/>
      <c r="L541" s="868"/>
      <c r="M541" s="791"/>
      <c r="N541" s="789"/>
      <c r="O541" s="797"/>
      <c r="P541" s="797"/>
      <c r="Q541" s="797"/>
      <c r="R541" s="797"/>
      <c r="S541" s="798"/>
    </row>
    <row r="542" spans="1:19" ht="13.5" customHeight="1">
      <c r="A542" s="1393">
        <v>528</v>
      </c>
      <c r="B542" s="1389" t="s">
        <v>2278</v>
      </c>
      <c r="C542" s="1390"/>
      <c r="D542" s="1390"/>
      <c r="E542" s="1391"/>
      <c r="F542" s="1391"/>
      <c r="G542" s="1390"/>
      <c r="H542" s="1392"/>
      <c r="I542" s="1397"/>
      <c r="J542" s="789"/>
      <c r="K542" s="789"/>
      <c r="L542" s="868"/>
      <c r="M542" s="791"/>
      <c r="N542" s="789"/>
      <c r="O542" s="797"/>
      <c r="P542" s="797"/>
      <c r="Q542" s="797"/>
      <c r="R542" s="797"/>
      <c r="S542" s="798"/>
    </row>
    <row r="543" spans="1:19" ht="180">
      <c r="A543" s="1388">
        <v>529</v>
      </c>
      <c r="B543" s="1403" t="s">
        <v>2279</v>
      </c>
      <c r="C543" s="1395"/>
      <c r="D543" s="1395"/>
      <c r="E543" s="1427" t="s">
        <v>3627</v>
      </c>
      <c r="F543" s="1396" t="s">
        <v>2280</v>
      </c>
      <c r="G543" s="1395" t="s">
        <v>9</v>
      </c>
      <c r="H543" s="1392">
        <v>1</v>
      </c>
      <c r="I543" s="1397"/>
      <c r="J543" s="789"/>
      <c r="K543" s="789"/>
      <c r="L543" s="868"/>
      <c r="M543" s="791"/>
      <c r="N543" s="789"/>
      <c r="O543" s="797"/>
      <c r="P543" s="797"/>
      <c r="Q543" s="797"/>
      <c r="R543" s="797"/>
      <c r="S543" s="798"/>
    </row>
    <row r="544" spans="1:19" ht="30">
      <c r="A544" s="1393">
        <v>530</v>
      </c>
      <c r="B544" s="1394" t="s">
        <v>1965</v>
      </c>
      <c r="C544" s="1395"/>
      <c r="D544" s="1395"/>
      <c r="E544" s="1427" t="s">
        <v>3615</v>
      </c>
      <c r="F544" s="1396" t="s">
        <v>1966</v>
      </c>
      <c r="G544" s="1395" t="s">
        <v>12</v>
      </c>
      <c r="H544" s="1392">
        <v>3</v>
      </c>
      <c r="I544" s="1397"/>
      <c r="J544" s="789"/>
      <c r="K544" s="789"/>
      <c r="L544" s="868"/>
      <c r="M544" s="791"/>
      <c r="N544" s="789"/>
      <c r="O544" s="797"/>
      <c r="P544" s="797"/>
      <c r="Q544" s="797"/>
      <c r="R544" s="797"/>
      <c r="S544" s="798"/>
    </row>
    <row r="545" spans="1:19" ht="30">
      <c r="A545" s="1388">
        <v>531</v>
      </c>
      <c r="B545" s="1394" t="s">
        <v>1876</v>
      </c>
      <c r="C545" s="1395">
        <v>100</v>
      </c>
      <c r="D545" s="1395" t="s">
        <v>1916</v>
      </c>
      <c r="E545" s="1427" t="s">
        <v>3576</v>
      </c>
      <c r="F545" s="1396" t="s">
        <v>2147</v>
      </c>
      <c r="G545" s="1395" t="s">
        <v>7</v>
      </c>
      <c r="H545" s="1392">
        <v>63</v>
      </c>
      <c r="I545" s="1397"/>
      <c r="J545" s="789"/>
      <c r="K545" s="789"/>
      <c r="L545" s="868"/>
      <c r="M545" s="791"/>
      <c r="N545" s="789"/>
      <c r="O545" s="797"/>
      <c r="P545" s="797"/>
      <c r="Q545" s="797"/>
      <c r="R545" s="797"/>
      <c r="S545" s="798"/>
    </row>
    <row r="546" spans="1:19" ht="30">
      <c r="A546" s="1393">
        <v>532</v>
      </c>
      <c r="B546" s="1394" t="s">
        <v>1876</v>
      </c>
      <c r="C546" s="1395">
        <v>125</v>
      </c>
      <c r="D546" s="1395" t="s">
        <v>1916</v>
      </c>
      <c r="E546" s="1427" t="s">
        <v>3576</v>
      </c>
      <c r="F546" s="1396" t="s">
        <v>1877</v>
      </c>
      <c r="G546" s="1395" t="s">
        <v>7</v>
      </c>
      <c r="H546" s="1392">
        <v>40</v>
      </c>
      <c r="I546" s="1397"/>
      <c r="J546" s="789"/>
      <c r="K546" s="789"/>
      <c r="L546" s="868"/>
      <c r="M546" s="791"/>
      <c r="N546" s="789"/>
      <c r="O546" s="797"/>
      <c r="P546" s="797"/>
      <c r="Q546" s="797"/>
      <c r="R546" s="797"/>
      <c r="S546" s="798"/>
    </row>
    <row r="547" spans="1:19" ht="30">
      <c r="A547" s="1388">
        <v>533</v>
      </c>
      <c r="B547" s="1394" t="s">
        <v>1876</v>
      </c>
      <c r="C547" s="1395">
        <v>160</v>
      </c>
      <c r="D547" s="1395" t="s">
        <v>1916</v>
      </c>
      <c r="E547" s="1427" t="s">
        <v>3576</v>
      </c>
      <c r="F547" s="1396"/>
      <c r="G547" s="1395" t="s">
        <v>7</v>
      </c>
      <c r="H547" s="1392">
        <v>1</v>
      </c>
      <c r="I547" s="868"/>
      <c r="J547" s="789"/>
      <c r="K547" s="789"/>
      <c r="L547" s="868"/>
      <c r="M547" s="791"/>
      <c r="N547" s="789"/>
      <c r="O547" s="797"/>
      <c r="P547" s="797"/>
      <c r="Q547" s="797"/>
      <c r="R547" s="797"/>
      <c r="S547" s="798"/>
    </row>
    <row r="548" spans="1:19" ht="30">
      <c r="A548" s="1393">
        <v>534</v>
      </c>
      <c r="B548" s="1394" t="s">
        <v>1876</v>
      </c>
      <c r="C548" s="1395">
        <v>160</v>
      </c>
      <c r="D548" s="1395" t="s">
        <v>1916</v>
      </c>
      <c r="E548" s="1427" t="s">
        <v>3576</v>
      </c>
      <c r="F548" s="1396" t="s">
        <v>2051</v>
      </c>
      <c r="G548" s="1395" t="s">
        <v>7</v>
      </c>
      <c r="H548" s="1392">
        <v>60</v>
      </c>
      <c r="I548" s="868"/>
      <c r="J548" s="789"/>
      <c r="K548" s="789"/>
      <c r="L548" s="868"/>
      <c r="M548" s="791"/>
      <c r="N548" s="789"/>
      <c r="O548" s="797"/>
      <c r="P548" s="797"/>
      <c r="Q548" s="797"/>
      <c r="R548" s="797"/>
      <c r="S548" s="798"/>
    </row>
    <row r="549" spans="1:19" ht="30">
      <c r="A549" s="1388">
        <v>535</v>
      </c>
      <c r="B549" s="1394" t="s">
        <v>1876</v>
      </c>
      <c r="C549" s="1395">
        <v>200</v>
      </c>
      <c r="D549" s="1395" t="s">
        <v>1916</v>
      </c>
      <c r="E549" s="1427" t="s">
        <v>3576</v>
      </c>
      <c r="F549" s="1396" t="s">
        <v>2148</v>
      </c>
      <c r="G549" s="1395" t="s">
        <v>7</v>
      </c>
      <c r="H549" s="1392">
        <v>23</v>
      </c>
      <c r="I549" s="868"/>
      <c r="J549" s="789"/>
      <c r="K549" s="789"/>
      <c r="L549" s="868"/>
      <c r="M549" s="791"/>
      <c r="N549" s="789"/>
      <c r="O549" s="797"/>
      <c r="P549" s="797"/>
      <c r="Q549" s="797"/>
      <c r="R549" s="797"/>
      <c r="S549" s="798"/>
    </row>
    <row r="550" spans="1:19" ht="30">
      <c r="A550" s="1393">
        <v>536</v>
      </c>
      <c r="B550" s="1394" t="s">
        <v>1876</v>
      </c>
      <c r="C550" s="1395">
        <v>250</v>
      </c>
      <c r="D550" s="1395" t="s">
        <v>1916</v>
      </c>
      <c r="E550" s="1427" t="s">
        <v>3576</v>
      </c>
      <c r="F550" s="1396" t="s">
        <v>1967</v>
      </c>
      <c r="G550" s="1395" t="s">
        <v>7</v>
      </c>
      <c r="H550" s="1392">
        <v>40</v>
      </c>
      <c r="I550" s="868"/>
      <c r="J550" s="789"/>
      <c r="K550" s="789"/>
      <c r="L550" s="868"/>
      <c r="M550" s="791"/>
      <c r="N550" s="789"/>
      <c r="O550" s="797"/>
      <c r="P550" s="797"/>
      <c r="Q550" s="797"/>
      <c r="R550" s="797"/>
      <c r="S550" s="798"/>
    </row>
    <row r="551" spans="1:19" ht="30">
      <c r="A551" s="1388">
        <v>537</v>
      </c>
      <c r="B551" s="1394" t="s">
        <v>1876</v>
      </c>
      <c r="C551" s="1395">
        <v>315</v>
      </c>
      <c r="D551" s="1395" t="s">
        <v>1916</v>
      </c>
      <c r="E551" s="1427" t="s">
        <v>3576</v>
      </c>
      <c r="F551" s="1396" t="s">
        <v>1968</v>
      </c>
      <c r="G551" s="1395" t="s">
        <v>7</v>
      </c>
      <c r="H551" s="1392">
        <v>14</v>
      </c>
      <c r="I551" s="868"/>
      <c r="J551" s="789"/>
      <c r="K551" s="789"/>
      <c r="L551" s="868"/>
      <c r="M551" s="791"/>
      <c r="N551" s="789"/>
      <c r="O551" s="797"/>
      <c r="P551" s="797"/>
      <c r="Q551" s="797"/>
      <c r="R551" s="797"/>
      <c r="S551" s="798"/>
    </row>
    <row r="552" spans="1:19" ht="30">
      <c r="A552" s="1393">
        <v>538</v>
      </c>
      <c r="B552" s="1394" t="s">
        <v>1876</v>
      </c>
      <c r="C552" s="1395">
        <v>400</v>
      </c>
      <c r="D552" s="1395" t="s">
        <v>1916</v>
      </c>
      <c r="E552" s="1427" t="s">
        <v>3576</v>
      </c>
      <c r="F552" s="1396" t="s">
        <v>1969</v>
      </c>
      <c r="G552" s="1395" t="s">
        <v>7</v>
      </c>
      <c r="H552" s="1392">
        <v>12</v>
      </c>
      <c r="I552" s="868"/>
      <c r="J552" s="789"/>
      <c r="K552" s="789"/>
      <c r="L552" s="868"/>
      <c r="M552" s="791"/>
      <c r="N552" s="789"/>
      <c r="O552" s="797"/>
      <c r="P552" s="797"/>
      <c r="Q552" s="797"/>
      <c r="R552" s="797"/>
      <c r="S552" s="798"/>
    </row>
    <row r="553" spans="1:19" ht="30">
      <c r="A553" s="1388">
        <v>539</v>
      </c>
      <c r="B553" s="1394" t="s">
        <v>1876</v>
      </c>
      <c r="C553" s="1395">
        <v>500</v>
      </c>
      <c r="D553" s="1395" t="s">
        <v>1916</v>
      </c>
      <c r="E553" s="1427" t="s">
        <v>3576</v>
      </c>
      <c r="F553" s="1396" t="s">
        <v>1970</v>
      </c>
      <c r="G553" s="1395" t="s">
        <v>7</v>
      </c>
      <c r="H553" s="1392">
        <v>2</v>
      </c>
      <c r="I553" s="868"/>
      <c r="J553" s="789"/>
      <c r="K553" s="789"/>
      <c r="L553" s="868"/>
      <c r="M553" s="791"/>
      <c r="N553" s="789"/>
      <c r="O553" s="797"/>
      <c r="P553" s="797"/>
      <c r="Q553" s="797"/>
      <c r="R553" s="797"/>
      <c r="S553" s="798"/>
    </row>
    <row r="554" spans="1:19" ht="30">
      <c r="A554" s="1393">
        <v>540</v>
      </c>
      <c r="B554" s="1394" t="s">
        <v>1876</v>
      </c>
      <c r="C554" s="1395" t="s">
        <v>2281</v>
      </c>
      <c r="D554" s="1395" t="s">
        <v>1974</v>
      </c>
      <c r="E554" s="1427" t="s">
        <v>3576</v>
      </c>
      <c r="F554" s="1396" t="s">
        <v>2282</v>
      </c>
      <c r="G554" s="1395" t="s">
        <v>7</v>
      </c>
      <c r="H554" s="1392">
        <v>0.5</v>
      </c>
      <c r="I554" s="1397"/>
      <c r="J554" s="789"/>
      <c r="K554" s="789"/>
      <c r="L554" s="868"/>
      <c r="M554" s="791"/>
      <c r="N554" s="789"/>
      <c r="O554" s="797"/>
      <c r="P554" s="797"/>
      <c r="Q554" s="797"/>
      <c r="R554" s="797"/>
      <c r="S554" s="798"/>
    </row>
    <row r="555" spans="1:19" ht="30">
      <c r="A555" s="1388">
        <v>541</v>
      </c>
      <c r="B555" s="1394" t="s">
        <v>1876</v>
      </c>
      <c r="C555" s="1395" t="s">
        <v>2283</v>
      </c>
      <c r="D555" s="1395" t="s">
        <v>1974</v>
      </c>
      <c r="E555" s="1427" t="s">
        <v>3576</v>
      </c>
      <c r="F555" s="1396" t="s">
        <v>2284</v>
      </c>
      <c r="G555" s="1395" t="s">
        <v>7</v>
      </c>
      <c r="H555" s="1392">
        <v>0.5</v>
      </c>
      <c r="I555" s="1397"/>
      <c r="J555" s="789"/>
      <c r="K555" s="789"/>
      <c r="L555" s="868"/>
      <c r="M555" s="791"/>
      <c r="N555" s="789"/>
      <c r="O555" s="797"/>
      <c r="P555" s="797"/>
      <c r="Q555" s="797"/>
      <c r="R555" s="797"/>
      <c r="S555" s="798"/>
    </row>
    <row r="556" spans="1:19" ht="30">
      <c r="A556" s="1393">
        <v>542</v>
      </c>
      <c r="B556" s="1394" t="s">
        <v>1876</v>
      </c>
      <c r="C556" s="1395" t="s">
        <v>1933</v>
      </c>
      <c r="D556" s="1395" t="s">
        <v>1974</v>
      </c>
      <c r="E556" s="1427" t="s">
        <v>3576</v>
      </c>
      <c r="F556" s="1396" t="s">
        <v>2285</v>
      </c>
      <c r="G556" s="1395" t="s">
        <v>7</v>
      </c>
      <c r="H556" s="1392">
        <v>3</v>
      </c>
      <c r="I556" s="1397"/>
      <c r="J556" s="789"/>
      <c r="K556" s="789"/>
      <c r="L556" s="868"/>
      <c r="M556" s="791"/>
      <c r="N556" s="789"/>
      <c r="O556" s="797"/>
      <c r="P556" s="797"/>
      <c r="Q556" s="797"/>
      <c r="R556" s="797"/>
      <c r="S556" s="798"/>
    </row>
    <row r="557" spans="1:19" ht="30">
      <c r="A557" s="1388">
        <v>543</v>
      </c>
      <c r="B557" s="1394" t="s">
        <v>1876</v>
      </c>
      <c r="C557" s="1395" t="s">
        <v>2286</v>
      </c>
      <c r="D557" s="1395" t="s">
        <v>1974</v>
      </c>
      <c r="E557" s="1427" t="s">
        <v>3576</v>
      </c>
      <c r="F557" s="1396" t="s">
        <v>2287</v>
      </c>
      <c r="G557" s="1395" t="s">
        <v>7</v>
      </c>
      <c r="H557" s="1392">
        <v>1.2</v>
      </c>
      <c r="I557" s="868"/>
      <c r="J557" s="789"/>
      <c r="K557" s="789"/>
      <c r="L557" s="868"/>
      <c r="M557" s="791"/>
      <c r="N557" s="789"/>
      <c r="O557" s="797"/>
      <c r="P557" s="797"/>
      <c r="Q557" s="797"/>
      <c r="R557" s="797"/>
      <c r="S557" s="798"/>
    </row>
    <row r="558" spans="1:19" ht="30">
      <c r="A558" s="1393">
        <v>544</v>
      </c>
      <c r="B558" s="1394" t="s">
        <v>1876</v>
      </c>
      <c r="C558" s="1395" t="s">
        <v>2288</v>
      </c>
      <c r="D558" s="1395" t="s">
        <v>1974</v>
      </c>
      <c r="E558" s="1427" t="s">
        <v>3576</v>
      </c>
      <c r="F558" s="1396" t="s">
        <v>2289</v>
      </c>
      <c r="G558" s="1395" t="s">
        <v>7</v>
      </c>
      <c r="H558" s="1392">
        <v>12</v>
      </c>
      <c r="I558" s="868"/>
      <c r="J558" s="789"/>
      <c r="K558" s="789"/>
      <c r="L558" s="868"/>
      <c r="M558" s="791"/>
      <c r="N558" s="789"/>
      <c r="O558" s="797"/>
      <c r="P558" s="797"/>
      <c r="Q558" s="797"/>
      <c r="R558" s="797"/>
      <c r="S558" s="798"/>
    </row>
    <row r="559" spans="1:19" ht="30">
      <c r="A559" s="1388">
        <v>545</v>
      </c>
      <c r="B559" s="1394" t="s">
        <v>1876</v>
      </c>
      <c r="C559" s="1395" t="s">
        <v>2290</v>
      </c>
      <c r="D559" s="1395" t="s">
        <v>1974</v>
      </c>
      <c r="E559" s="1427" t="s">
        <v>3576</v>
      </c>
      <c r="F559" s="1396" t="s">
        <v>2291</v>
      </c>
      <c r="G559" s="1395" t="s">
        <v>7</v>
      </c>
      <c r="H559" s="1392">
        <v>3</v>
      </c>
      <c r="I559" s="868"/>
      <c r="J559" s="789"/>
      <c r="K559" s="789"/>
      <c r="L559" s="868"/>
      <c r="M559" s="791"/>
      <c r="N559" s="789"/>
      <c r="O559" s="797"/>
      <c r="P559" s="797"/>
      <c r="Q559" s="797"/>
      <c r="R559" s="797"/>
      <c r="S559" s="798"/>
    </row>
    <row r="560" spans="1:19" ht="30">
      <c r="A560" s="1393">
        <v>546</v>
      </c>
      <c r="B560" s="1394" t="s">
        <v>1876</v>
      </c>
      <c r="C560" s="1395" t="s">
        <v>2292</v>
      </c>
      <c r="D560" s="1395" t="s">
        <v>1974</v>
      </c>
      <c r="E560" s="1427" t="s">
        <v>3576</v>
      </c>
      <c r="F560" s="1396" t="s">
        <v>2293</v>
      </c>
      <c r="G560" s="1395" t="s">
        <v>7</v>
      </c>
      <c r="H560" s="1392">
        <v>3</v>
      </c>
      <c r="I560" s="868"/>
      <c r="J560" s="789"/>
      <c r="K560" s="789"/>
      <c r="L560" s="868"/>
      <c r="M560" s="791"/>
      <c r="N560" s="789"/>
      <c r="O560" s="797"/>
      <c r="P560" s="797"/>
      <c r="Q560" s="797"/>
      <c r="R560" s="797"/>
      <c r="S560" s="798"/>
    </row>
    <row r="561" spans="1:19" ht="30">
      <c r="A561" s="1388">
        <v>547</v>
      </c>
      <c r="B561" s="1394" t="s">
        <v>1876</v>
      </c>
      <c r="C561" s="1395" t="s">
        <v>2294</v>
      </c>
      <c r="D561" s="1395" t="s">
        <v>1974</v>
      </c>
      <c r="E561" s="1427" t="s">
        <v>3576</v>
      </c>
      <c r="F561" s="1396" t="s">
        <v>2295</v>
      </c>
      <c r="G561" s="1395" t="s">
        <v>7</v>
      </c>
      <c r="H561" s="1392">
        <v>0.5</v>
      </c>
      <c r="I561" s="868"/>
      <c r="J561" s="789"/>
      <c r="K561" s="789"/>
      <c r="L561" s="868"/>
      <c r="M561" s="791"/>
      <c r="N561" s="789"/>
      <c r="O561" s="797"/>
      <c r="P561" s="797"/>
      <c r="Q561" s="797"/>
      <c r="R561" s="797"/>
      <c r="S561" s="798"/>
    </row>
    <row r="562" spans="1:19" ht="30">
      <c r="A562" s="1393">
        <v>548</v>
      </c>
      <c r="B562" s="1394" t="s">
        <v>1876</v>
      </c>
      <c r="C562" s="1395" t="s">
        <v>2296</v>
      </c>
      <c r="D562" s="1395" t="s">
        <v>1974</v>
      </c>
      <c r="E562" s="1427" t="s">
        <v>3576</v>
      </c>
      <c r="F562" s="1396" t="s">
        <v>2297</v>
      </c>
      <c r="G562" s="1395" t="s">
        <v>7</v>
      </c>
      <c r="H562" s="1392">
        <v>0.5</v>
      </c>
      <c r="I562" s="868"/>
      <c r="J562" s="789"/>
      <c r="K562" s="789"/>
      <c r="L562" s="868"/>
      <c r="M562" s="791"/>
      <c r="N562" s="789"/>
      <c r="O562" s="797"/>
      <c r="P562" s="797"/>
      <c r="Q562" s="797"/>
      <c r="R562" s="797"/>
      <c r="S562" s="798"/>
    </row>
    <row r="563" spans="1:19" ht="30">
      <c r="A563" s="1388">
        <v>549</v>
      </c>
      <c r="B563" s="1394" t="s">
        <v>1876</v>
      </c>
      <c r="C563" s="1395" t="s">
        <v>1912</v>
      </c>
      <c r="D563" s="1395" t="s">
        <v>1974</v>
      </c>
      <c r="E563" s="1427" t="s">
        <v>3576</v>
      </c>
      <c r="F563" s="1396" t="s">
        <v>1944</v>
      </c>
      <c r="G563" s="1395" t="s">
        <v>7</v>
      </c>
      <c r="H563" s="1392">
        <v>1</v>
      </c>
      <c r="I563" s="868"/>
      <c r="J563" s="789"/>
      <c r="K563" s="789"/>
      <c r="L563" s="868"/>
      <c r="M563" s="791"/>
      <c r="N563" s="789"/>
      <c r="O563" s="797"/>
      <c r="P563" s="797"/>
      <c r="Q563" s="797"/>
      <c r="R563" s="797"/>
      <c r="S563" s="798"/>
    </row>
    <row r="564" spans="1:19" ht="30">
      <c r="A564" s="1393">
        <v>550</v>
      </c>
      <c r="B564" s="1394" t="s">
        <v>1876</v>
      </c>
      <c r="C564" s="1395" t="s">
        <v>2298</v>
      </c>
      <c r="D564" s="1395" t="s">
        <v>1974</v>
      </c>
      <c r="E564" s="1427" t="s">
        <v>3576</v>
      </c>
      <c r="F564" s="1396" t="s">
        <v>2299</v>
      </c>
      <c r="G564" s="1395" t="s">
        <v>7</v>
      </c>
      <c r="H564" s="1392">
        <v>0.6</v>
      </c>
      <c r="I564" s="868"/>
      <c r="J564" s="789"/>
      <c r="K564" s="789"/>
      <c r="L564" s="868"/>
      <c r="M564" s="791"/>
      <c r="N564" s="789"/>
      <c r="O564" s="797"/>
      <c r="P564" s="797"/>
      <c r="Q564" s="797"/>
      <c r="R564" s="797"/>
      <c r="S564" s="798"/>
    </row>
    <row r="565" spans="1:19" ht="30">
      <c r="A565" s="1388">
        <v>551</v>
      </c>
      <c r="B565" s="1394" t="s">
        <v>1876</v>
      </c>
      <c r="C565" s="1395" t="s">
        <v>2300</v>
      </c>
      <c r="D565" s="1395" t="s">
        <v>1974</v>
      </c>
      <c r="E565" s="1427" t="s">
        <v>3576</v>
      </c>
      <c r="F565" s="1396" t="s">
        <v>2301</v>
      </c>
      <c r="G565" s="1395" t="s">
        <v>7</v>
      </c>
      <c r="H565" s="1392">
        <v>6</v>
      </c>
      <c r="I565" s="868"/>
      <c r="J565" s="789"/>
      <c r="K565" s="789"/>
      <c r="L565" s="868"/>
      <c r="M565" s="791"/>
      <c r="N565" s="789"/>
      <c r="O565" s="797"/>
      <c r="P565" s="797"/>
      <c r="Q565" s="797"/>
      <c r="R565" s="797"/>
      <c r="S565" s="798"/>
    </row>
    <row r="566" spans="1:19" ht="30">
      <c r="A566" s="1393">
        <v>552</v>
      </c>
      <c r="B566" s="1394" t="s">
        <v>1876</v>
      </c>
      <c r="C566" s="1395" t="s">
        <v>2302</v>
      </c>
      <c r="D566" s="1395" t="s">
        <v>1974</v>
      </c>
      <c r="E566" s="1427" t="s">
        <v>3576</v>
      </c>
      <c r="F566" s="1396"/>
      <c r="G566" s="1395" t="s">
        <v>7</v>
      </c>
      <c r="H566" s="1392">
        <v>5</v>
      </c>
      <c r="I566" s="868"/>
      <c r="J566" s="789"/>
      <c r="K566" s="789"/>
      <c r="L566" s="868"/>
      <c r="M566" s="791"/>
      <c r="N566" s="789"/>
      <c r="O566" s="797"/>
      <c r="P566" s="797"/>
      <c r="Q566" s="797"/>
      <c r="R566" s="797"/>
      <c r="S566" s="798"/>
    </row>
    <row r="567" spans="1:19" ht="13.5" customHeight="1">
      <c r="A567" s="1388">
        <v>553</v>
      </c>
      <c r="B567" s="1394" t="s">
        <v>1876</v>
      </c>
      <c r="C567" s="1395" t="s">
        <v>2303</v>
      </c>
      <c r="D567" s="1395" t="s">
        <v>1974</v>
      </c>
      <c r="E567" s="1427" t="s">
        <v>3576</v>
      </c>
      <c r="F567" s="1396"/>
      <c r="G567" s="1395" t="s">
        <v>7</v>
      </c>
      <c r="H567" s="1392">
        <v>0.8</v>
      </c>
      <c r="I567" s="868"/>
      <c r="J567" s="789"/>
      <c r="K567" s="789"/>
      <c r="L567" s="868"/>
      <c r="M567" s="791"/>
      <c r="N567" s="789"/>
      <c r="O567" s="797"/>
      <c r="P567" s="797"/>
      <c r="Q567" s="797"/>
      <c r="R567" s="797"/>
      <c r="S567" s="798"/>
    </row>
    <row r="568" spans="1:19" ht="30">
      <c r="A568" s="1393">
        <v>554</v>
      </c>
      <c r="B568" s="1394" t="s">
        <v>1876</v>
      </c>
      <c r="C568" s="1395" t="s">
        <v>2304</v>
      </c>
      <c r="D568" s="1395" t="s">
        <v>1974</v>
      </c>
      <c r="E568" s="1427" t="s">
        <v>3576</v>
      </c>
      <c r="F568" s="1396" t="s">
        <v>2305</v>
      </c>
      <c r="G568" s="1395" t="s">
        <v>7</v>
      </c>
      <c r="H568" s="1392">
        <v>5</v>
      </c>
      <c r="I568" s="868"/>
      <c r="J568" s="789"/>
      <c r="K568" s="789"/>
      <c r="L568" s="868"/>
      <c r="M568" s="791"/>
      <c r="N568" s="789"/>
      <c r="O568" s="797"/>
      <c r="P568" s="797"/>
      <c r="Q568" s="797"/>
      <c r="R568" s="797"/>
      <c r="S568" s="798"/>
    </row>
    <row r="569" spans="1:19" ht="30">
      <c r="A569" s="1388">
        <v>555</v>
      </c>
      <c r="B569" s="1394" t="s">
        <v>1876</v>
      </c>
      <c r="C569" s="1395" t="s">
        <v>2306</v>
      </c>
      <c r="D569" s="1395" t="s">
        <v>1974</v>
      </c>
      <c r="E569" s="1427" t="s">
        <v>3576</v>
      </c>
      <c r="F569" s="1396" t="s">
        <v>2307</v>
      </c>
      <c r="G569" s="1395" t="s">
        <v>7</v>
      </c>
      <c r="H569" s="1392">
        <v>0.5</v>
      </c>
      <c r="I569" s="1397"/>
      <c r="J569" s="789"/>
      <c r="K569" s="789"/>
      <c r="L569" s="868"/>
      <c r="M569" s="791"/>
      <c r="N569" s="789"/>
      <c r="O569" s="797"/>
      <c r="P569" s="797"/>
      <c r="Q569" s="797"/>
      <c r="R569" s="797"/>
      <c r="S569" s="798"/>
    </row>
    <row r="570" spans="1:19" ht="30">
      <c r="A570" s="1393">
        <v>556</v>
      </c>
      <c r="B570" s="1394" t="s">
        <v>2065</v>
      </c>
      <c r="C570" s="1395">
        <v>100</v>
      </c>
      <c r="D570" s="1395" t="s">
        <v>1916</v>
      </c>
      <c r="E570" s="1427" t="s">
        <v>3576</v>
      </c>
      <c r="F570" s="1396" t="s">
        <v>2308</v>
      </c>
      <c r="G570" s="1395" t="s">
        <v>5</v>
      </c>
      <c r="H570" s="1392">
        <v>4</v>
      </c>
      <c r="I570" s="868"/>
      <c r="J570" s="789"/>
      <c r="K570" s="789"/>
      <c r="L570" s="868"/>
      <c r="M570" s="791"/>
      <c r="N570" s="789"/>
      <c r="O570" s="797"/>
      <c r="P570" s="797"/>
      <c r="Q570" s="797"/>
      <c r="R570" s="797"/>
      <c r="S570" s="798"/>
    </row>
    <row r="571" spans="1:19" ht="30">
      <c r="A571" s="1388">
        <v>557</v>
      </c>
      <c r="B571" s="1394" t="s">
        <v>2065</v>
      </c>
      <c r="C571" s="1395">
        <v>125</v>
      </c>
      <c r="D571" s="1395" t="s">
        <v>1916</v>
      </c>
      <c r="E571" s="1427" t="s">
        <v>3576</v>
      </c>
      <c r="F571" s="1396"/>
      <c r="G571" s="1395" t="s">
        <v>5</v>
      </c>
      <c r="H571" s="1392">
        <v>3</v>
      </c>
      <c r="I571" s="868"/>
      <c r="J571" s="789"/>
      <c r="K571" s="789"/>
      <c r="L571" s="868"/>
      <c r="M571" s="791"/>
      <c r="N571" s="789"/>
      <c r="O571" s="797"/>
      <c r="P571" s="797"/>
      <c r="Q571" s="797"/>
      <c r="R571" s="797"/>
      <c r="S571" s="798"/>
    </row>
    <row r="572" spans="1:19" ht="30">
      <c r="A572" s="1393">
        <v>558</v>
      </c>
      <c r="B572" s="1394" t="s">
        <v>2065</v>
      </c>
      <c r="C572" s="1395">
        <v>250</v>
      </c>
      <c r="D572" s="1395" t="s">
        <v>1916</v>
      </c>
      <c r="E572" s="1427" t="s">
        <v>3576</v>
      </c>
      <c r="F572" s="1396"/>
      <c r="G572" s="1395" t="s">
        <v>5</v>
      </c>
      <c r="H572" s="1392">
        <v>1</v>
      </c>
      <c r="I572" s="868"/>
      <c r="J572" s="789"/>
      <c r="K572" s="789"/>
      <c r="L572" s="868"/>
      <c r="M572" s="791"/>
      <c r="N572" s="789"/>
      <c r="O572" s="797"/>
      <c r="P572" s="797"/>
      <c r="Q572" s="797"/>
      <c r="R572" s="797"/>
      <c r="S572" s="798"/>
    </row>
    <row r="573" spans="1:19" ht="30">
      <c r="A573" s="1388">
        <v>559</v>
      </c>
      <c r="B573" s="1394" t="s">
        <v>2065</v>
      </c>
      <c r="C573" s="1395">
        <v>250</v>
      </c>
      <c r="D573" s="1395" t="s">
        <v>1916</v>
      </c>
      <c r="E573" s="1427" t="s">
        <v>3576</v>
      </c>
      <c r="F573" s="1396" t="s">
        <v>2309</v>
      </c>
      <c r="G573" s="1395" t="s">
        <v>5</v>
      </c>
      <c r="H573" s="1392">
        <v>2</v>
      </c>
      <c r="I573" s="868"/>
      <c r="J573" s="789"/>
      <c r="K573" s="789"/>
      <c r="L573" s="868"/>
      <c r="M573" s="791"/>
      <c r="N573" s="789"/>
      <c r="O573" s="797"/>
      <c r="P573" s="797"/>
      <c r="Q573" s="797"/>
      <c r="R573" s="797"/>
      <c r="S573" s="798"/>
    </row>
    <row r="574" spans="1:19" ht="30">
      <c r="A574" s="1393">
        <v>560</v>
      </c>
      <c r="B574" s="1394" t="s">
        <v>2065</v>
      </c>
      <c r="C574" s="1395">
        <v>315</v>
      </c>
      <c r="D574" s="1395" t="s">
        <v>1916</v>
      </c>
      <c r="E574" s="1427" t="s">
        <v>3576</v>
      </c>
      <c r="F574" s="1396" t="s">
        <v>2066</v>
      </c>
      <c r="G574" s="1395" t="s">
        <v>5</v>
      </c>
      <c r="H574" s="1392">
        <v>2</v>
      </c>
      <c r="I574" s="868"/>
      <c r="J574" s="789"/>
      <c r="K574" s="789"/>
      <c r="L574" s="868"/>
      <c r="M574" s="791"/>
      <c r="N574" s="789"/>
      <c r="O574" s="797"/>
      <c r="P574" s="797"/>
      <c r="Q574" s="797"/>
      <c r="R574" s="797"/>
      <c r="S574" s="798"/>
    </row>
    <row r="575" spans="1:19" ht="30">
      <c r="A575" s="1388">
        <v>561</v>
      </c>
      <c r="B575" s="1394" t="s">
        <v>1918</v>
      </c>
      <c r="C575" s="1395">
        <v>100</v>
      </c>
      <c r="D575" s="1395" t="s">
        <v>1916</v>
      </c>
      <c r="E575" s="1427" t="s">
        <v>3576</v>
      </c>
      <c r="F575" s="1396"/>
      <c r="G575" s="1395" t="s">
        <v>5</v>
      </c>
      <c r="H575" s="1392">
        <v>17</v>
      </c>
      <c r="I575" s="868"/>
      <c r="J575" s="789"/>
      <c r="K575" s="789"/>
      <c r="L575" s="868"/>
      <c r="M575" s="791"/>
      <c r="N575" s="789"/>
      <c r="O575" s="797"/>
      <c r="P575" s="797"/>
      <c r="Q575" s="797"/>
      <c r="R575" s="797"/>
      <c r="S575" s="798"/>
    </row>
    <row r="576" spans="1:19" ht="30">
      <c r="A576" s="1393">
        <v>562</v>
      </c>
      <c r="B576" s="1394" t="s">
        <v>1918</v>
      </c>
      <c r="C576" s="1395">
        <v>125</v>
      </c>
      <c r="D576" s="1395" t="s">
        <v>1916</v>
      </c>
      <c r="E576" s="1427" t="s">
        <v>3576</v>
      </c>
      <c r="F576" s="1396"/>
      <c r="G576" s="1395" t="s">
        <v>5</v>
      </c>
      <c r="H576" s="1392">
        <v>1</v>
      </c>
      <c r="I576" s="868"/>
      <c r="J576" s="789"/>
      <c r="K576" s="789"/>
      <c r="L576" s="868"/>
      <c r="M576" s="791"/>
      <c r="N576" s="789"/>
      <c r="O576" s="797"/>
      <c r="P576" s="797"/>
      <c r="Q576" s="797"/>
      <c r="R576" s="797"/>
      <c r="S576" s="798"/>
    </row>
    <row r="577" spans="1:19" ht="30">
      <c r="A577" s="1388">
        <v>563</v>
      </c>
      <c r="B577" s="1394" t="s">
        <v>1918</v>
      </c>
      <c r="C577" s="1395">
        <v>160</v>
      </c>
      <c r="D577" s="1395" t="s">
        <v>1916</v>
      </c>
      <c r="E577" s="1427" t="s">
        <v>3576</v>
      </c>
      <c r="F577" s="1396"/>
      <c r="G577" s="1395" t="s">
        <v>5</v>
      </c>
      <c r="H577" s="1392">
        <v>7</v>
      </c>
      <c r="I577" s="868"/>
      <c r="J577" s="789"/>
      <c r="K577" s="789"/>
      <c r="L577" s="868"/>
      <c r="M577" s="791"/>
      <c r="N577" s="789"/>
      <c r="O577" s="797"/>
      <c r="P577" s="797"/>
      <c r="Q577" s="797"/>
      <c r="R577" s="797"/>
      <c r="S577" s="798"/>
    </row>
    <row r="578" spans="1:19" ht="30">
      <c r="A578" s="1393">
        <v>564</v>
      </c>
      <c r="B578" s="1394" t="s">
        <v>1918</v>
      </c>
      <c r="C578" s="1395">
        <v>160</v>
      </c>
      <c r="D578" s="1395" t="s">
        <v>1916</v>
      </c>
      <c r="E578" s="1427" t="s">
        <v>3576</v>
      </c>
      <c r="F578" s="1396" t="s">
        <v>2152</v>
      </c>
      <c r="G578" s="1395" t="s">
        <v>5</v>
      </c>
      <c r="H578" s="1392">
        <v>1</v>
      </c>
      <c r="I578" s="868"/>
      <c r="J578" s="789"/>
      <c r="K578" s="789"/>
      <c r="L578" s="868"/>
      <c r="M578" s="791"/>
      <c r="N578" s="789"/>
      <c r="O578" s="797"/>
      <c r="P578" s="797"/>
      <c r="Q578" s="797"/>
      <c r="R578" s="797"/>
      <c r="S578" s="798"/>
    </row>
    <row r="579" spans="1:19" ht="30">
      <c r="A579" s="1388">
        <v>565</v>
      </c>
      <c r="B579" s="1394" t="s">
        <v>1918</v>
      </c>
      <c r="C579" s="1395">
        <v>200</v>
      </c>
      <c r="D579" s="1395" t="s">
        <v>1916</v>
      </c>
      <c r="E579" s="1427" t="s">
        <v>3576</v>
      </c>
      <c r="F579" s="1396" t="s">
        <v>2310</v>
      </c>
      <c r="G579" s="1395" t="s">
        <v>5</v>
      </c>
      <c r="H579" s="1392">
        <v>8</v>
      </c>
      <c r="I579" s="868"/>
      <c r="J579" s="789"/>
      <c r="K579" s="789"/>
      <c r="L579" s="868"/>
      <c r="M579" s="791"/>
      <c r="N579" s="789"/>
      <c r="O579" s="797"/>
      <c r="P579" s="797"/>
      <c r="Q579" s="797"/>
      <c r="R579" s="797"/>
      <c r="S579" s="798"/>
    </row>
    <row r="580" spans="1:19" ht="30">
      <c r="A580" s="1393">
        <v>566</v>
      </c>
      <c r="B580" s="1394" t="s">
        <v>1918</v>
      </c>
      <c r="C580" s="1395">
        <v>250</v>
      </c>
      <c r="D580" s="1395" t="s">
        <v>1916</v>
      </c>
      <c r="E580" s="1427" t="s">
        <v>3576</v>
      </c>
      <c r="F580" s="1396"/>
      <c r="G580" s="1395" t="s">
        <v>5</v>
      </c>
      <c r="H580" s="1392">
        <v>7</v>
      </c>
      <c r="I580" s="868"/>
      <c r="J580" s="789"/>
      <c r="K580" s="789"/>
      <c r="L580" s="868"/>
      <c r="M580" s="791"/>
      <c r="N580" s="789"/>
      <c r="O580" s="797"/>
      <c r="P580" s="797"/>
      <c r="Q580" s="797"/>
      <c r="R580" s="797"/>
      <c r="S580" s="798"/>
    </row>
    <row r="581" spans="1:19" ht="30">
      <c r="A581" s="1388">
        <v>567</v>
      </c>
      <c r="B581" s="1394" t="s">
        <v>1918</v>
      </c>
      <c r="C581" s="1395">
        <v>315</v>
      </c>
      <c r="D581" s="1395" t="s">
        <v>1916</v>
      </c>
      <c r="E581" s="1427" t="s">
        <v>3576</v>
      </c>
      <c r="F581" s="1396"/>
      <c r="G581" s="1395" t="s">
        <v>5</v>
      </c>
      <c r="H581" s="1392">
        <v>2</v>
      </c>
      <c r="I581" s="868"/>
      <c r="J581" s="789"/>
      <c r="K581" s="789"/>
      <c r="L581" s="868"/>
      <c r="M581" s="791"/>
      <c r="N581" s="789"/>
      <c r="O581" s="797"/>
      <c r="P581" s="797"/>
      <c r="Q581" s="797"/>
      <c r="R581" s="797"/>
      <c r="S581" s="798"/>
    </row>
    <row r="582" spans="1:19" ht="30">
      <c r="A582" s="1393">
        <v>568</v>
      </c>
      <c r="B582" s="1394" t="s">
        <v>1918</v>
      </c>
      <c r="C582" s="1395">
        <v>400</v>
      </c>
      <c r="D582" s="1395" t="s">
        <v>1916</v>
      </c>
      <c r="E582" s="1427" t="s">
        <v>3576</v>
      </c>
      <c r="F582" s="1396"/>
      <c r="G582" s="1395" t="s">
        <v>5</v>
      </c>
      <c r="H582" s="1392">
        <v>2</v>
      </c>
      <c r="I582" s="868"/>
      <c r="J582" s="789"/>
      <c r="K582" s="789"/>
      <c r="L582" s="868"/>
      <c r="M582" s="791"/>
      <c r="N582" s="789"/>
      <c r="O582" s="797"/>
      <c r="P582" s="797"/>
      <c r="Q582" s="797"/>
      <c r="R582" s="797"/>
      <c r="S582" s="798"/>
    </row>
    <row r="583" spans="1:19" ht="30">
      <c r="A583" s="1388">
        <v>569</v>
      </c>
      <c r="B583" s="1394" t="s">
        <v>1918</v>
      </c>
      <c r="C583" s="1395" t="s">
        <v>2311</v>
      </c>
      <c r="D583" s="1395" t="s">
        <v>1974</v>
      </c>
      <c r="E583" s="1427" t="s">
        <v>3576</v>
      </c>
      <c r="F583" s="1396"/>
      <c r="G583" s="1395" t="s">
        <v>5</v>
      </c>
      <c r="H583" s="1392">
        <v>2</v>
      </c>
      <c r="I583" s="868"/>
      <c r="J583" s="789"/>
      <c r="K583" s="789"/>
      <c r="L583" s="868"/>
      <c r="M583" s="791"/>
      <c r="N583" s="789"/>
      <c r="O583" s="797"/>
      <c r="P583" s="797"/>
      <c r="Q583" s="797"/>
      <c r="R583" s="797"/>
      <c r="S583" s="798"/>
    </row>
    <row r="584" spans="1:19" ht="30">
      <c r="A584" s="1393">
        <v>570</v>
      </c>
      <c r="B584" s="1394" t="s">
        <v>1918</v>
      </c>
      <c r="C584" s="1395" t="s">
        <v>2312</v>
      </c>
      <c r="D584" s="1395" t="s">
        <v>1974</v>
      </c>
      <c r="E584" s="1427" t="s">
        <v>3576</v>
      </c>
      <c r="F584" s="1396"/>
      <c r="G584" s="1395" t="s">
        <v>5</v>
      </c>
      <c r="H584" s="1392">
        <v>2</v>
      </c>
      <c r="I584" s="868"/>
      <c r="J584" s="789"/>
      <c r="K584" s="789"/>
      <c r="L584" s="868"/>
      <c r="M584" s="791"/>
      <c r="N584" s="789"/>
      <c r="O584" s="797"/>
      <c r="P584" s="797"/>
      <c r="Q584" s="797"/>
      <c r="R584" s="797"/>
      <c r="S584" s="798"/>
    </row>
    <row r="585" spans="1:19" ht="30">
      <c r="A585" s="1388">
        <v>571</v>
      </c>
      <c r="B585" s="1394" t="s">
        <v>1948</v>
      </c>
      <c r="C585" s="1395">
        <v>100</v>
      </c>
      <c r="D585" s="1395" t="s">
        <v>1916</v>
      </c>
      <c r="E585" s="1427" t="s">
        <v>3576</v>
      </c>
      <c r="F585" s="1396"/>
      <c r="G585" s="1395" t="s">
        <v>5</v>
      </c>
      <c r="H585" s="1392">
        <v>8</v>
      </c>
      <c r="I585" s="868"/>
      <c r="J585" s="789"/>
      <c r="K585" s="789"/>
      <c r="L585" s="868"/>
      <c r="M585" s="791"/>
      <c r="N585" s="789"/>
      <c r="O585" s="797"/>
      <c r="P585" s="797"/>
      <c r="Q585" s="797"/>
      <c r="R585" s="797"/>
      <c r="S585" s="798"/>
    </row>
    <row r="586" spans="1:19" ht="30">
      <c r="A586" s="1393">
        <v>572</v>
      </c>
      <c r="B586" s="1394" t="s">
        <v>1948</v>
      </c>
      <c r="C586" s="1395">
        <v>125</v>
      </c>
      <c r="D586" s="1395" t="s">
        <v>1916</v>
      </c>
      <c r="E586" s="1427" t="s">
        <v>3576</v>
      </c>
      <c r="F586" s="1396"/>
      <c r="G586" s="1395" t="s">
        <v>5</v>
      </c>
      <c r="H586" s="1392">
        <v>1</v>
      </c>
      <c r="I586" s="868"/>
      <c r="J586" s="789"/>
      <c r="K586" s="789"/>
      <c r="L586" s="868"/>
      <c r="M586" s="791"/>
      <c r="N586" s="789"/>
      <c r="O586" s="797"/>
      <c r="P586" s="797"/>
      <c r="Q586" s="797"/>
      <c r="R586" s="797"/>
      <c r="S586" s="798"/>
    </row>
    <row r="587" spans="1:19" ht="30">
      <c r="A587" s="1388">
        <v>573</v>
      </c>
      <c r="B587" s="1394" t="s">
        <v>1948</v>
      </c>
      <c r="C587" s="1395">
        <v>125</v>
      </c>
      <c r="D587" s="1395" t="s">
        <v>1916</v>
      </c>
      <c r="E587" s="1427" t="s">
        <v>3576</v>
      </c>
      <c r="F587" s="1396" t="s">
        <v>2313</v>
      </c>
      <c r="G587" s="1395" t="s">
        <v>5</v>
      </c>
      <c r="H587" s="1392">
        <v>3</v>
      </c>
      <c r="I587" s="868"/>
      <c r="J587" s="789"/>
      <c r="K587" s="789"/>
      <c r="L587" s="868"/>
      <c r="M587" s="791"/>
      <c r="N587" s="789"/>
      <c r="O587" s="797"/>
      <c r="P587" s="797"/>
      <c r="Q587" s="797"/>
      <c r="R587" s="797"/>
      <c r="S587" s="798"/>
    </row>
    <row r="588" spans="1:19" ht="30">
      <c r="A588" s="1393">
        <v>574</v>
      </c>
      <c r="B588" s="1394" t="s">
        <v>1948</v>
      </c>
      <c r="C588" s="1395">
        <v>160</v>
      </c>
      <c r="D588" s="1395" t="s">
        <v>1916</v>
      </c>
      <c r="E588" s="1427" t="s">
        <v>3576</v>
      </c>
      <c r="F588" s="1396"/>
      <c r="G588" s="1395" t="s">
        <v>5</v>
      </c>
      <c r="H588" s="1392">
        <v>3</v>
      </c>
      <c r="I588" s="868"/>
      <c r="J588" s="789"/>
      <c r="K588" s="789"/>
      <c r="L588" s="868"/>
      <c r="M588" s="791"/>
      <c r="N588" s="789"/>
      <c r="O588" s="797"/>
      <c r="P588" s="797"/>
      <c r="Q588" s="797"/>
      <c r="R588" s="797"/>
      <c r="S588" s="798"/>
    </row>
    <row r="589" spans="1:19" ht="30">
      <c r="A589" s="1388">
        <v>575</v>
      </c>
      <c r="B589" s="1394" t="s">
        <v>1948</v>
      </c>
      <c r="C589" s="1395">
        <v>400</v>
      </c>
      <c r="D589" s="1395" t="s">
        <v>1916</v>
      </c>
      <c r="E589" s="1427" t="s">
        <v>3576</v>
      </c>
      <c r="F589" s="1396"/>
      <c r="G589" s="1395" t="s">
        <v>5</v>
      </c>
      <c r="H589" s="1392">
        <v>2</v>
      </c>
      <c r="I589" s="868"/>
      <c r="J589" s="789"/>
      <c r="K589" s="789"/>
      <c r="L589" s="868"/>
      <c r="M589" s="791"/>
      <c r="N589" s="789"/>
      <c r="O589" s="797"/>
      <c r="P589" s="797"/>
      <c r="Q589" s="797"/>
      <c r="R589" s="797"/>
      <c r="S589" s="798"/>
    </row>
    <row r="590" spans="1:19" ht="30">
      <c r="A590" s="1393">
        <v>576</v>
      </c>
      <c r="B590" s="1394" t="s">
        <v>1948</v>
      </c>
      <c r="C590" s="1395" t="s">
        <v>2314</v>
      </c>
      <c r="D590" s="1395" t="s">
        <v>1974</v>
      </c>
      <c r="E590" s="1427" t="s">
        <v>3576</v>
      </c>
      <c r="F590" s="1396"/>
      <c r="G590" s="1395" t="s">
        <v>5</v>
      </c>
      <c r="H590" s="1392">
        <v>2</v>
      </c>
      <c r="I590" s="868"/>
      <c r="J590" s="789"/>
      <c r="K590" s="789"/>
      <c r="L590" s="868"/>
      <c r="M590" s="791"/>
      <c r="N590" s="789"/>
      <c r="O590" s="797"/>
      <c r="P590" s="797"/>
      <c r="Q590" s="797"/>
      <c r="R590" s="797"/>
      <c r="S590" s="798"/>
    </row>
    <row r="591" spans="1:19" ht="30">
      <c r="A591" s="1388">
        <v>577</v>
      </c>
      <c r="B591" s="1394" t="s">
        <v>2073</v>
      </c>
      <c r="C591" s="1395">
        <v>100</v>
      </c>
      <c r="D591" s="1395" t="s">
        <v>1916</v>
      </c>
      <c r="E591" s="1427" t="s">
        <v>3576</v>
      </c>
      <c r="F591" s="1396"/>
      <c r="G591" s="1395" t="s">
        <v>5</v>
      </c>
      <c r="H591" s="1392">
        <v>2</v>
      </c>
      <c r="I591" s="868"/>
      <c r="J591" s="789"/>
      <c r="K591" s="789"/>
      <c r="L591" s="868"/>
      <c r="M591" s="791"/>
      <c r="N591" s="789"/>
      <c r="O591" s="797"/>
      <c r="P591" s="797"/>
      <c r="Q591" s="797"/>
      <c r="R591" s="797"/>
      <c r="S591" s="798"/>
    </row>
    <row r="592" spans="1:19" ht="13.5" customHeight="1">
      <c r="A592" s="1393">
        <v>578</v>
      </c>
      <c r="B592" s="1394" t="s">
        <v>2073</v>
      </c>
      <c r="C592" s="1395">
        <v>100</v>
      </c>
      <c r="D592" s="1395" t="s">
        <v>1916</v>
      </c>
      <c r="E592" s="1427" t="s">
        <v>3576</v>
      </c>
      <c r="F592" s="1396" t="s">
        <v>2315</v>
      </c>
      <c r="G592" s="1395" t="s">
        <v>5</v>
      </c>
      <c r="H592" s="1392">
        <v>1</v>
      </c>
      <c r="I592" s="868"/>
      <c r="J592" s="789"/>
      <c r="K592" s="789"/>
      <c r="L592" s="868"/>
      <c r="M592" s="791"/>
      <c r="N592" s="789"/>
      <c r="O592" s="797"/>
      <c r="P592" s="797"/>
      <c r="Q592" s="797"/>
      <c r="R592" s="797"/>
      <c r="S592" s="798"/>
    </row>
    <row r="593" spans="1:19" ht="30">
      <c r="A593" s="1388">
        <v>579</v>
      </c>
      <c r="B593" s="1394" t="s">
        <v>2073</v>
      </c>
      <c r="C593" s="1395">
        <v>125</v>
      </c>
      <c r="D593" s="1395" t="s">
        <v>1916</v>
      </c>
      <c r="E593" s="1427" t="s">
        <v>3576</v>
      </c>
      <c r="F593" s="1396"/>
      <c r="G593" s="1395" t="s">
        <v>5</v>
      </c>
      <c r="H593" s="1392">
        <v>2</v>
      </c>
      <c r="I593" s="868"/>
      <c r="J593" s="789"/>
      <c r="K593" s="789"/>
      <c r="L593" s="868"/>
      <c r="M593" s="791"/>
      <c r="N593" s="789"/>
      <c r="O593" s="797"/>
      <c r="P593" s="797"/>
      <c r="Q593" s="797"/>
      <c r="R593" s="797"/>
      <c r="S593" s="798"/>
    </row>
    <row r="594" spans="1:19" ht="30">
      <c r="A594" s="1393">
        <v>580</v>
      </c>
      <c r="B594" s="1394" t="s">
        <v>2073</v>
      </c>
      <c r="C594" s="1395">
        <v>160</v>
      </c>
      <c r="D594" s="1395" t="s">
        <v>1916</v>
      </c>
      <c r="E594" s="1427" t="s">
        <v>3576</v>
      </c>
      <c r="F594" s="1396"/>
      <c r="G594" s="1395" t="s">
        <v>5</v>
      </c>
      <c r="H594" s="1392">
        <v>4</v>
      </c>
      <c r="I594" s="868"/>
      <c r="J594" s="789"/>
      <c r="K594" s="789"/>
      <c r="L594" s="868"/>
      <c r="M594" s="791"/>
      <c r="N594" s="789"/>
      <c r="O594" s="797"/>
      <c r="P594" s="797"/>
      <c r="Q594" s="797"/>
      <c r="R594" s="797"/>
      <c r="S594" s="798"/>
    </row>
    <row r="595" spans="1:19" ht="30">
      <c r="A595" s="1388">
        <v>581</v>
      </c>
      <c r="B595" s="1394" t="s">
        <v>2073</v>
      </c>
      <c r="C595" s="1395">
        <v>200</v>
      </c>
      <c r="D595" s="1395" t="s">
        <v>1916</v>
      </c>
      <c r="E595" s="1427" t="s">
        <v>3576</v>
      </c>
      <c r="F595" s="1396" t="s">
        <v>2316</v>
      </c>
      <c r="G595" s="1395" t="s">
        <v>5</v>
      </c>
      <c r="H595" s="1392">
        <v>1</v>
      </c>
      <c r="I595" s="868"/>
      <c r="J595" s="789"/>
      <c r="K595" s="789"/>
      <c r="L595" s="868"/>
      <c r="M595" s="791"/>
      <c r="N595" s="789"/>
      <c r="O595" s="797"/>
      <c r="P595" s="797"/>
      <c r="Q595" s="797"/>
      <c r="R595" s="797"/>
      <c r="S595" s="798"/>
    </row>
    <row r="596" spans="1:19" ht="30">
      <c r="A596" s="1393">
        <v>582</v>
      </c>
      <c r="B596" s="1394" t="s">
        <v>1919</v>
      </c>
      <c r="C596" s="1395">
        <v>100</v>
      </c>
      <c r="D596" s="1395" t="s">
        <v>1916</v>
      </c>
      <c r="E596" s="1427" t="s">
        <v>3576</v>
      </c>
      <c r="F596" s="1396"/>
      <c r="G596" s="1395" t="s">
        <v>5</v>
      </c>
      <c r="H596" s="1392">
        <v>23</v>
      </c>
      <c r="I596" s="868"/>
      <c r="J596" s="789"/>
      <c r="K596" s="789"/>
      <c r="L596" s="868"/>
      <c r="M596" s="791"/>
      <c r="N596" s="789"/>
      <c r="O596" s="797"/>
      <c r="P596" s="797"/>
      <c r="Q596" s="797"/>
      <c r="R596" s="797"/>
      <c r="S596" s="798"/>
    </row>
    <row r="597" spans="1:19" ht="30">
      <c r="A597" s="1388">
        <v>583</v>
      </c>
      <c r="B597" s="1394" t="s">
        <v>1919</v>
      </c>
      <c r="C597" s="1395">
        <v>100</v>
      </c>
      <c r="D597" s="1395" t="s">
        <v>1916</v>
      </c>
      <c r="E597" s="1427" t="s">
        <v>3576</v>
      </c>
      <c r="F597" s="1396" t="s">
        <v>2154</v>
      </c>
      <c r="G597" s="1395" t="s">
        <v>5</v>
      </c>
      <c r="H597" s="1392">
        <v>12</v>
      </c>
      <c r="I597" s="868"/>
      <c r="J597" s="789"/>
      <c r="K597" s="789"/>
      <c r="L597" s="868"/>
      <c r="M597" s="791"/>
      <c r="N597" s="789"/>
      <c r="O597" s="797"/>
      <c r="P597" s="797"/>
      <c r="Q597" s="797"/>
      <c r="R597" s="797"/>
      <c r="S597" s="798"/>
    </row>
    <row r="598" spans="1:19" ht="30">
      <c r="A598" s="1393">
        <v>584</v>
      </c>
      <c r="B598" s="1394" t="s">
        <v>1919</v>
      </c>
      <c r="C598" s="1395">
        <v>125</v>
      </c>
      <c r="D598" s="1395" t="s">
        <v>1916</v>
      </c>
      <c r="E598" s="1427" t="s">
        <v>3576</v>
      </c>
      <c r="F598" s="1396"/>
      <c r="G598" s="1395" t="s">
        <v>5</v>
      </c>
      <c r="H598" s="1392">
        <v>8</v>
      </c>
      <c r="I598" s="868"/>
      <c r="J598" s="789"/>
      <c r="K598" s="789"/>
      <c r="L598" s="868"/>
      <c r="M598" s="791"/>
      <c r="N598" s="789"/>
      <c r="O598" s="797"/>
      <c r="P598" s="797"/>
      <c r="Q598" s="797"/>
      <c r="R598" s="797"/>
      <c r="S598" s="798"/>
    </row>
    <row r="599" spans="1:19" ht="30">
      <c r="A599" s="1388">
        <v>585</v>
      </c>
      <c r="B599" s="1394" t="s">
        <v>1919</v>
      </c>
      <c r="C599" s="1395">
        <v>125</v>
      </c>
      <c r="D599" s="1395" t="s">
        <v>1916</v>
      </c>
      <c r="E599" s="1427" t="s">
        <v>3576</v>
      </c>
      <c r="F599" s="1396" t="s">
        <v>2155</v>
      </c>
      <c r="G599" s="1395" t="s">
        <v>5</v>
      </c>
      <c r="H599" s="1392">
        <v>3</v>
      </c>
      <c r="I599" s="868"/>
      <c r="J599" s="789"/>
      <c r="K599" s="789"/>
      <c r="L599" s="868"/>
      <c r="M599" s="791"/>
      <c r="N599" s="789"/>
      <c r="O599" s="797"/>
      <c r="P599" s="797"/>
      <c r="Q599" s="797"/>
      <c r="R599" s="797"/>
      <c r="S599" s="798"/>
    </row>
    <row r="600" spans="1:19" ht="30">
      <c r="A600" s="1393">
        <v>586</v>
      </c>
      <c r="B600" s="1394" t="s">
        <v>1919</v>
      </c>
      <c r="C600" s="1395">
        <v>160</v>
      </c>
      <c r="D600" s="1395" t="s">
        <v>1916</v>
      </c>
      <c r="E600" s="1427" t="s">
        <v>3576</v>
      </c>
      <c r="F600" s="1396"/>
      <c r="G600" s="1395" t="s">
        <v>5</v>
      </c>
      <c r="H600" s="1392">
        <v>13</v>
      </c>
      <c r="I600" s="868"/>
      <c r="J600" s="789"/>
      <c r="K600" s="789"/>
      <c r="L600" s="868"/>
      <c r="M600" s="791"/>
      <c r="N600" s="789"/>
      <c r="O600" s="797"/>
      <c r="P600" s="797"/>
      <c r="Q600" s="797"/>
      <c r="R600" s="797"/>
      <c r="S600" s="798"/>
    </row>
    <row r="601" spans="1:19" ht="30">
      <c r="A601" s="1388">
        <v>587</v>
      </c>
      <c r="B601" s="1394" t="s">
        <v>1919</v>
      </c>
      <c r="C601" s="1395">
        <v>160</v>
      </c>
      <c r="D601" s="1395" t="s">
        <v>1916</v>
      </c>
      <c r="E601" s="1427" t="s">
        <v>3576</v>
      </c>
      <c r="F601" s="1396" t="s">
        <v>2156</v>
      </c>
      <c r="G601" s="1395" t="s">
        <v>5</v>
      </c>
      <c r="H601" s="1392">
        <v>7</v>
      </c>
      <c r="I601" s="868"/>
      <c r="J601" s="789"/>
      <c r="K601" s="789"/>
      <c r="L601" s="868"/>
      <c r="M601" s="791"/>
      <c r="N601" s="789"/>
      <c r="O601" s="797"/>
      <c r="P601" s="797"/>
      <c r="Q601" s="797"/>
      <c r="R601" s="797"/>
      <c r="S601" s="798"/>
    </row>
    <row r="602" spans="1:19" ht="30">
      <c r="A602" s="1393">
        <v>588</v>
      </c>
      <c r="B602" s="1394" t="s">
        <v>1919</v>
      </c>
      <c r="C602" s="1395">
        <v>200</v>
      </c>
      <c r="D602" s="1395" t="s">
        <v>1916</v>
      </c>
      <c r="E602" s="1427" t="s">
        <v>3576</v>
      </c>
      <c r="F602" s="1396" t="s">
        <v>2317</v>
      </c>
      <c r="G602" s="1395" t="s">
        <v>5</v>
      </c>
      <c r="H602" s="1392">
        <v>2</v>
      </c>
      <c r="I602" s="868"/>
      <c r="J602" s="789"/>
      <c r="K602" s="789"/>
      <c r="L602" s="868"/>
      <c r="M602" s="791"/>
      <c r="N602" s="789"/>
      <c r="O602" s="797"/>
      <c r="P602" s="797"/>
      <c r="Q602" s="797"/>
      <c r="R602" s="797"/>
      <c r="S602" s="798"/>
    </row>
    <row r="603" spans="1:19" ht="30">
      <c r="A603" s="1388">
        <v>589</v>
      </c>
      <c r="B603" s="1394" t="s">
        <v>1919</v>
      </c>
      <c r="C603" s="1395">
        <v>250</v>
      </c>
      <c r="D603" s="1395" t="s">
        <v>1916</v>
      </c>
      <c r="E603" s="1427" t="s">
        <v>3576</v>
      </c>
      <c r="F603" s="1396"/>
      <c r="G603" s="1395" t="s">
        <v>5</v>
      </c>
      <c r="H603" s="1392">
        <v>2</v>
      </c>
      <c r="I603" s="868"/>
      <c r="J603" s="789"/>
      <c r="K603" s="789"/>
      <c r="L603" s="868"/>
      <c r="M603" s="791"/>
      <c r="N603" s="789"/>
      <c r="O603" s="797"/>
      <c r="P603" s="797"/>
      <c r="Q603" s="797"/>
      <c r="R603" s="797"/>
      <c r="S603" s="798"/>
    </row>
    <row r="604" spans="1:19" ht="30">
      <c r="A604" s="1393">
        <v>590</v>
      </c>
      <c r="B604" s="1394" t="s">
        <v>1919</v>
      </c>
      <c r="C604" s="1395">
        <v>250</v>
      </c>
      <c r="D604" s="1395" t="s">
        <v>1916</v>
      </c>
      <c r="E604" s="1427" t="s">
        <v>3576</v>
      </c>
      <c r="F604" s="1396" t="s">
        <v>2076</v>
      </c>
      <c r="G604" s="1395" t="s">
        <v>5</v>
      </c>
      <c r="H604" s="1392">
        <v>3</v>
      </c>
      <c r="I604" s="868"/>
      <c r="J604" s="789"/>
      <c r="K604" s="789"/>
      <c r="L604" s="868"/>
      <c r="M604" s="791"/>
      <c r="N604" s="789"/>
      <c r="O604" s="797"/>
      <c r="P604" s="797"/>
      <c r="Q604" s="797"/>
      <c r="R604" s="797"/>
      <c r="S604" s="798"/>
    </row>
    <row r="605" spans="1:19" ht="30">
      <c r="A605" s="1388">
        <v>591</v>
      </c>
      <c r="B605" s="1394" t="s">
        <v>1919</v>
      </c>
      <c r="C605" s="1395">
        <v>250</v>
      </c>
      <c r="D605" s="1395" t="s">
        <v>1916</v>
      </c>
      <c r="E605" s="1427" t="s">
        <v>3576</v>
      </c>
      <c r="F605" s="1396" t="s">
        <v>2077</v>
      </c>
      <c r="G605" s="1395" t="s">
        <v>5</v>
      </c>
      <c r="H605" s="1392">
        <v>1</v>
      </c>
      <c r="I605" s="868"/>
      <c r="J605" s="789"/>
      <c r="K605" s="789"/>
      <c r="L605" s="868"/>
      <c r="M605" s="791"/>
      <c r="N605" s="789"/>
      <c r="O605" s="797"/>
      <c r="P605" s="797"/>
      <c r="Q605" s="797"/>
      <c r="R605" s="797"/>
      <c r="S605" s="798"/>
    </row>
    <row r="606" spans="1:19" ht="30">
      <c r="A606" s="1393">
        <v>592</v>
      </c>
      <c r="B606" s="1394" t="s">
        <v>1919</v>
      </c>
      <c r="C606" s="1395">
        <v>315</v>
      </c>
      <c r="D606" s="1395" t="s">
        <v>1916</v>
      </c>
      <c r="E606" s="1427" t="s">
        <v>3576</v>
      </c>
      <c r="F606" s="1396"/>
      <c r="G606" s="1395" t="s">
        <v>5</v>
      </c>
      <c r="H606" s="1392">
        <v>4</v>
      </c>
      <c r="I606" s="868"/>
      <c r="J606" s="789"/>
      <c r="K606" s="789"/>
      <c r="L606" s="868"/>
      <c r="M606" s="791"/>
      <c r="N606" s="789"/>
      <c r="O606" s="797"/>
      <c r="P606" s="797"/>
      <c r="Q606" s="797"/>
      <c r="R606" s="797"/>
      <c r="S606" s="798"/>
    </row>
    <row r="607" spans="1:19" ht="30">
      <c r="A607" s="1388">
        <v>593</v>
      </c>
      <c r="B607" s="1394" t="s">
        <v>1919</v>
      </c>
      <c r="C607" s="1395">
        <v>400</v>
      </c>
      <c r="D607" s="1395" t="s">
        <v>1916</v>
      </c>
      <c r="E607" s="1427" t="s">
        <v>3576</v>
      </c>
      <c r="F607" s="1396"/>
      <c r="G607" s="1395" t="s">
        <v>5</v>
      </c>
      <c r="H607" s="1392">
        <v>4</v>
      </c>
      <c r="I607" s="868"/>
      <c r="J607" s="789"/>
      <c r="K607" s="789"/>
      <c r="L607" s="868"/>
      <c r="M607" s="791"/>
      <c r="N607" s="789"/>
      <c r="O607" s="797"/>
      <c r="P607" s="797"/>
      <c r="Q607" s="797"/>
      <c r="R607" s="797"/>
      <c r="S607" s="798"/>
    </row>
    <row r="608" spans="1:19" ht="30">
      <c r="A608" s="1393">
        <v>594</v>
      </c>
      <c r="B608" s="1394" t="s">
        <v>1919</v>
      </c>
      <c r="C608" s="1395">
        <v>500</v>
      </c>
      <c r="D608" s="1395" t="s">
        <v>1916</v>
      </c>
      <c r="E608" s="1427" t="s">
        <v>3576</v>
      </c>
      <c r="F608" s="1396"/>
      <c r="G608" s="1395" t="s">
        <v>5</v>
      </c>
      <c r="H608" s="1392">
        <v>1</v>
      </c>
      <c r="I608" s="868"/>
      <c r="J608" s="789"/>
      <c r="K608" s="789"/>
      <c r="L608" s="868"/>
      <c r="M608" s="791"/>
      <c r="N608" s="789"/>
      <c r="O608" s="797"/>
      <c r="P608" s="797"/>
      <c r="Q608" s="797"/>
      <c r="R608" s="797"/>
      <c r="S608" s="798"/>
    </row>
    <row r="609" spans="1:19" ht="30">
      <c r="A609" s="1388">
        <v>595</v>
      </c>
      <c r="B609" s="1394" t="s">
        <v>1919</v>
      </c>
      <c r="C609" s="1395">
        <v>250</v>
      </c>
      <c r="D609" s="1395" t="s">
        <v>1916</v>
      </c>
      <c r="E609" s="1427" t="s">
        <v>3576</v>
      </c>
      <c r="F609" s="1396" t="s">
        <v>2076</v>
      </c>
      <c r="G609" s="1395" t="s">
        <v>5</v>
      </c>
      <c r="H609" s="1392">
        <v>1</v>
      </c>
      <c r="I609" s="868"/>
      <c r="J609" s="789"/>
      <c r="K609" s="789"/>
      <c r="L609" s="868"/>
      <c r="M609" s="791"/>
      <c r="N609" s="789"/>
      <c r="O609" s="797"/>
      <c r="P609" s="797"/>
      <c r="Q609" s="797"/>
      <c r="R609" s="797"/>
      <c r="S609" s="798"/>
    </row>
    <row r="610" spans="1:19" ht="30">
      <c r="A610" s="1393">
        <v>596</v>
      </c>
      <c r="B610" s="1394" t="s">
        <v>1919</v>
      </c>
      <c r="C610" s="1395" t="s">
        <v>2318</v>
      </c>
      <c r="D610" s="1395" t="s">
        <v>1974</v>
      </c>
      <c r="E610" s="1427" t="s">
        <v>3576</v>
      </c>
      <c r="F610" s="1396"/>
      <c r="G610" s="1395" t="s">
        <v>5</v>
      </c>
      <c r="H610" s="1392">
        <v>2</v>
      </c>
      <c r="I610" s="868"/>
      <c r="J610" s="789"/>
      <c r="K610" s="789"/>
      <c r="L610" s="868"/>
      <c r="M610" s="791"/>
      <c r="N610" s="789"/>
      <c r="O610" s="797"/>
      <c r="P610" s="797"/>
      <c r="Q610" s="797"/>
      <c r="R610" s="797"/>
      <c r="S610" s="798"/>
    </row>
    <row r="611" spans="1:19" ht="30">
      <c r="A611" s="1388">
        <v>597</v>
      </c>
      <c r="B611" s="1394" t="s">
        <v>1919</v>
      </c>
      <c r="C611" s="1395" t="s">
        <v>2319</v>
      </c>
      <c r="D611" s="1395" t="s">
        <v>1974</v>
      </c>
      <c r="E611" s="1427" t="s">
        <v>3576</v>
      </c>
      <c r="F611" s="1396"/>
      <c r="G611" s="1395" t="s">
        <v>5</v>
      </c>
      <c r="H611" s="1392">
        <v>5</v>
      </c>
      <c r="I611" s="868"/>
      <c r="J611" s="789"/>
      <c r="K611" s="789"/>
      <c r="L611" s="868"/>
      <c r="M611" s="791"/>
      <c r="N611" s="789"/>
      <c r="O611" s="797"/>
      <c r="P611" s="797"/>
      <c r="Q611" s="797"/>
      <c r="R611" s="797"/>
      <c r="S611" s="798"/>
    </row>
    <row r="612" spans="1:19" ht="30">
      <c r="A612" s="1393">
        <v>598</v>
      </c>
      <c r="B612" s="1394" t="s">
        <v>1919</v>
      </c>
      <c r="C612" s="1395" t="s">
        <v>2290</v>
      </c>
      <c r="D612" s="1395" t="s">
        <v>1974</v>
      </c>
      <c r="E612" s="1427" t="s">
        <v>3576</v>
      </c>
      <c r="F612" s="1396" t="s">
        <v>2320</v>
      </c>
      <c r="G612" s="1395" t="s">
        <v>5</v>
      </c>
      <c r="H612" s="1392">
        <v>1</v>
      </c>
      <c r="I612" s="868"/>
      <c r="J612" s="789"/>
      <c r="K612" s="789"/>
      <c r="L612" s="868"/>
      <c r="M612" s="791"/>
      <c r="N612" s="789"/>
      <c r="O612" s="797"/>
      <c r="P612" s="797"/>
      <c r="Q612" s="797"/>
      <c r="R612" s="797"/>
      <c r="S612" s="798"/>
    </row>
    <row r="613" spans="1:19" ht="30">
      <c r="A613" s="1388">
        <v>599</v>
      </c>
      <c r="B613" s="1394" t="s">
        <v>1919</v>
      </c>
      <c r="C613" s="1395" t="s">
        <v>2292</v>
      </c>
      <c r="D613" s="1395" t="s">
        <v>1974</v>
      </c>
      <c r="E613" s="1427" t="s">
        <v>3576</v>
      </c>
      <c r="F613" s="1396"/>
      <c r="G613" s="1395" t="s">
        <v>5</v>
      </c>
      <c r="H613" s="1392">
        <v>1</v>
      </c>
      <c r="I613" s="868"/>
      <c r="J613" s="789"/>
      <c r="K613" s="789"/>
      <c r="L613" s="868"/>
      <c r="M613" s="791"/>
      <c r="N613" s="789"/>
      <c r="O613" s="797"/>
      <c r="P613" s="797"/>
      <c r="Q613" s="797"/>
      <c r="R613" s="797"/>
      <c r="S613" s="798"/>
    </row>
    <row r="614" spans="1:19" ht="30">
      <c r="A614" s="1393">
        <v>600</v>
      </c>
      <c r="B614" s="1394" t="s">
        <v>1919</v>
      </c>
      <c r="C614" s="1395" t="s">
        <v>2321</v>
      </c>
      <c r="D614" s="1395" t="s">
        <v>1974</v>
      </c>
      <c r="E614" s="1427" t="s">
        <v>3576</v>
      </c>
      <c r="F614" s="1396"/>
      <c r="G614" s="1395" t="s">
        <v>5</v>
      </c>
      <c r="H614" s="1392">
        <v>2</v>
      </c>
      <c r="I614" s="868"/>
      <c r="J614" s="789"/>
      <c r="K614" s="789"/>
      <c r="L614" s="868"/>
      <c r="M614" s="791"/>
      <c r="N614" s="789"/>
      <c r="O614" s="797"/>
      <c r="P614" s="797"/>
      <c r="Q614" s="797"/>
      <c r="R614" s="797"/>
      <c r="S614" s="798"/>
    </row>
    <row r="615" spans="1:19" ht="30">
      <c r="A615" s="1388">
        <v>601</v>
      </c>
      <c r="B615" s="1394" t="s">
        <v>1919</v>
      </c>
      <c r="C615" s="1395" t="s">
        <v>1912</v>
      </c>
      <c r="D615" s="1395" t="s">
        <v>1974</v>
      </c>
      <c r="E615" s="1427" t="s">
        <v>3576</v>
      </c>
      <c r="F615" s="1396"/>
      <c r="G615" s="1395" t="s">
        <v>5</v>
      </c>
      <c r="H615" s="1392">
        <v>1</v>
      </c>
      <c r="I615" s="868"/>
      <c r="J615" s="789"/>
      <c r="K615" s="789"/>
      <c r="L615" s="868"/>
      <c r="M615" s="791"/>
      <c r="N615" s="789"/>
      <c r="O615" s="797"/>
      <c r="P615" s="797"/>
      <c r="Q615" s="797"/>
      <c r="R615" s="797"/>
      <c r="S615" s="798"/>
    </row>
    <row r="616" spans="1:19" ht="30">
      <c r="A616" s="1393">
        <v>602</v>
      </c>
      <c r="B616" s="1394" t="s">
        <v>1919</v>
      </c>
      <c r="C616" s="1395" t="s">
        <v>2322</v>
      </c>
      <c r="D616" s="1395" t="s">
        <v>1974</v>
      </c>
      <c r="E616" s="1427" t="s">
        <v>3576</v>
      </c>
      <c r="F616" s="1396"/>
      <c r="G616" s="1395" t="s">
        <v>5</v>
      </c>
      <c r="H616" s="1392">
        <v>1</v>
      </c>
      <c r="I616" s="868"/>
      <c r="J616" s="789"/>
      <c r="K616" s="789"/>
      <c r="L616" s="868"/>
      <c r="M616" s="791"/>
      <c r="N616" s="789"/>
      <c r="O616" s="797"/>
      <c r="P616" s="797"/>
      <c r="Q616" s="797"/>
      <c r="R616" s="797"/>
      <c r="S616" s="798"/>
    </row>
    <row r="617" spans="1:19" ht="30">
      <c r="A617" s="1388">
        <v>603</v>
      </c>
      <c r="B617" s="1394" t="s">
        <v>1919</v>
      </c>
      <c r="C617" s="1395" t="s">
        <v>2298</v>
      </c>
      <c r="D617" s="1395" t="s">
        <v>1974</v>
      </c>
      <c r="E617" s="1427" t="s">
        <v>3576</v>
      </c>
      <c r="F617" s="1396"/>
      <c r="G617" s="1395" t="s">
        <v>5</v>
      </c>
      <c r="H617" s="1392">
        <v>1</v>
      </c>
      <c r="I617" s="868"/>
      <c r="J617" s="789"/>
      <c r="K617" s="789"/>
      <c r="L617" s="868"/>
      <c r="M617" s="791"/>
      <c r="N617" s="789"/>
      <c r="O617" s="797"/>
      <c r="P617" s="797"/>
      <c r="Q617" s="797"/>
      <c r="R617" s="797"/>
      <c r="S617" s="798"/>
    </row>
    <row r="618" spans="1:19" ht="30">
      <c r="A618" s="1393">
        <v>604</v>
      </c>
      <c r="B618" s="1394" t="s">
        <v>1919</v>
      </c>
      <c r="C618" s="1395" t="s">
        <v>2300</v>
      </c>
      <c r="D618" s="1395" t="s">
        <v>1974</v>
      </c>
      <c r="E618" s="1427" t="s">
        <v>3576</v>
      </c>
      <c r="F618" s="1396"/>
      <c r="G618" s="1395" t="s">
        <v>5</v>
      </c>
      <c r="H618" s="1392">
        <v>3</v>
      </c>
      <c r="I618" s="868"/>
      <c r="J618" s="789"/>
      <c r="K618" s="789"/>
      <c r="L618" s="868"/>
      <c r="M618" s="791"/>
      <c r="N618" s="789"/>
      <c r="O618" s="797"/>
      <c r="P618" s="797"/>
      <c r="Q618" s="797"/>
      <c r="R618" s="797"/>
      <c r="S618" s="798"/>
    </row>
    <row r="619" spans="1:19" ht="30">
      <c r="A619" s="1388">
        <v>605</v>
      </c>
      <c r="B619" s="1394" t="s">
        <v>1919</v>
      </c>
      <c r="C619" s="1395" t="s">
        <v>2302</v>
      </c>
      <c r="D619" s="1395" t="s">
        <v>1974</v>
      </c>
      <c r="E619" s="1427" t="s">
        <v>3576</v>
      </c>
      <c r="F619" s="1396"/>
      <c r="G619" s="1395" t="s">
        <v>5</v>
      </c>
      <c r="H619" s="1392">
        <v>3</v>
      </c>
      <c r="I619" s="868"/>
      <c r="J619" s="789"/>
      <c r="K619" s="789"/>
      <c r="L619" s="868"/>
      <c r="M619" s="791"/>
      <c r="N619" s="789"/>
      <c r="O619" s="797"/>
      <c r="P619" s="797"/>
      <c r="Q619" s="797"/>
      <c r="R619" s="797"/>
      <c r="S619" s="798"/>
    </row>
    <row r="620" spans="1:19" ht="30">
      <c r="A620" s="1393">
        <v>606</v>
      </c>
      <c r="B620" s="1394" t="s">
        <v>1919</v>
      </c>
      <c r="C620" s="1395" t="s">
        <v>2304</v>
      </c>
      <c r="D620" s="1395" t="s">
        <v>1974</v>
      </c>
      <c r="E620" s="1427" t="s">
        <v>3576</v>
      </c>
      <c r="F620" s="1396"/>
      <c r="G620" s="1395" t="s">
        <v>5</v>
      </c>
      <c r="H620" s="1392">
        <v>1</v>
      </c>
      <c r="I620" s="868"/>
      <c r="J620" s="789"/>
      <c r="K620" s="789"/>
      <c r="L620" s="868"/>
      <c r="M620" s="791"/>
      <c r="N620" s="789"/>
      <c r="O620" s="797"/>
      <c r="P620" s="797"/>
      <c r="Q620" s="797"/>
      <c r="R620" s="797"/>
      <c r="S620" s="798"/>
    </row>
    <row r="621" spans="1:19" ht="30">
      <c r="A621" s="1388">
        <v>607</v>
      </c>
      <c r="B621" s="1394" t="s">
        <v>1919</v>
      </c>
      <c r="C621" s="1395" t="s">
        <v>2323</v>
      </c>
      <c r="D621" s="1395" t="s">
        <v>1974</v>
      </c>
      <c r="E621" s="1427" t="s">
        <v>3576</v>
      </c>
      <c r="F621" s="1396"/>
      <c r="G621" s="1395" t="s">
        <v>5</v>
      </c>
      <c r="H621" s="1392">
        <v>1</v>
      </c>
      <c r="I621" s="868"/>
      <c r="J621" s="789"/>
      <c r="K621" s="789"/>
      <c r="L621" s="868"/>
      <c r="M621" s="791"/>
      <c r="N621" s="789"/>
      <c r="O621" s="797"/>
      <c r="P621" s="797"/>
      <c r="Q621" s="797"/>
      <c r="R621" s="797"/>
      <c r="S621" s="798"/>
    </row>
    <row r="622" spans="1:19" ht="30">
      <c r="A622" s="1393">
        <v>608</v>
      </c>
      <c r="B622" s="1394" t="s">
        <v>1919</v>
      </c>
      <c r="C622" s="1395" t="s">
        <v>2324</v>
      </c>
      <c r="D622" s="1395" t="s">
        <v>1974</v>
      </c>
      <c r="E622" s="1427" t="s">
        <v>3576</v>
      </c>
      <c r="F622" s="1396"/>
      <c r="G622" s="1395" t="s">
        <v>5</v>
      </c>
      <c r="H622" s="1392">
        <v>1</v>
      </c>
      <c r="I622" s="868"/>
      <c r="J622" s="789"/>
      <c r="K622" s="789"/>
      <c r="L622" s="868"/>
      <c r="M622" s="791"/>
      <c r="N622" s="789"/>
      <c r="O622" s="797"/>
      <c r="P622" s="797"/>
      <c r="Q622" s="797"/>
      <c r="R622" s="797"/>
      <c r="S622" s="798"/>
    </row>
    <row r="623" spans="1:19" ht="30">
      <c r="A623" s="1388">
        <v>609</v>
      </c>
      <c r="B623" s="1394" t="s">
        <v>1987</v>
      </c>
      <c r="C623" s="1395">
        <v>100</v>
      </c>
      <c r="D623" s="1395" t="s">
        <v>1916</v>
      </c>
      <c r="E623" s="1427" t="s">
        <v>3576</v>
      </c>
      <c r="F623" s="1396"/>
      <c r="G623" s="1395" t="s">
        <v>5</v>
      </c>
      <c r="H623" s="1392">
        <v>1</v>
      </c>
      <c r="I623" s="868"/>
      <c r="J623" s="789"/>
      <c r="K623" s="789"/>
      <c r="L623" s="868"/>
      <c r="M623" s="791"/>
      <c r="N623" s="789"/>
      <c r="O623" s="797"/>
      <c r="P623" s="797"/>
      <c r="Q623" s="797"/>
      <c r="R623" s="797"/>
      <c r="S623" s="798"/>
    </row>
    <row r="624" spans="1:19" ht="30">
      <c r="A624" s="1393">
        <v>610</v>
      </c>
      <c r="B624" s="1394" t="s">
        <v>1987</v>
      </c>
      <c r="C624" s="1395" t="s">
        <v>2325</v>
      </c>
      <c r="D624" s="1395" t="s">
        <v>1916</v>
      </c>
      <c r="E624" s="1427" t="s">
        <v>3576</v>
      </c>
      <c r="F624" s="1396"/>
      <c r="G624" s="1395" t="s">
        <v>5</v>
      </c>
      <c r="H624" s="1392">
        <v>4</v>
      </c>
      <c r="I624" s="868"/>
      <c r="J624" s="789"/>
      <c r="K624" s="789"/>
      <c r="L624" s="868"/>
      <c r="M624" s="791"/>
      <c r="N624" s="789"/>
      <c r="O624" s="797"/>
      <c r="P624" s="797"/>
      <c r="Q624" s="797"/>
      <c r="R624" s="797"/>
      <c r="S624" s="798"/>
    </row>
    <row r="625" spans="1:19" ht="30">
      <c r="A625" s="1388">
        <v>611</v>
      </c>
      <c r="B625" s="1394" t="s">
        <v>1987</v>
      </c>
      <c r="C625" s="1395" t="s">
        <v>2325</v>
      </c>
      <c r="D625" s="1395" t="s">
        <v>1916</v>
      </c>
      <c r="E625" s="1427" t="s">
        <v>3576</v>
      </c>
      <c r="F625" s="1396" t="s">
        <v>2326</v>
      </c>
      <c r="G625" s="1395" t="s">
        <v>5</v>
      </c>
      <c r="H625" s="1392">
        <v>1</v>
      </c>
      <c r="I625" s="868"/>
      <c r="J625" s="789"/>
      <c r="K625" s="789"/>
      <c r="L625" s="868"/>
      <c r="M625" s="791"/>
      <c r="N625" s="789"/>
      <c r="O625" s="797"/>
      <c r="P625" s="797"/>
      <c r="Q625" s="797"/>
      <c r="R625" s="797"/>
      <c r="S625" s="798"/>
    </row>
    <row r="626" spans="1:19" ht="30">
      <c r="A626" s="1393">
        <v>612</v>
      </c>
      <c r="B626" s="1394" t="s">
        <v>1987</v>
      </c>
      <c r="C626" s="1395" t="s">
        <v>2157</v>
      </c>
      <c r="D626" s="1395" t="s">
        <v>1916</v>
      </c>
      <c r="E626" s="1427" t="s">
        <v>3576</v>
      </c>
      <c r="F626" s="1396"/>
      <c r="G626" s="1395" t="s">
        <v>5</v>
      </c>
      <c r="H626" s="1392">
        <v>3</v>
      </c>
      <c r="I626" s="868"/>
      <c r="J626" s="789"/>
      <c r="K626" s="789"/>
      <c r="L626" s="868"/>
      <c r="M626" s="791"/>
      <c r="N626" s="789"/>
      <c r="O626" s="797"/>
      <c r="P626" s="797"/>
      <c r="Q626" s="797"/>
      <c r="R626" s="797"/>
      <c r="S626" s="798"/>
    </row>
    <row r="627" spans="1:19" ht="30">
      <c r="A627" s="1388">
        <v>613</v>
      </c>
      <c r="B627" s="1394" t="s">
        <v>1987</v>
      </c>
      <c r="C627" s="1395" t="s">
        <v>2157</v>
      </c>
      <c r="D627" s="1395" t="s">
        <v>1916</v>
      </c>
      <c r="E627" s="1427" t="s">
        <v>3576</v>
      </c>
      <c r="F627" s="1396" t="s">
        <v>2158</v>
      </c>
      <c r="G627" s="1395" t="s">
        <v>5</v>
      </c>
      <c r="H627" s="1392">
        <v>2</v>
      </c>
      <c r="I627" s="868"/>
      <c r="J627" s="789"/>
      <c r="K627" s="789"/>
      <c r="L627" s="868"/>
      <c r="M627" s="791"/>
      <c r="N627" s="789"/>
      <c r="O627" s="797"/>
      <c r="P627" s="797"/>
      <c r="Q627" s="797"/>
      <c r="R627" s="797"/>
      <c r="S627" s="798"/>
    </row>
    <row r="628" spans="1:19" ht="30">
      <c r="A628" s="1393">
        <v>614</v>
      </c>
      <c r="B628" s="1394" t="s">
        <v>1987</v>
      </c>
      <c r="C628" s="1395" t="s">
        <v>2327</v>
      </c>
      <c r="D628" s="1395" t="s">
        <v>1916</v>
      </c>
      <c r="E628" s="1427" t="s">
        <v>3576</v>
      </c>
      <c r="F628" s="1396"/>
      <c r="G628" s="1395" t="s">
        <v>5</v>
      </c>
      <c r="H628" s="1392">
        <v>2</v>
      </c>
      <c r="I628" s="868"/>
      <c r="J628" s="789"/>
      <c r="K628" s="789"/>
      <c r="L628" s="868"/>
      <c r="M628" s="791"/>
      <c r="N628" s="789"/>
      <c r="O628" s="797"/>
      <c r="P628" s="797"/>
      <c r="Q628" s="797"/>
      <c r="R628" s="797"/>
      <c r="S628" s="798"/>
    </row>
    <row r="629" spans="1:19" ht="30">
      <c r="A629" s="1388">
        <v>615</v>
      </c>
      <c r="B629" s="1394" t="s">
        <v>1987</v>
      </c>
      <c r="C629" s="1395" t="s">
        <v>2327</v>
      </c>
      <c r="D629" s="1395" t="s">
        <v>1916</v>
      </c>
      <c r="E629" s="1427" t="s">
        <v>3576</v>
      </c>
      <c r="F629" s="1396" t="s">
        <v>2328</v>
      </c>
      <c r="G629" s="1395" t="s">
        <v>5</v>
      </c>
      <c r="H629" s="1392">
        <v>2</v>
      </c>
      <c r="I629" s="868"/>
      <c r="J629" s="789"/>
      <c r="K629" s="789"/>
      <c r="L629" s="868"/>
      <c r="M629" s="791"/>
      <c r="N629" s="789"/>
      <c r="O629" s="797"/>
      <c r="P629" s="797"/>
      <c r="Q629" s="797"/>
      <c r="R629" s="797"/>
      <c r="S629" s="798"/>
    </row>
    <row r="630" spans="1:19" ht="30">
      <c r="A630" s="1393">
        <v>616</v>
      </c>
      <c r="B630" s="1394" t="s">
        <v>1987</v>
      </c>
      <c r="C630" s="1395">
        <v>160</v>
      </c>
      <c r="D630" s="1395" t="s">
        <v>1916</v>
      </c>
      <c r="E630" s="1427" t="s">
        <v>3576</v>
      </c>
      <c r="F630" s="1396"/>
      <c r="G630" s="1395" t="s">
        <v>5</v>
      </c>
      <c r="H630" s="1392">
        <v>1</v>
      </c>
      <c r="I630" s="868"/>
      <c r="J630" s="789"/>
      <c r="K630" s="789"/>
      <c r="L630" s="868"/>
      <c r="M630" s="791"/>
      <c r="N630" s="789"/>
      <c r="O630" s="797"/>
      <c r="P630" s="797"/>
      <c r="Q630" s="797"/>
      <c r="R630" s="797"/>
      <c r="S630" s="798"/>
    </row>
    <row r="631" spans="1:19" ht="30">
      <c r="A631" s="1388">
        <v>617</v>
      </c>
      <c r="B631" s="1394" t="s">
        <v>1987</v>
      </c>
      <c r="C631" s="1395" t="s">
        <v>2159</v>
      </c>
      <c r="D631" s="1395" t="s">
        <v>1916</v>
      </c>
      <c r="E631" s="1427" t="s">
        <v>3576</v>
      </c>
      <c r="F631" s="1396"/>
      <c r="G631" s="1395" t="s">
        <v>5</v>
      </c>
      <c r="H631" s="1392">
        <v>2</v>
      </c>
      <c r="I631" s="868"/>
      <c r="J631" s="789"/>
      <c r="K631" s="789"/>
      <c r="L631" s="868"/>
      <c r="M631" s="791"/>
      <c r="N631" s="789"/>
      <c r="O631" s="797"/>
      <c r="P631" s="797"/>
      <c r="Q631" s="797"/>
      <c r="R631" s="797"/>
      <c r="S631" s="798"/>
    </row>
    <row r="632" spans="1:19" ht="30">
      <c r="A632" s="1393">
        <v>618</v>
      </c>
      <c r="B632" s="1394" t="s">
        <v>1987</v>
      </c>
      <c r="C632" s="1395" t="s">
        <v>2159</v>
      </c>
      <c r="D632" s="1395" t="s">
        <v>1916</v>
      </c>
      <c r="E632" s="1427" t="s">
        <v>3576</v>
      </c>
      <c r="F632" s="1396" t="s">
        <v>2160</v>
      </c>
      <c r="G632" s="1395" t="s">
        <v>5</v>
      </c>
      <c r="H632" s="1392">
        <v>1</v>
      </c>
      <c r="I632" s="868"/>
      <c r="J632" s="789"/>
      <c r="K632" s="789"/>
      <c r="L632" s="868"/>
      <c r="M632" s="791"/>
      <c r="N632" s="789"/>
      <c r="O632" s="797"/>
      <c r="P632" s="797"/>
      <c r="Q632" s="797"/>
      <c r="R632" s="797"/>
      <c r="S632" s="798"/>
    </row>
    <row r="633" spans="1:19" ht="30">
      <c r="A633" s="1388">
        <v>619</v>
      </c>
      <c r="B633" s="1394" t="s">
        <v>1987</v>
      </c>
      <c r="C633" s="1395" t="s">
        <v>2329</v>
      </c>
      <c r="D633" s="1395" t="s">
        <v>1916</v>
      </c>
      <c r="E633" s="1427" t="s">
        <v>3576</v>
      </c>
      <c r="F633" s="1396"/>
      <c r="G633" s="1395" t="s">
        <v>5</v>
      </c>
      <c r="H633" s="1392">
        <v>1</v>
      </c>
      <c r="I633" s="868"/>
      <c r="J633" s="789"/>
      <c r="K633" s="789"/>
      <c r="L633" s="868"/>
      <c r="M633" s="791"/>
      <c r="N633" s="789"/>
      <c r="O633" s="797"/>
      <c r="P633" s="797"/>
      <c r="Q633" s="797"/>
      <c r="R633" s="797"/>
      <c r="S633" s="798"/>
    </row>
    <row r="634" spans="1:19" ht="30">
      <c r="A634" s="1393">
        <v>620</v>
      </c>
      <c r="B634" s="1394" t="s">
        <v>1987</v>
      </c>
      <c r="C634" s="1395" t="s">
        <v>2174</v>
      </c>
      <c r="D634" s="1395" t="s">
        <v>1916</v>
      </c>
      <c r="E634" s="1427" t="s">
        <v>3576</v>
      </c>
      <c r="F634" s="1396"/>
      <c r="G634" s="1395" t="s">
        <v>5</v>
      </c>
      <c r="H634" s="1392">
        <v>4</v>
      </c>
      <c r="I634" s="868"/>
      <c r="J634" s="789"/>
      <c r="K634" s="789"/>
      <c r="L634" s="868"/>
      <c r="M634" s="791"/>
      <c r="N634" s="789"/>
      <c r="O634" s="797"/>
      <c r="P634" s="797"/>
      <c r="Q634" s="797"/>
      <c r="R634" s="797"/>
      <c r="S634" s="798"/>
    </row>
    <row r="635" spans="1:19" ht="30">
      <c r="A635" s="1388">
        <v>621</v>
      </c>
      <c r="B635" s="1394" t="s">
        <v>1987</v>
      </c>
      <c r="C635" s="1395" t="s">
        <v>2174</v>
      </c>
      <c r="D635" s="1395" t="s">
        <v>1916</v>
      </c>
      <c r="E635" s="1427" t="s">
        <v>3576</v>
      </c>
      <c r="F635" s="1396" t="s">
        <v>2210</v>
      </c>
      <c r="G635" s="1395" t="s">
        <v>5</v>
      </c>
      <c r="H635" s="1392">
        <v>1</v>
      </c>
      <c r="I635" s="868"/>
      <c r="J635" s="789"/>
      <c r="K635" s="789"/>
      <c r="L635" s="868"/>
      <c r="M635" s="791"/>
      <c r="N635" s="789"/>
      <c r="O635" s="797"/>
      <c r="P635" s="797"/>
      <c r="Q635" s="797"/>
      <c r="R635" s="797"/>
      <c r="S635" s="798"/>
    </row>
    <row r="636" spans="1:19" ht="30">
      <c r="A636" s="1393">
        <v>622</v>
      </c>
      <c r="B636" s="1394" t="s">
        <v>1987</v>
      </c>
      <c r="C636" s="1395" t="s">
        <v>2167</v>
      </c>
      <c r="D636" s="1395" t="s">
        <v>1916</v>
      </c>
      <c r="E636" s="1427" t="s">
        <v>3576</v>
      </c>
      <c r="F636" s="1396"/>
      <c r="G636" s="1395" t="s">
        <v>5</v>
      </c>
      <c r="H636" s="1392">
        <v>2</v>
      </c>
      <c r="I636" s="868"/>
      <c r="J636" s="789"/>
      <c r="K636" s="789"/>
      <c r="L636" s="868"/>
      <c r="M636" s="791"/>
      <c r="N636" s="789"/>
      <c r="O636" s="797"/>
      <c r="P636" s="797"/>
      <c r="Q636" s="797"/>
      <c r="R636" s="797"/>
      <c r="S636" s="798"/>
    </row>
    <row r="637" spans="1:19" ht="30">
      <c r="A637" s="1388">
        <v>623</v>
      </c>
      <c r="B637" s="1394" t="s">
        <v>1987</v>
      </c>
      <c r="C637" s="1395" t="s">
        <v>2167</v>
      </c>
      <c r="D637" s="1395" t="s">
        <v>1916</v>
      </c>
      <c r="E637" s="1427" t="s">
        <v>3576</v>
      </c>
      <c r="F637" s="1396" t="s">
        <v>2168</v>
      </c>
      <c r="G637" s="1395" t="s">
        <v>5</v>
      </c>
      <c r="H637" s="1392">
        <v>1</v>
      </c>
      <c r="I637" s="868"/>
      <c r="J637" s="789"/>
      <c r="K637" s="789"/>
      <c r="L637" s="868"/>
      <c r="M637" s="791"/>
      <c r="N637" s="789"/>
      <c r="O637" s="797"/>
      <c r="P637" s="797"/>
      <c r="Q637" s="797"/>
      <c r="R637" s="797"/>
      <c r="S637" s="798"/>
    </row>
    <row r="638" spans="1:19" ht="30">
      <c r="A638" s="1393">
        <v>624</v>
      </c>
      <c r="B638" s="1394" t="s">
        <v>1987</v>
      </c>
      <c r="C638" s="1395">
        <v>250</v>
      </c>
      <c r="D638" s="1395" t="s">
        <v>1916</v>
      </c>
      <c r="E638" s="1427" t="s">
        <v>3576</v>
      </c>
      <c r="F638" s="1396"/>
      <c r="G638" s="1395" t="s">
        <v>5</v>
      </c>
      <c r="H638" s="1392">
        <v>2</v>
      </c>
      <c r="I638" s="868"/>
      <c r="J638" s="789"/>
      <c r="K638" s="789"/>
      <c r="L638" s="868"/>
      <c r="M638" s="791"/>
      <c r="N638" s="789"/>
      <c r="O638" s="797"/>
      <c r="P638" s="797"/>
      <c r="Q638" s="797"/>
      <c r="R638" s="797"/>
      <c r="S638" s="798"/>
    </row>
    <row r="639" spans="1:19" ht="30">
      <c r="A639" s="1388">
        <v>625</v>
      </c>
      <c r="B639" s="1394" t="s">
        <v>1987</v>
      </c>
      <c r="C639" s="1395" t="s">
        <v>2330</v>
      </c>
      <c r="D639" s="1395" t="s">
        <v>1916</v>
      </c>
      <c r="E639" s="1427" t="s">
        <v>3576</v>
      </c>
      <c r="F639" s="1396"/>
      <c r="G639" s="1395" t="s">
        <v>5</v>
      </c>
      <c r="H639" s="1392">
        <v>1</v>
      </c>
      <c r="I639" s="868"/>
      <c r="J639" s="789"/>
      <c r="K639" s="789"/>
      <c r="L639" s="868"/>
      <c r="M639" s="791"/>
      <c r="N639" s="789"/>
      <c r="O639" s="797"/>
      <c r="P639" s="797"/>
      <c r="Q639" s="797"/>
      <c r="R639" s="797"/>
      <c r="S639" s="798"/>
    </row>
    <row r="640" spans="1:19" ht="30">
      <c r="A640" s="1393">
        <v>626</v>
      </c>
      <c r="B640" s="1394" t="s">
        <v>1987</v>
      </c>
      <c r="C640" s="1395" t="s">
        <v>2331</v>
      </c>
      <c r="D640" s="1395" t="s">
        <v>1916</v>
      </c>
      <c r="E640" s="1427" t="s">
        <v>3576</v>
      </c>
      <c r="F640" s="1396" t="s">
        <v>2332</v>
      </c>
      <c r="G640" s="1395" t="s">
        <v>5</v>
      </c>
      <c r="H640" s="1392">
        <v>1</v>
      </c>
      <c r="I640" s="868"/>
      <c r="J640" s="789"/>
      <c r="K640" s="789"/>
      <c r="L640" s="868"/>
      <c r="M640" s="791"/>
      <c r="N640" s="789"/>
      <c r="O640" s="797"/>
      <c r="P640" s="797"/>
      <c r="Q640" s="797"/>
      <c r="R640" s="797"/>
      <c r="S640" s="798"/>
    </row>
    <row r="641" spans="1:19" ht="30">
      <c r="A641" s="1388">
        <v>627</v>
      </c>
      <c r="B641" s="1394" t="s">
        <v>1987</v>
      </c>
      <c r="C641" s="1395" t="s">
        <v>2170</v>
      </c>
      <c r="D641" s="1395" t="s">
        <v>1916</v>
      </c>
      <c r="E641" s="1427" t="s">
        <v>3576</v>
      </c>
      <c r="F641" s="1396"/>
      <c r="G641" s="1395" t="s">
        <v>5</v>
      </c>
      <c r="H641" s="1392">
        <v>2</v>
      </c>
      <c r="I641" s="868"/>
      <c r="J641" s="789"/>
      <c r="K641" s="789"/>
      <c r="L641" s="868"/>
      <c r="M641" s="791"/>
      <c r="N641" s="789"/>
      <c r="O641" s="797"/>
      <c r="P641" s="797"/>
      <c r="Q641" s="797"/>
      <c r="R641" s="797"/>
      <c r="S641" s="798"/>
    </row>
    <row r="642" spans="1:19" ht="30">
      <c r="A642" s="1393">
        <v>628</v>
      </c>
      <c r="B642" s="1394" t="s">
        <v>1987</v>
      </c>
      <c r="C642" s="1395" t="s">
        <v>2170</v>
      </c>
      <c r="D642" s="1395" t="s">
        <v>1916</v>
      </c>
      <c r="E642" s="1427" t="s">
        <v>3576</v>
      </c>
      <c r="F642" s="1396" t="s">
        <v>2168</v>
      </c>
      <c r="G642" s="1395" t="s">
        <v>5</v>
      </c>
      <c r="H642" s="1392">
        <v>1</v>
      </c>
      <c r="I642" s="868"/>
      <c r="J642" s="789"/>
      <c r="K642" s="789"/>
      <c r="L642" s="868"/>
      <c r="M642" s="791"/>
      <c r="N642" s="789"/>
      <c r="O642" s="797"/>
      <c r="P642" s="797"/>
      <c r="Q642" s="797"/>
      <c r="R642" s="797"/>
      <c r="S642" s="798"/>
    </row>
    <row r="643" spans="1:19" ht="30">
      <c r="A643" s="1388">
        <v>629</v>
      </c>
      <c r="B643" s="1394" t="s">
        <v>1987</v>
      </c>
      <c r="C643" s="1395" t="s">
        <v>2083</v>
      </c>
      <c r="D643" s="1395" t="s">
        <v>1916</v>
      </c>
      <c r="E643" s="1427" t="s">
        <v>3576</v>
      </c>
      <c r="F643" s="1396" t="s">
        <v>2084</v>
      </c>
      <c r="G643" s="1395" t="s">
        <v>5</v>
      </c>
      <c r="H643" s="1392">
        <v>2</v>
      </c>
      <c r="I643" s="868"/>
      <c r="J643" s="789"/>
      <c r="K643" s="789"/>
      <c r="L643" s="868"/>
      <c r="M643" s="791"/>
      <c r="N643" s="789"/>
      <c r="O643" s="797"/>
      <c r="P643" s="797"/>
      <c r="Q643" s="797"/>
      <c r="R643" s="797"/>
      <c r="S643" s="798"/>
    </row>
    <row r="644" spans="1:19" ht="30">
      <c r="A644" s="1393">
        <v>630</v>
      </c>
      <c r="B644" s="1394" t="s">
        <v>1987</v>
      </c>
      <c r="C644" s="1395" t="s">
        <v>2333</v>
      </c>
      <c r="D644" s="1395" t="s">
        <v>1916</v>
      </c>
      <c r="E644" s="1427" t="s">
        <v>3576</v>
      </c>
      <c r="F644" s="1396"/>
      <c r="G644" s="1395" t="s">
        <v>5</v>
      </c>
      <c r="H644" s="1392">
        <v>1</v>
      </c>
      <c r="I644" s="868"/>
      <c r="J644" s="789"/>
      <c r="K644" s="789"/>
      <c r="L644" s="868"/>
      <c r="M644" s="791"/>
      <c r="N644" s="789"/>
      <c r="O644" s="797"/>
      <c r="P644" s="797"/>
      <c r="Q644" s="797"/>
      <c r="R644" s="797"/>
      <c r="S644" s="798"/>
    </row>
    <row r="645" spans="1:19" ht="30">
      <c r="A645" s="1388">
        <v>631</v>
      </c>
      <c r="B645" s="1394" t="s">
        <v>1987</v>
      </c>
      <c r="C645" s="1395" t="s">
        <v>2334</v>
      </c>
      <c r="D645" s="1395" t="s">
        <v>1916</v>
      </c>
      <c r="E645" s="1427" t="s">
        <v>3576</v>
      </c>
      <c r="F645" s="1396"/>
      <c r="G645" s="1395" t="s">
        <v>5</v>
      </c>
      <c r="H645" s="1392">
        <v>1</v>
      </c>
      <c r="I645" s="868"/>
      <c r="J645" s="789"/>
      <c r="K645" s="789"/>
      <c r="L645" s="868"/>
      <c r="M645" s="791"/>
      <c r="N645" s="789"/>
      <c r="O645" s="797"/>
      <c r="P645" s="797"/>
      <c r="Q645" s="797"/>
      <c r="R645" s="797"/>
      <c r="S645" s="798"/>
    </row>
    <row r="646" spans="1:19" ht="30">
      <c r="A646" s="1393">
        <v>632</v>
      </c>
      <c r="B646" s="1394" t="s">
        <v>1987</v>
      </c>
      <c r="C646" s="1395" t="s">
        <v>2335</v>
      </c>
      <c r="D646" s="1395" t="s">
        <v>1916</v>
      </c>
      <c r="E646" s="1427" t="s">
        <v>3576</v>
      </c>
      <c r="F646" s="1396" t="s">
        <v>2336</v>
      </c>
      <c r="G646" s="1395" t="s">
        <v>5</v>
      </c>
      <c r="H646" s="1392">
        <v>1</v>
      </c>
      <c r="I646" s="868"/>
      <c r="J646" s="789"/>
      <c r="K646" s="789"/>
      <c r="L646" s="868"/>
      <c r="M646" s="791"/>
      <c r="N646" s="789"/>
      <c r="O646" s="797"/>
      <c r="P646" s="797"/>
      <c r="Q646" s="797"/>
      <c r="R646" s="797"/>
      <c r="S646" s="798"/>
    </row>
    <row r="647" spans="1:19" ht="30">
      <c r="A647" s="1388">
        <v>633</v>
      </c>
      <c r="B647" s="1394" t="s">
        <v>1987</v>
      </c>
      <c r="C647" s="1395" t="s">
        <v>2085</v>
      </c>
      <c r="D647" s="1395" t="s">
        <v>1916</v>
      </c>
      <c r="E647" s="1427" t="s">
        <v>3576</v>
      </c>
      <c r="F647" s="1396" t="s">
        <v>2086</v>
      </c>
      <c r="G647" s="1395" t="s">
        <v>5</v>
      </c>
      <c r="H647" s="1392">
        <v>2</v>
      </c>
      <c r="I647" s="868"/>
      <c r="J647" s="789"/>
      <c r="K647" s="789"/>
      <c r="L647" s="868"/>
      <c r="M647" s="791"/>
      <c r="N647" s="789"/>
      <c r="O647" s="797"/>
      <c r="P647" s="797"/>
      <c r="Q647" s="797"/>
      <c r="R647" s="797"/>
      <c r="S647" s="798"/>
    </row>
    <row r="648" spans="1:19" ht="30">
      <c r="A648" s="1393">
        <v>634</v>
      </c>
      <c r="B648" s="1394" t="s">
        <v>1987</v>
      </c>
      <c r="C648" s="1395">
        <v>400</v>
      </c>
      <c r="D648" s="1395" t="s">
        <v>1916</v>
      </c>
      <c r="E648" s="1427" t="s">
        <v>3576</v>
      </c>
      <c r="F648" s="1396"/>
      <c r="G648" s="1395" t="s">
        <v>5</v>
      </c>
      <c r="H648" s="1392">
        <v>1</v>
      </c>
      <c r="I648" s="868"/>
      <c r="J648" s="789"/>
      <c r="K648" s="789"/>
      <c r="L648" s="868"/>
      <c r="M648" s="791"/>
      <c r="N648" s="789"/>
      <c r="O648" s="797"/>
      <c r="P648" s="797"/>
      <c r="Q648" s="797"/>
      <c r="R648" s="797"/>
      <c r="S648" s="798"/>
    </row>
    <row r="649" spans="1:19" ht="30">
      <c r="A649" s="1388">
        <v>635</v>
      </c>
      <c r="B649" s="1394" t="s">
        <v>1987</v>
      </c>
      <c r="C649" s="1395">
        <v>100</v>
      </c>
      <c r="D649" s="1395" t="s">
        <v>1974</v>
      </c>
      <c r="E649" s="1427" t="s">
        <v>3576</v>
      </c>
      <c r="F649" s="1396"/>
      <c r="G649" s="1395" t="s">
        <v>5</v>
      </c>
      <c r="H649" s="1392">
        <v>1</v>
      </c>
      <c r="I649" s="868"/>
      <c r="J649" s="789"/>
      <c r="K649" s="789"/>
      <c r="L649" s="868"/>
      <c r="M649" s="791"/>
      <c r="N649" s="789"/>
      <c r="O649" s="797"/>
      <c r="P649" s="797"/>
      <c r="Q649" s="797"/>
      <c r="R649" s="797"/>
      <c r="S649" s="798"/>
    </row>
    <row r="650" spans="1:19" ht="30">
      <c r="A650" s="1393">
        <v>636</v>
      </c>
      <c r="B650" s="1394" t="s">
        <v>1987</v>
      </c>
      <c r="C650" s="1395">
        <v>160</v>
      </c>
      <c r="D650" s="1395" t="s">
        <v>1974</v>
      </c>
      <c r="E650" s="1427" t="s">
        <v>3576</v>
      </c>
      <c r="F650" s="1396"/>
      <c r="G650" s="1395" t="s">
        <v>5</v>
      </c>
      <c r="H650" s="1392">
        <v>2</v>
      </c>
      <c r="I650" s="868"/>
      <c r="J650" s="789"/>
      <c r="K650" s="789"/>
      <c r="L650" s="868"/>
      <c r="M650" s="791"/>
      <c r="N650" s="789"/>
      <c r="O650" s="797"/>
      <c r="P650" s="797"/>
      <c r="Q650" s="797"/>
      <c r="R650" s="797"/>
      <c r="S650" s="798"/>
    </row>
    <row r="651" spans="1:19" ht="30">
      <c r="A651" s="1388">
        <v>637</v>
      </c>
      <c r="B651" s="1394" t="s">
        <v>1987</v>
      </c>
      <c r="C651" s="1395" t="s">
        <v>2337</v>
      </c>
      <c r="D651" s="1395" t="s">
        <v>1974</v>
      </c>
      <c r="E651" s="1427" t="s">
        <v>3576</v>
      </c>
      <c r="F651" s="1396"/>
      <c r="G651" s="1395" t="s">
        <v>5</v>
      </c>
      <c r="H651" s="1392">
        <v>2</v>
      </c>
      <c r="I651" s="868"/>
      <c r="J651" s="789"/>
      <c r="K651" s="789"/>
      <c r="L651" s="868"/>
      <c r="M651" s="791"/>
      <c r="N651" s="789"/>
      <c r="O651" s="797"/>
      <c r="P651" s="797"/>
      <c r="Q651" s="797"/>
      <c r="R651" s="797"/>
      <c r="S651" s="798"/>
    </row>
    <row r="652" spans="1:19" ht="30">
      <c r="A652" s="1393">
        <v>638</v>
      </c>
      <c r="B652" s="1394" t="s">
        <v>1987</v>
      </c>
      <c r="C652" s="1395">
        <v>250</v>
      </c>
      <c r="D652" s="1395" t="s">
        <v>1974</v>
      </c>
      <c r="E652" s="1427" t="s">
        <v>3576</v>
      </c>
      <c r="F652" s="1396"/>
      <c r="G652" s="1395" t="s">
        <v>5</v>
      </c>
      <c r="H652" s="1392">
        <v>1</v>
      </c>
      <c r="I652" s="868"/>
      <c r="J652" s="789"/>
      <c r="K652" s="789"/>
      <c r="L652" s="868"/>
      <c r="M652" s="791"/>
      <c r="N652" s="789"/>
      <c r="O652" s="797"/>
      <c r="P652" s="797"/>
      <c r="Q652" s="797"/>
      <c r="R652" s="797"/>
      <c r="S652" s="798"/>
    </row>
    <row r="653" spans="1:19" ht="30">
      <c r="A653" s="1388">
        <v>639</v>
      </c>
      <c r="B653" s="1394" t="s">
        <v>1987</v>
      </c>
      <c r="C653" s="1395">
        <v>315</v>
      </c>
      <c r="D653" s="1395" t="s">
        <v>1974</v>
      </c>
      <c r="E653" s="1427" t="s">
        <v>3576</v>
      </c>
      <c r="F653" s="1396"/>
      <c r="G653" s="1395" t="s">
        <v>5</v>
      </c>
      <c r="H653" s="1392">
        <v>1</v>
      </c>
      <c r="I653" s="868"/>
      <c r="J653" s="789"/>
      <c r="K653" s="789"/>
      <c r="L653" s="868"/>
      <c r="M653" s="791"/>
      <c r="N653" s="789"/>
      <c r="O653" s="797"/>
      <c r="P653" s="797"/>
      <c r="Q653" s="797"/>
      <c r="R653" s="797"/>
      <c r="S653" s="798"/>
    </row>
    <row r="654" spans="1:19" ht="30">
      <c r="A654" s="1393">
        <v>640</v>
      </c>
      <c r="B654" s="1394" t="s">
        <v>1987</v>
      </c>
      <c r="C654" s="1395" t="s">
        <v>2288</v>
      </c>
      <c r="D654" s="1395" t="s">
        <v>1974</v>
      </c>
      <c r="E654" s="1427" t="s">
        <v>3576</v>
      </c>
      <c r="F654" s="1396"/>
      <c r="G654" s="1395" t="s">
        <v>5</v>
      </c>
      <c r="H654" s="1392">
        <v>1</v>
      </c>
      <c r="I654" s="868"/>
      <c r="J654" s="789"/>
      <c r="K654" s="789"/>
      <c r="L654" s="868"/>
      <c r="M654" s="791"/>
      <c r="N654" s="789"/>
      <c r="O654" s="797"/>
      <c r="P654" s="797"/>
      <c r="Q654" s="797"/>
      <c r="R654" s="797"/>
      <c r="S654" s="798"/>
    </row>
    <row r="655" spans="1:19" ht="30">
      <c r="A655" s="1388">
        <v>641</v>
      </c>
      <c r="B655" s="1394" t="s">
        <v>1987</v>
      </c>
      <c r="C655" s="1395" t="s">
        <v>2294</v>
      </c>
      <c r="D655" s="1395" t="s">
        <v>1974</v>
      </c>
      <c r="E655" s="1427" t="s">
        <v>3576</v>
      </c>
      <c r="F655" s="1396"/>
      <c r="G655" s="1395" t="s">
        <v>5</v>
      </c>
      <c r="H655" s="1392">
        <v>1</v>
      </c>
      <c r="I655" s="868"/>
      <c r="J655" s="789"/>
      <c r="K655" s="789"/>
      <c r="L655" s="868"/>
      <c r="M655" s="791"/>
      <c r="N655" s="789"/>
      <c r="O655" s="797"/>
      <c r="P655" s="797"/>
      <c r="Q655" s="797"/>
      <c r="R655" s="797"/>
      <c r="S655" s="798"/>
    </row>
    <row r="656" spans="1:19" ht="30">
      <c r="A656" s="1393">
        <v>642</v>
      </c>
      <c r="B656" s="1394" t="s">
        <v>1987</v>
      </c>
      <c r="C656" s="1395" t="s">
        <v>2298</v>
      </c>
      <c r="D656" s="1395" t="s">
        <v>1974</v>
      </c>
      <c r="E656" s="1427" t="s">
        <v>3576</v>
      </c>
      <c r="F656" s="1396"/>
      <c r="G656" s="1395" t="s">
        <v>5</v>
      </c>
      <c r="H656" s="1392">
        <v>1</v>
      </c>
      <c r="I656" s="868"/>
      <c r="J656" s="789"/>
      <c r="K656" s="789"/>
      <c r="L656" s="868"/>
      <c r="M656" s="791"/>
      <c r="N656" s="789"/>
      <c r="O656" s="797"/>
      <c r="P656" s="797"/>
      <c r="Q656" s="797"/>
      <c r="R656" s="797"/>
      <c r="S656" s="798"/>
    </row>
    <row r="657" spans="1:19" ht="30">
      <c r="A657" s="1388">
        <v>643</v>
      </c>
      <c r="B657" s="1394" t="s">
        <v>1987</v>
      </c>
      <c r="C657" s="1395" t="s">
        <v>2302</v>
      </c>
      <c r="D657" s="1395" t="s">
        <v>1974</v>
      </c>
      <c r="E657" s="1427" t="s">
        <v>3576</v>
      </c>
      <c r="F657" s="1396"/>
      <c r="G657" s="1395" t="s">
        <v>5</v>
      </c>
      <c r="H657" s="1392">
        <v>1</v>
      </c>
      <c r="I657" s="868"/>
      <c r="J657" s="789"/>
      <c r="K657" s="789"/>
      <c r="L657" s="868"/>
      <c r="M657" s="791"/>
      <c r="N657" s="789"/>
      <c r="O657" s="797"/>
      <c r="P657" s="797"/>
      <c r="Q657" s="797"/>
      <c r="R657" s="797"/>
      <c r="S657" s="798"/>
    </row>
    <row r="658" spans="1:19" ht="30">
      <c r="A658" s="1393">
        <v>644</v>
      </c>
      <c r="B658" s="1394" t="s">
        <v>1922</v>
      </c>
      <c r="C658" s="1395" t="s">
        <v>2157</v>
      </c>
      <c r="D658" s="1395" t="s">
        <v>1916</v>
      </c>
      <c r="E658" s="1427" t="s">
        <v>3576</v>
      </c>
      <c r="F658" s="1396"/>
      <c r="G658" s="1395" t="s">
        <v>5</v>
      </c>
      <c r="H658" s="1392">
        <v>8</v>
      </c>
      <c r="I658" s="1397"/>
      <c r="J658" s="789"/>
      <c r="K658" s="789"/>
      <c r="L658" s="868"/>
      <c r="M658" s="791"/>
      <c r="N658" s="789"/>
      <c r="O658" s="797"/>
      <c r="P658" s="797"/>
      <c r="Q658" s="797"/>
      <c r="R658" s="797"/>
      <c r="S658" s="798"/>
    </row>
    <row r="659" spans="1:19" ht="30">
      <c r="A659" s="1388">
        <v>645</v>
      </c>
      <c r="B659" s="1394" t="s">
        <v>1922</v>
      </c>
      <c r="C659" s="1395" t="s">
        <v>2161</v>
      </c>
      <c r="D659" s="1395" t="s">
        <v>1916</v>
      </c>
      <c r="E659" s="1427" t="s">
        <v>3576</v>
      </c>
      <c r="F659" s="1396"/>
      <c r="G659" s="1395" t="s">
        <v>5</v>
      </c>
      <c r="H659" s="1392">
        <v>2</v>
      </c>
      <c r="I659" s="1397"/>
      <c r="J659" s="789"/>
      <c r="K659" s="789"/>
      <c r="L659" s="868"/>
      <c r="M659" s="791"/>
      <c r="N659" s="789"/>
      <c r="O659" s="797"/>
      <c r="P659" s="797"/>
      <c r="Q659" s="797"/>
      <c r="R659" s="797"/>
      <c r="S659" s="798"/>
    </row>
    <row r="660" spans="1:19" ht="30">
      <c r="A660" s="1393">
        <v>646</v>
      </c>
      <c r="B660" s="1394" t="s">
        <v>1922</v>
      </c>
      <c r="C660" s="1395" t="s">
        <v>2165</v>
      </c>
      <c r="D660" s="1395" t="s">
        <v>1916</v>
      </c>
      <c r="E660" s="1427" t="s">
        <v>3576</v>
      </c>
      <c r="F660" s="1396"/>
      <c r="G660" s="1395" t="s">
        <v>5</v>
      </c>
      <c r="H660" s="1392">
        <v>2</v>
      </c>
      <c r="I660" s="1397"/>
      <c r="J660" s="789"/>
      <c r="K660" s="789"/>
      <c r="L660" s="868"/>
      <c r="M660" s="791"/>
      <c r="N660" s="789"/>
      <c r="O660" s="797"/>
      <c r="P660" s="797"/>
      <c r="Q660" s="797"/>
      <c r="R660" s="797"/>
      <c r="S660" s="798"/>
    </row>
    <row r="661" spans="1:19" ht="30">
      <c r="A661" s="1388">
        <v>647</v>
      </c>
      <c r="B661" s="1394" t="s">
        <v>1922</v>
      </c>
      <c r="C661" s="1395" t="s">
        <v>2174</v>
      </c>
      <c r="D661" s="1395" t="s">
        <v>1916</v>
      </c>
      <c r="E661" s="1427" t="s">
        <v>3576</v>
      </c>
      <c r="F661" s="1396"/>
      <c r="G661" s="1395" t="s">
        <v>5</v>
      </c>
      <c r="H661" s="1392">
        <v>1</v>
      </c>
      <c r="I661" s="1397"/>
      <c r="J661" s="789"/>
      <c r="K661" s="789"/>
      <c r="L661" s="868"/>
      <c r="M661" s="791"/>
      <c r="N661" s="789"/>
      <c r="O661" s="797"/>
      <c r="P661" s="797"/>
      <c r="Q661" s="797"/>
      <c r="R661" s="797"/>
      <c r="S661" s="798"/>
    </row>
    <row r="662" spans="1:19" ht="30">
      <c r="A662" s="1393">
        <v>648</v>
      </c>
      <c r="B662" s="1394" t="s">
        <v>1922</v>
      </c>
      <c r="C662" s="1395" t="s">
        <v>2175</v>
      </c>
      <c r="D662" s="1395" t="s">
        <v>1916</v>
      </c>
      <c r="E662" s="1427" t="s">
        <v>3576</v>
      </c>
      <c r="F662" s="1396"/>
      <c r="G662" s="1395" t="s">
        <v>5</v>
      </c>
      <c r="H662" s="1392">
        <v>1</v>
      </c>
      <c r="I662" s="1397"/>
      <c r="J662" s="789"/>
      <c r="K662" s="789"/>
      <c r="L662" s="868"/>
      <c r="M662" s="791"/>
      <c r="N662" s="789"/>
      <c r="O662" s="797"/>
      <c r="P662" s="797"/>
      <c r="Q662" s="797"/>
      <c r="R662" s="797"/>
      <c r="S662" s="798"/>
    </row>
    <row r="663" spans="1:19" ht="30">
      <c r="A663" s="1388">
        <v>649</v>
      </c>
      <c r="B663" s="1394" t="s">
        <v>1922</v>
      </c>
      <c r="C663" s="1395" t="s">
        <v>2170</v>
      </c>
      <c r="D663" s="1395" t="s">
        <v>1916</v>
      </c>
      <c r="E663" s="1427" t="s">
        <v>3576</v>
      </c>
      <c r="F663" s="1396"/>
      <c r="G663" s="1395" t="s">
        <v>5</v>
      </c>
      <c r="H663" s="1392">
        <v>4</v>
      </c>
      <c r="I663" s="1397"/>
      <c r="J663" s="789"/>
      <c r="K663" s="789"/>
      <c r="L663" s="868"/>
      <c r="M663" s="791"/>
      <c r="N663" s="789"/>
      <c r="O663" s="797"/>
      <c r="P663" s="797"/>
      <c r="Q663" s="797"/>
      <c r="R663" s="797"/>
      <c r="S663" s="798"/>
    </row>
    <row r="664" spans="1:19" ht="30">
      <c r="A664" s="1393">
        <v>650</v>
      </c>
      <c r="B664" s="1394" t="s">
        <v>1922</v>
      </c>
      <c r="C664" s="1395" t="s">
        <v>2338</v>
      </c>
      <c r="D664" s="1395" t="s">
        <v>1916</v>
      </c>
      <c r="E664" s="1427" t="s">
        <v>3576</v>
      </c>
      <c r="F664" s="1396"/>
      <c r="G664" s="1395" t="s">
        <v>5</v>
      </c>
      <c r="H664" s="1392">
        <v>1</v>
      </c>
      <c r="I664" s="1397"/>
      <c r="J664" s="789"/>
      <c r="K664" s="789"/>
      <c r="L664" s="868"/>
      <c r="M664" s="791"/>
      <c r="N664" s="789"/>
      <c r="O664" s="797"/>
      <c r="P664" s="797"/>
      <c r="Q664" s="797"/>
      <c r="R664" s="797"/>
      <c r="S664" s="798"/>
    </row>
    <row r="665" spans="1:19" ht="30">
      <c r="A665" s="1388">
        <v>651</v>
      </c>
      <c r="B665" s="1394" t="s">
        <v>1922</v>
      </c>
      <c r="C665" s="1395" t="s">
        <v>1988</v>
      </c>
      <c r="D665" s="1395" t="s">
        <v>1916</v>
      </c>
      <c r="E665" s="1427" t="s">
        <v>3576</v>
      </c>
      <c r="F665" s="1396"/>
      <c r="G665" s="1395" t="s">
        <v>5</v>
      </c>
      <c r="H665" s="1392">
        <v>1</v>
      </c>
      <c r="I665" s="1397"/>
      <c r="J665" s="789"/>
      <c r="K665" s="789"/>
      <c r="L665" s="868"/>
      <c r="M665" s="791"/>
      <c r="N665" s="789"/>
      <c r="O665" s="797"/>
      <c r="P665" s="797"/>
      <c r="Q665" s="797"/>
      <c r="R665" s="797"/>
      <c r="S665" s="798"/>
    </row>
    <row r="666" spans="1:19" ht="30">
      <c r="A666" s="1393">
        <v>652</v>
      </c>
      <c r="B666" s="1394" t="s">
        <v>1922</v>
      </c>
      <c r="C666" s="1395" t="s">
        <v>1988</v>
      </c>
      <c r="D666" s="1395" t="s">
        <v>1916</v>
      </c>
      <c r="E666" s="1427" t="s">
        <v>3576</v>
      </c>
      <c r="F666" s="1396"/>
      <c r="G666" s="1395" t="s">
        <v>5</v>
      </c>
      <c r="H666" s="1392">
        <v>2</v>
      </c>
      <c r="I666" s="1397"/>
      <c r="J666" s="789"/>
      <c r="K666" s="789"/>
      <c r="L666" s="868"/>
      <c r="M666" s="791"/>
      <c r="N666" s="789"/>
      <c r="O666" s="797"/>
      <c r="P666" s="797"/>
      <c r="Q666" s="797"/>
      <c r="R666" s="797"/>
      <c r="S666" s="798"/>
    </row>
    <row r="667" spans="1:19" ht="30">
      <c r="A667" s="1388">
        <v>653</v>
      </c>
      <c r="B667" s="1394" t="s">
        <v>1922</v>
      </c>
      <c r="C667" s="1395" t="s">
        <v>2339</v>
      </c>
      <c r="D667" s="1395" t="s">
        <v>1974</v>
      </c>
      <c r="E667" s="1427" t="s">
        <v>3576</v>
      </c>
      <c r="F667" s="1396"/>
      <c r="G667" s="1395" t="s">
        <v>5</v>
      </c>
      <c r="H667" s="1392">
        <v>1</v>
      </c>
      <c r="I667" s="868"/>
      <c r="J667" s="789"/>
      <c r="K667" s="789"/>
      <c r="L667" s="868"/>
      <c r="M667" s="791"/>
      <c r="N667" s="789"/>
      <c r="O667" s="797"/>
      <c r="P667" s="797"/>
      <c r="Q667" s="797"/>
      <c r="R667" s="797"/>
      <c r="S667" s="798"/>
    </row>
    <row r="668" spans="1:19" ht="30">
      <c r="A668" s="1393">
        <v>654</v>
      </c>
      <c r="B668" s="1394" t="s">
        <v>1922</v>
      </c>
      <c r="C668" s="1395" t="s">
        <v>2337</v>
      </c>
      <c r="D668" s="1395" t="s">
        <v>1974</v>
      </c>
      <c r="E668" s="1427" t="s">
        <v>3576</v>
      </c>
      <c r="F668" s="1396"/>
      <c r="G668" s="1395" t="s">
        <v>5</v>
      </c>
      <c r="H668" s="1392">
        <v>1</v>
      </c>
      <c r="I668" s="868"/>
      <c r="J668" s="789"/>
      <c r="K668" s="789"/>
      <c r="L668" s="868"/>
      <c r="M668" s="791"/>
      <c r="N668" s="789"/>
      <c r="O668" s="797"/>
      <c r="P668" s="797"/>
      <c r="Q668" s="797"/>
      <c r="R668" s="797"/>
      <c r="S668" s="798"/>
    </row>
    <row r="669" spans="1:19" ht="30">
      <c r="A669" s="1388">
        <v>655</v>
      </c>
      <c r="B669" s="1394" t="s">
        <v>1922</v>
      </c>
      <c r="C669" s="1395" t="s">
        <v>2333</v>
      </c>
      <c r="D669" s="1395" t="s">
        <v>1974</v>
      </c>
      <c r="E669" s="1427" t="s">
        <v>3576</v>
      </c>
      <c r="F669" s="1396"/>
      <c r="G669" s="1395" t="s">
        <v>5</v>
      </c>
      <c r="H669" s="1392">
        <v>1</v>
      </c>
      <c r="I669" s="868"/>
      <c r="J669" s="789"/>
      <c r="K669" s="789"/>
      <c r="L669" s="868"/>
      <c r="M669" s="791"/>
      <c r="N669" s="789"/>
      <c r="O669" s="797"/>
      <c r="P669" s="797"/>
      <c r="Q669" s="797"/>
      <c r="R669" s="797"/>
      <c r="S669" s="798"/>
    </row>
    <row r="670" spans="1:19" ht="30">
      <c r="A670" s="1393">
        <v>656</v>
      </c>
      <c r="B670" s="1394" t="s">
        <v>1922</v>
      </c>
      <c r="C670" s="1395" t="s">
        <v>2340</v>
      </c>
      <c r="D670" s="1395" t="s">
        <v>1974</v>
      </c>
      <c r="E670" s="1427" t="s">
        <v>3576</v>
      </c>
      <c r="F670" s="1396"/>
      <c r="G670" s="1395" t="s">
        <v>5</v>
      </c>
      <c r="H670" s="1392">
        <v>1</v>
      </c>
      <c r="I670" s="868"/>
      <c r="J670" s="789"/>
      <c r="K670" s="789"/>
      <c r="L670" s="868"/>
      <c r="M670" s="791"/>
      <c r="N670" s="789"/>
      <c r="O670" s="797"/>
      <c r="P670" s="797"/>
      <c r="Q670" s="797"/>
      <c r="R670" s="797"/>
      <c r="S670" s="798"/>
    </row>
    <row r="671" spans="1:19" ht="30">
      <c r="A671" s="1388">
        <v>657</v>
      </c>
      <c r="B671" s="1394" t="s">
        <v>1922</v>
      </c>
      <c r="C671" s="1395" t="s">
        <v>2341</v>
      </c>
      <c r="D671" s="1395" t="s">
        <v>1974</v>
      </c>
      <c r="E671" s="1427" t="s">
        <v>3576</v>
      </c>
      <c r="F671" s="1396"/>
      <c r="G671" s="1395" t="s">
        <v>5</v>
      </c>
      <c r="H671" s="1392">
        <v>1</v>
      </c>
      <c r="I671" s="868"/>
      <c r="J671" s="789"/>
      <c r="K671" s="789"/>
      <c r="L671" s="868"/>
      <c r="M671" s="791"/>
      <c r="N671" s="789"/>
      <c r="O671" s="797"/>
      <c r="P671" s="797"/>
      <c r="Q671" s="797"/>
      <c r="R671" s="797"/>
      <c r="S671" s="798"/>
    </row>
    <row r="672" spans="1:19" ht="30">
      <c r="A672" s="1393">
        <v>658</v>
      </c>
      <c r="B672" s="1394" t="s">
        <v>1922</v>
      </c>
      <c r="C672" s="1395" t="s">
        <v>2342</v>
      </c>
      <c r="D672" s="1395" t="s">
        <v>1974</v>
      </c>
      <c r="E672" s="1427" t="s">
        <v>3576</v>
      </c>
      <c r="F672" s="1396"/>
      <c r="G672" s="1395" t="s">
        <v>5</v>
      </c>
      <c r="H672" s="1392">
        <v>1</v>
      </c>
      <c r="I672" s="868"/>
      <c r="J672" s="789"/>
      <c r="K672" s="789"/>
      <c r="L672" s="868"/>
      <c r="M672" s="791"/>
      <c r="N672" s="789"/>
      <c r="O672" s="797"/>
      <c r="P672" s="797"/>
      <c r="Q672" s="797"/>
      <c r="R672" s="797"/>
      <c r="S672" s="798"/>
    </row>
    <row r="673" spans="1:19" ht="30">
      <c r="A673" s="1388">
        <v>659</v>
      </c>
      <c r="B673" s="1394" t="s">
        <v>1922</v>
      </c>
      <c r="C673" s="1395" t="s">
        <v>2343</v>
      </c>
      <c r="D673" s="1395" t="s">
        <v>1974</v>
      </c>
      <c r="E673" s="1427" t="s">
        <v>3576</v>
      </c>
      <c r="F673" s="1396"/>
      <c r="G673" s="1395" t="s">
        <v>5</v>
      </c>
      <c r="H673" s="1392">
        <v>1</v>
      </c>
      <c r="I673" s="868"/>
      <c r="J673" s="789"/>
      <c r="K673" s="789"/>
      <c r="L673" s="868"/>
      <c r="M673" s="791"/>
      <c r="N673" s="789"/>
      <c r="O673" s="797"/>
      <c r="P673" s="797"/>
      <c r="Q673" s="797"/>
      <c r="R673" s="797"/>
      <c r="S673" s="798"/>
    </row>
    <row r="674" spans="1:19" ht="30">
      <c r="A674" s="1393">
        <v>660</v>
      </c>
      <c r="B674" s="1394" t="s">
        <v>1922</v>
      </c>
      <c r="C674" s="1395" t="s">
        <v>2344</v>
      </c>
      <c r="D674" s="1395" t="s">
        <v>1974</v>
      </c>
      <c r="E674" s="1427" t="s">
        <v>3576</v>
      </c>
      <c r="F674" s="1396"/>
      <c r="G674" s="1395" t="s">
        <v>5</v>
      </c>
      <c r="H674" s="1392">
        <v>1</v>
      </c>
      <c r="I674" s="868"/>
      <c r="J674" s="789"/>
      <c r="K674" s="789"/>
      <c r="L674" s="868"/>
      <c r="M674" s="791"/>
      <c r="N674" s="789"/>
      <c r="O674" s="797"/>
      <c r="P674" s="797"/>
      <c r="Q674" s="797"/>
      <c r="R674" s="797"/>
      <c r="S674" s="798"/>
    </row>
    <row r="675" spans="1:19" ht="30">
      <c r="A675" s="1388">
        <v>661</v>
      </c>
      <c r="B675" s="1394" t="s">
        <v>1922</v>
      </c>
      <c r="C675" s="1395" t="s">
        <v>2345</v>
      </c>
      <c r="D675" s="1395" t="s">
        <v>1974</v>
      </c>
      <c r="E675" s="1427" t="s">
        <v>3576</v>
      </c>
      <c r="F675" s="1396"/>
      <c r="G675" s="1395" t="s">
        <v>5</v>
      </c>
      <c r="H675" s="1392">
        <v>1</v>
      </c>
      <c r="I675" s="868"/>
      <c r="J675" s="789"/>
      <c r="K675" s="789"/>
      <c r="L675" s="868"/>
      <c r="M675" s="791"/>
      <c r="N675" s="789"/>
      <c r="O675" s="797"/>
      <c r="P675" s="797"/>
      <c r="Q675" s="797"/>
      <c r="R675" s="797"/>
      <c r="S675" s="798"/>
    </row>
    <row r="676" spans="1:19" ht="30">
      <c r="A676" s="1393">
        <v>662</v>
      </c>
      <c r="B676" s="1394" t="s">
        <v>1922</v>
      </c>
      <c r="C676" s="1395" t="s">
        <v>2345</v>
      </c>
      <c r="D676" s="1395" t="s">
        <v>1974</v>
      </c>
      <c r="E676" s="1427" t="s">
        <v>3576</v>
      </c>
      <c r="F676" s="1396"/>
      <c r="G676" s="1395" t="s">
        <v>5</v>
      </c>
      <c r="H676" s="1392">
        <v>1</v>
      </c>
      <c r="I676" s="868"/>
      <c r="J676" s="789"/>
      <c r="K676" s="789"/>
      <c r="L676" s="868"/>
      <c r="M676" s="791"/>
      <c r="N676" s="789"/>
      <c r="O676" s="797"/>
      <c r="P676" s="797"/>
      <c r="Q676" s="797"/>
      <c r="R676" s="797"/>
      <c r="S676" s="798"/>
    </row>
    <row r="677" spans="1:19" ht="30">
      <c r="A677" s="1388">
        <v>663</v>
      </c>
      <c r="B677" s="1394" t="s">
        <v>2346</v>
      </c>
      <c r="C677" s="1395" t="s">
        <v>2347</v>
      </c>
      <c r="D677" s="1395" t="s">
        <v>1974</v>
      </c>
      <c r="E677" s="1427" t="s">
        <v>3576</v>
      </c>
      <c r="F677" s="1396"/>
      <c r="G677" s="1395" t="s">
        <v>5</v>
      </c>
      <c r="H677" s="1392">
        <v>1</v>
      </c>
      <c r="I677" s="868"/>
      <c r="J677" s="789"/>
      <c r="K677" s="789"/>
      <c r="L677" s="868"/>
      <c r="M677" s="791"/>
      <c r="N677" s="789"/>
      <c r="O677" s="797"/>
      <c r="P677" s="797"/>
      <c r="Q677" s="797"/>
      <c r="R677" s="797"/>
      <c r="S677" s="798"/>
    </row>
    <row r="678" spans="1:19" ht="30">
      <c r="A678" s="1393">
        <v>664</v>
      </c>
      <c r="B678" s="1394" t="s">
        <v>2346</v>
      </c>
      <c r="C678" s="1395" t="s">
        <v>2348</v>
      </c>
      <c r="D678" s="1395" t="s">
        <v>1974</v>
      </c>
      <c r="E678" s="1427" t="s">
        <v>3576</v>
      </c>
      <c r="F678" s="1396"/>
      <c r="G678" s="1395" t="s">
        <v>5</v>
      </c>
      <c r="H678" s="1392">
        <v>1</v>
      </c>
      <c r="I678" s="868"/>
      <c r="J678" s="789"/>
      <c r="K678" s="789"/>
      <c r="L678" s="868"/>
      <c r="M678" s="791"/>
      <c r="N678" s="789"/>
      <c r="O678" s="797"/>
      <c r="P678" s="797"/>
      <c r="Q678" s="797"/>
      <c r="R678" s="797"/>
      <c r="S678" s="798"/>
    </row>
    <row r="679" spans="1:19" ht="30">
      <c r="A679" s="1388">
        <v>665</v>
      </c>
      <c r="B679" s="1394" t="s">
        <v>2346</v>
      </c>
      <c r="C679" s="1395" t="s">
        <v>2345</v>
      </c>
      <c r="D679" s="1395" t="s">
        <v>1974</v>
      </c>
      <c r="E679" s="1427" t="s">
        <v>3576</v>
      </c>
      <c r="F679" s="1396"/>
      <c r="G679" s="1395" t="s">
        <v>5</v>
      </c>
      <c r="H679" s="1392">
        <v>1</v>
      </c>
      <c r="I679" s="868"/>
      <c r="J679" s="789"/>
      <c r="K679" s="789"/>
      <c r="L679" s="868"/>
      <c r="M679" s="791"/>
      <c r="N679" s="789"/>
      <c r="O679" s="797"/>
      <c r="P679" s="797"/>
      <c r="Q679" s="797"/>
      <c r="R679" s="797"/>
      <c r="S679" s="798"/>
    </row>
    <row r="680" spans="1:19" ht="30">
      <c r="A680" s="1393">
        <v>666</v>
      </c>
      <c r="B680" s="1394" t="s">
        <v>2349</v>
      </c>
      <c r="C680" s="1395" t="s">
        <v>2350</v>
      </c>
      <c r="D680" s="1395" t="s">
        <v>1974</v>
      </c>
      <c r="E680" s="1427" t="s">
        <v>3576</v>
      </c>
      <c r="F680" s="1396"/>
      <c r="G680" s="1395" t="s">
        <v>5</v>
      </c>
      <c r="H680" s="1392">
        <v>2</v>
      </c>
      <c r="I680" s="868"/>
      <c r="J680" s="789"/>
      <c r="K680" s="789"/>
      <c r="L680" s="868"/>
      <c r="M680" s="791"/>
      <c r="N680" s="789"/>
      <c r="O680" s="797"/>
      <c r="P680" s="797"/>
      <c r="Q680" s="797"/>
      <c r="R680" s="797"/>
      <c r="S680" s="798"/>
    </row>
    <row r="681" spans="1:19" ht="30">
      <c r="A681" s="1388">
        <v>667</v>
      </c>
      <c r="B681" s="1394" t="s">
        <v>2349</v>
      </c>
      <c r="C681" s="1395" t="s">
        <v>2351</v>
      </c>
      <c r="D681" s="1395" t="s">
        <v>1974</v>
      </c>
      <c r="E681" s="1427" t="s">
        <v>3576</v>
      </c>
      <c r="F681" s="1396"/>
      <c r="G681" s="1395" t="s">
        <v>5</v>
      </c>
      <c r="H681" s="1392">
        <v>1</v>
      </c>
      <c r="I681" s="868"/>
      <c r="J681" s="789"/>
      <c r="K681" s="789"/>
      <c r="L681" s="868"/>
      <c r="M681" s="791"/>
      <c r="N681" s="789"/>
      <c r="O681" s="797"/>
      <c r="P681" s="797"/>
      <c r="Q681" s="797"/>
      <c r="R681" s="797"/>
      <c r="S681" s="798"/>
    </row>
    <row r="682" spans="1:19" ht="30">
      <c r="A682" s="1393">
        <v>668</v>
      </c>
      <c r="B682" s="1394" t="s">
        <v>2004</v>
      </c>
      <c r="C682" s="1395">
        <v>160</v>
      </c>
      <c r="D682" s="1395" t="s">
        <v>1916</v>
      </c>
      <c r="E682" s="1427" t="s">
        <v>3576</v>
      </c>
      <c r="F682" s="1396" t="s">
        <v>2352</v>
      </c>
      <c r="G682" s="1395" t="s">
        <v>5</v>
      </c>
      <c r="H682" s="1392">
        <v>3</v>
      </c>
      <c r="I682" s="1397"/>
      <c r="J682" s="789"/>
      <c r="K682" s="789"/>
      <c r="L682" s="868"/>
      <c r="M682" s="791"/>
      <c r="N682" s="789"/>
      <c r="O682" s="797"/>
      <c r="P682" s="797"/>
      <c r="Q682" s="797"/>
      <c r="R682" s="797"/>
      <c r="S682" s="798"/>
    </row>
    <row r="683" spans="1:19" ht="30">
      <c r="A683" s="1388">
        <v>669</v>
      </c>
      <c r="B683" s="1394" t="s">
        <v>2004</v>
      </c>
      <c r="C683" s="1395">
        <v>200</v>
      </c>
      <c r="D683" s="1395" t="s">
        <v>1916</v>
      </c>
      <c r="E683" s="1427" t="s">
        <v>3576</v>
      </c>
      <c r="F683" s="1396" t="s">
        <v>2353</v>
      </c>
      <c r="G683" s="1395" t="s">
        <v>5</v>
      </c>
      <c r="H683" s="1392">
        <v>3</v>
      </c>
      <c r="I683" s="1397"/>
      <c r="J683" s="789"/>
      <c r="K683" s="789"/>
      <c r="L683" s="868"/>
      <c r="M683" s="791"/>
      <c r="N683" s="789"/>
      <c r="O683" s="797"/>
      <c r="P683" s="797"/>
      <c r="Q683" s="797"/>
      <c r="R683" s="797"/>
      <c r="S683" s="798"/>
    </row>
    <row r="684" spans="1:19" ht="30">
      <c r="A684" s="1393">
        <v>670</v>
      </c>
      <c r="B684" s="1394" t="s">
        <v>2004</v>
      </c>
      <c r="C684" s="1395">
        <v>250</v>
      </c>
      <c r="D684" s="1395" t="s">
        <v>1916</v>
      </c>
      <c r="E684" s="1427" t="s">
        <v>3576</v>
      </c>
      <c r="F684" s="1396" t="s">
        <v>2354</v>
      </c>
      <c r="G684" s="1395" t="s">
        <v>5</v>
      </c>
      <c r="H684" s="1392">
        <v>2</v>
      </c>
      <c r="I684" s="1397"/>
      <c r="J684" s="789"/>
      <c r="K684" s="789"/>
      <c r="L684" s="868"/>
      <c r="M684" s="791"/>
      <c r="N684" s="789"/>
      <c r="O684" s="797"/>
      <c r="P684" s="797"/>
      <c r="Q684" s="797"/>
      <c r="R684" s="797"/>
      <c r="S684" s="798"/>
    </row>
    <row r="685" spans="1:19" ht="30">
      <c r="A685" s="1388">
        <v>671</v>
      </c>
      <c r="B685" s="1394" t="s">
        <v>2004</v>
      </c>
      <c r="C685" s="1395" t="s">
        <v>2281</v>
      </c>
      <c r="D685" s="1395" t="s">
        <v>1974</v>
      </c>
      <c r="E685" s="1427" t="s">
        <v>3576</v>
      </c>
      <c r="F685" s="1396" t="s">
        <v>2355</v>
      </c>
      <c r="G685" s="1395" t="s">
        <v>5</v>
      </c>
      <c r="H685" s="1392">
        <v>1</v>
      </c>
      <c r="I685" s="1397"/>
      <c r="J685" s="789"/>
      <c r="K685" s="789"/>
      <c r="L685" s="868"/>
      <c r="M685" s="791"/>
      <c r="N685" s="789"/>
      <c r="O685" s="797"/>
      <c r="P685" s="797"/>
      <c r="Q685" s="797"/>
      <c r="R685" s="797"/>
      <c r="S685" s="798"/>
    </row>
    <row r="686" spans="1:19" ht="30">
      <c r="A686" s="1393">
        <v>672</v>
      </c>
      <c r="B686" s="1394" t="s">
        <v>2004</v>
      </c>
      <c r="C686" s="1395" t="s">
        <v>2290</v>
      </c>
      <c r="D686" s="1395" t="s">
        <v>1974</v>
      </c>
      <c r="E686" s="1427" t="s">
        <v>3576</v>
      </c>
      <c r="F686" s="1396" t="s">
        <v>2356</v>
      </c>
      <c r="G686" s="1395" t="s">
        <v>5</v>
      </c>
      <c r="H686" s="1392">
        <v>1</v>
      </c>
      <c r="I686" s="1397"/>
      <c r="J686" s="789"/>
      <c r="K686" s="789"/>
      <c r="L686" s="868"/>
      <c r="M686" s="791"/>
      <c r="N686" s="789"/>
      <c r="O686" s="797"/>
      <c r="P686" s="797"/>
      <c r="Q686" s="797"/>
      <c r="R686" s="797"/>
      <c r="S686" s="798"/>
    </row>
    <row r="687" spans="1:19" ht="30">
      <c r="A687" s="1388">
        <v>673</v>
      </c>
      <c r="B687" s="1394" t="s">
        <v>2004</v>
      </c>
      <c r="C687" s="1395" t="s">
        <v>2300</v>
      </c>
      <c r="D687" s="1395" t="s">
        <v>1974</v>
      </c>
      <c r="E687" s="1427" t="s">
        <v>3576</v>
      </c>
      <c r="F687" s="1396" t="s">
        <v>2357</v>
      </c>
      <c r="G687" s="1395" t="s">
        <v>5</v>
      </c>
      <c r="H687" s="1392">
        <v>1</v>
      </c>
      <c r="I687" s="1397"/>
      <c r="J687" s="789"/>
      <c r="K687" s="789"/>
      <c r="L687" s="868"/>
      <c r="M687" s="791"/>
      <c r="N687" s="789"/>
      <c r="O687" s="797"/>
      <c r="P687" s="797"/>
      <c r="Q687" s="797"/>
      <c r="R687" s="797"/>
      <c r="S687" s="798"/>
    </row>
    <row r="688" spans="1:19" ht="30">
      <c r="A688" s="1393">
        <v>674</v>
      </c>
      <c r="B688" s="1394" t="s">
        <v>2004</v>
      </c>
      <c r="C688" s="1395" t="s">
        <v>2304</v>
      </c>
      <c r="D688" s="1395" t="s">
        <v>1974</v>
      </c>
      <c r="E688" s="1427" t="s">
        <v>3576</v>
      </c>
      <c r="F688" s="1396" t="s">
        <v>2358</v>
      </c>
      <c r="G688" s="1395" t="s">
        <v>5</v>
      </c>
      <c r="H688" s="1392">
        <v>2</v>
      </c>
      <c r="I688" s="1397"/>
      <c r="J688" s="789"/>
      <c r="K688" s="789"/>
      <c r="L688" s="868"/>
      <c r="M688" s="791"/>
      <c r="N688" s="789"/>
      <c r="O688" s="797"/>
      <c r="P688" s="797"/>
      <c r="Q688" s="797"/>
      <c r="R688" s="797"/>
      <c r="S688" s="798"/>
    </row>
    <row r="689" spans="1:19" ht="30">
      <c r="A689" s="1388">
        <v>675</v>
      </c>
      <c r="B689" s="1394" t="s">
        <v>1884</v>
      </c>
      <c r="C689" s="1395" t="s">
        <v>2306</v>
      </c>
      <c r="D689" s="1395" t="s">
        <v>1954</v>
      </c>
      <c r="E689" s="1427" t="s">
        <v>3617</v>
      </c>
      <c r="F689" s="1396" t="s">
        <v>2359</v>
      </c>
      <c r="G689" s="1395" t="s">
        <v>5</v>
      </c>
      <c r="H689" s="1392">
        <v>1</v>
      </c>
      <c r="I689" s="868"/>
      <c r="J689" s="789"/>
      <c r="K689" s="789"/>
      <c r="L689" s="868"/>
      <c r="M689" s="791"/>
      <c r="N689" s="789"/>
      <c r="O689" s="797"/>
      <c r="P689" s="797"/>
      <c r="Q689" s="797"/>
      <c r="R689" s="797"/>
      <c r="S689" s="798"/>
    </row>
    <row r="690" spans="1:19" ht="30">
      <c r="A690" s="1393">
        <v>676</v>
      </c>
      <c r="B690" s="1394" t="s">
        <v>1952</v>
      </c>
      <c r="C690" s="1395" t="s">
        <v>2281</v>
      </c>
      <c r="D690" s="1395" t="s">
        <v>2107</v>
      </c>
      <c r="E690" s="1427" t="s">
        <v>3576</v>
      </c>
      <c r="F690" s="1396" t="s">
        <v>2360</v>
      </c>
      <c r="G690" s="1395" t="s">
        <v>5</v>
      </c>
      <c r="H690" s="1392">
        <v>1</v>
      </c>
      <c r="I690" s="868"/>
      <c r="J690" s="789"/>
      <c r="K690" s="789"/>
      <c r="L690" s="868"/>
      <c r="M690" s="791"/>
      <c r="N690" s="789"/>
      <c r="O690" s="797"/>
      <c r="P690" s="797"/>
      <c r="Q690" s="797"/>
      <c r="R690" s="797"/>
      <c r="S690" s="798"/>
    </row>
    <row r="691" spans="1:19" ht="30">
      <c r="A691" s="1388">
        <v>677</v>
      </c>
      <c r="B691" s="1394" t="s">
        <v>1952</v>
      </c>
      <c r="C691" s="1395" t="s">
        <v>2286</v>
      </c>
      <c r="D691" s="1395" t="s">
        <v>2107</v>
      </c>
      <c r="E691" s="1427" t="s">
        <v>3576</v>
      </c>
      <c r="F691" s="1396" t="s">
        <v>2361</v>
      </c>
      <c r="G691" s="1395" t="s">
        <v>5</v>
      </c>
      <c r="H691" s="1392">
        <v>2</v>
      </c>
      <c r="I691" s="868"/>
      <c r="J691" s="789"/>
      <c r="K691" s="789"/>
      <c r="L691" s="868"/>
      <c r="M691" s="791"/>
      <c r="N691" s="789"/>
      <c r="O691" s="797"/>
      <c r="P691" s="797"/>
      <c r="Q691" s="797"/>
      <c r="R691" s="797"/>
      <c r="S691" s="798"/>
    </row>
    <row r="692" spans="1:19" ht="30">
      <c r="A692" s="1393">
        <v>678</v>
      </c>
      <c r="B692" s="1394" t="s">
        <v>2009</v>
      </c>
      <c r="C692" s="1395">
        <v>100</v>
      </c>
      <c r="D692" s="1395" t="s">
        <v>2178</v>
      </c>
      <c r="E692" s="1427" t="s">
        <v>3576</v>
      </c>
      <c r="F692" s="1396" t="s">
        <v>2179</v>
      </c>
      <c r="G692" s="1395" t="s">
        <v>5</v>
      </c>
      <c r="H692" s="1392">
        <v>7</v>
      </c>
      <c r="I692" s="868"/>
      <c r="J692" s="789"/>
      <c r="K692" s="789"/>
      <c r="L692" s="868"/>
      <c r="M692" s="791"/>
      <c r="N692" s="789"/>
      <c r="O692" s="797"/>
      <c r="P692" s="797"/>
      <c r="Q692" s="797"/>
      <c r="R692" s="797"/>
      <c r="S692" s="798"/>
    </row>
    <row r="693" spans="1:19" ht="30">
      <c r="A693" s="1388">
        <v>679</v>
      </c>
      <c r="B693" s="1394" t="s">
        <v>2009</v>
      </c>
      <c r="C693" s="1395">
        <v>125</v>
      </c>
      <c r="D693" s="1395" t="s">
        <v>2178</v>
      </c>
      <c r="E693" s="1427" t="s">
        <v>3576</v>
      </c>
      <c r="F693" s="1396" t="s">
        <v>2180</v>
      </c>
      <c r="G693" s="1395" t="s">
        <v>5</v>
      </c>
      <c r="H693" s="1392">
        <v>1</v>
      </c>
      <c r="I693" s="868"/>
      <c r="J693" s="789"/>
      <c r="K693" s="789"/>
      <c r="L693" s="868"/>
      <c r="M693" s="791"/>
      <c r="N693" s="789"/>
      <c r="O693" s="797"/>
      <c r="P693" s="797"/>
      <c r="Q693" s="797"/>
      <c r="R693" s="797"/>
      <c r="S693" s="798"/>
    </row>
    <row r="694" spans="1:19" ht="60">
      <c r="A694" s="1393">
        <v>680</v>
      </c>
      <c r="B694" s="1394" t="s">
        <v>2362</v>
      </c>
      <c r="C694" s="1395">
        <v>100</v>
      </c>
      <c r="D694" s="1395" t="s">
        <v>2363</v>
      </c>
      <c r="E694" s="1427" t="s">
        <v>3622</v>
      </c>
      <c r="F694" s="1396" t="s">
        <v>2364</v>
      </c>
      <c r="G694" s="1395" t="s">
        <v>5</v>
      </c>
      <c r="H694" s="1392">
        <v>1</v>
      </c>
      <c r="I694" s="868"/>
      <c r="J694" s="789"/>
      <c r="K694" s="789"/>
      <c r="L694" s="868"/>
      <c r="M694" s="791"/>
      <c r="N694" s="789"/>
      <c r="O694" s="797"/>
      <c r="P694" s="797"/>
      <c r="Q694" s="797"/>
      <c r="R694" s="797"/>
      <c r="S694" s="798"/>
    </row>
    <row r="695" spans="1:19" ht="60">
      <c r="A695" s="1388">
        <v>681</v>
      </c>
      <c r="B695" s="1394" t="s">
        <v>2362</v>
      </c>
      <c r="C695" s="1395">
        <v>100</v>
      </c>
      <c r="D695" s="1395" t="s">
        <v>2365</v>
      </c>
      <c r="E695" s="1427" t="s">
        <v>3622</v>
      </c>
      <c r="F695" s="1396" t="s">
        <v>2366</v>
      </c>
      <c r="G695" s="1395" t="s">
        <v>5</v>
      </c>
      <c r="H695" s="1392">
        <v>5</v>
      </c>
      <c r="I695" s="868"/>
      <c r="J695" s="789"/>
      <c r="K695" s="789"/>
      <c r="L695" s="868"/>
      <c r="M695" s="791"/>
      <c r="N695" s="789"/>
      <c r="O695" s="797"/>
      <c r="P695" s="797"/>
      <c r="Q695" s="797"/>
      <c r="R695" s="797"/>
      <c r="S695" s="798"/>
    </row>
    <row r="696" spans="1:19" ht="45">
      <c r="A696" s="1393">
        <v>682</v>
      </c>
      <c r="B696" s="1394" t="s">
        <v>2101</v>
      </c>
      <c r="C696" s="1395">
        <v>160</v>
      </c>
      <c r="D696" s="1395" t="s">
        <v>2102</v>
      </c>
      <c r="E696" s="1427" t="s">
        <v>3576</v>
      </c>
      <c r="F696" s="1396" t="s">
        <v>2213</v>
      </c>
      <c r="G696" s="1395" t="s">
        <v>5</v>
      </c>
      <c r="H696" s="1392">
        <v>5</v>
      </c>
      <c r="I696" s="868"/>
      <c r="J696" s="789"/>
      <c r="K696" s="789"/>
      <c r="L696" s="868"/>
      <c r="M696" s="791"/>
      <c r="N696" s="789"/>
      <c r="O696" s="797"/>
      <c r="P696" s="797"/>
      <c r="Q696" s="797"/>
      <c r="R696" s="797"/>
      <c r="S696" s="798"/>
    </row>
    <row r="697" spans="1:19" ht="45">
      <c r="A697" s="1388">
        <v>683</v>
      </c>
      <c r="B697" s="1394" t="s">
        <v>2101</v>
      </c>
      <c r="C697" s="1395">
        <v>200</v>
      </c>
      <c r="D697" s="1395" t="s">
        <v>2102</v>
      </c>
      <c r="E697" s="1427" t="s">
        <v>3576</v>
      </c>
      <c r="F697" s="1396" t="s">
        <v>2367</v>
      </c>
      <c r="G697" s="1395" t="s">
        <v>5</v>
      </c>
      <c r="H697" s="1392">
        <v>4</v>
      </c>
      <c r="I697" s="868"/>
      <c r="J697" s="789"/>
      <c r="K697" s="789"/>
      <c r="L697" s="868"/>
      <c r="M697" s="791"/>
      <c r="N697" s="789"/>
      <c r="O697" s="797"/>
      <c r="P697" s="797"/>
      <c r="Q697" s="797"/>
      <c r="R697" s="797"/>
      <c r="S697" s="798"/>
    </row>
    <row r="698" spans="1:19" ht="30">
      <c r="A698" s="1393">
        <v>684</v>
      </c>
      <c r="B698" s="1394" t="s">
        <v>1926</v>
      </c>
      <c r="C698" s="1395" t="s">
        <v>2281</v>
      </c>
      <c r="D698" s="1395" t="s">
        <v>2107</v>
      </c>
      <c r="E698" s="1427" t="s">
        <v>3576</v>
      </c>
      <c r="F698" s="1396" t="s">
        <v>2368</v>
      </c>
      <c r="G698" s="1395" t="s">
        <v>5</v>
      </c>
      <c r="H698" s="1392">
        <v>1</v>
      </c>
      <c r="I698" s="868"/>
      <c r="J698" s="789"/>
      <c r="K698" s="789"/>
      <c r="L698" s="868"/>
      <c r="M698" s="791"/>
      <c r="N698" s="789"/>
      <c r="O698" s="797"/>
      <c r="P698" s="797"/>
      <c r="Q698" s="797"/>
      <c r="R698" s="797"/>
      <c r="S698" s="798"/>
    </row>
    <row r="699" spans="1:19" ht="30">
      <c r="A699" s="1388">
        <v>685</v>
      </c>
      <c r="B699" s="1394" t="s">
        <v>1926</v>
      </c>
      <c r="C699" s="1395" t="s">
        <v>2283</v>
      </c>
      <c r="D699" s="1395" t="s">
        <v>1927</v>
      </c>
      <c r="E699" s="1427" t="s">
        <v>3621</v>
      </c>
      <c r="F699" s="1396" t="s">
        <v>2369</v>
      </c>
      <c r="G699" s="1395" t="s">
        <v>5</v>
      </c>
      <c r="H699" s="1392">
        <v>1</v>
      </c>
      <c r="I699" s="868"/>
      <c r="J699" s="789"/>
      <c r="K699" s="789"/>
      <c r="L699" s="868"/>
      <c r="M699" s="791"/>
      <c r="N699" s="789"/>
      <c r="O699" s="797"/>
      <c r="P699" s="797"/>
      <c r="Q699" s="797"/>
      <c r="R699" s="797"/>
      <c r="S699" s="798"/>
    </row>
    <row r="700" spans="1:19" ht="30">
      <c r="A700" s="1393">
        <v>686</v>
      </c>
      <c r="B700" s="1394" t="s">
        <v>1926</v>
      </c>
      <c r="C700" s="1395" t="s">
        <v>2286</v>
      </c>
      <c r="D700" s="1395" t="s">
        <v>1927</v>
      </c>
      <c r="E700" s="1427" t="s">
        <v>3621</v>
      </c>
      <c r="F700" s="1396" t="s">
        <v>2370</v>
      </c>
      <c r="G700" s="1395" t="s">
        <v>5</v>
      </c>
      <c r="H700" s="1392">
        <v>1</v>
      </c>
      <c r="I700" s="868"/>
      <c r="J700" s="789"/>
      <c r="K700" s="789"/>
      <c r="L700" s="868"/>
      <c r="M700" s="791"/>
      <c r="N700" s="789"/>
      <c r="O700" s="797"/>
      <c r="P700" s="797"/>
      <c r="Q700" s="797"/>
      <c r="R700" s="797"/>
      <c r="S700" s="798"/>
    </row>
    <row r="701" spans="1:19" ht="30">
      <c r="A701" s="1388">
        <v>687</v>
      </c>
      <c r="B701" s="1394" t="s">
        <v>1926</v>
      </c>
      <c r="C701" s="1395" t="s">
        <v>2296</v>
      </c>
      <c r="D701" s="1395" t="s">
        <v>1927</v>
      </c>
      <c r="E701" s="1427" t="s">
        <v>3621</v>
      </c>
      <c r="F701" s="1396" t="s">
        <v>2371</v>
      </c>
      <c r="G701" s="1395" t="s">
        <v>5</v>
      </c>
      <c r="H701" s="1392">
        <v>1</v>
      </c>
      <c r="I701" s="868"/>
      <c r="J701" s="789"/>
      <c r="K701" s="789"/>
      <c r="L701" s="868"/>
      <c r="M701" s="791"/>
      <c r="N701" s="789"/>
      <c r="O701" s="797"/>
      <c r="P701" s="797"/>
      <c r="Q701" s="797"/>
      <c r="R701" s="797"/>
      <c r="S701" s="798"/>
    </row>
    <row r="702" spans="1:19" ht="30">
      <c r="A702" s="1393">
        <v>688</v>
      </c>
      <c r="B702" s="1394" t="s">
        <v>2182</v>
      </c>
      <c r="C702" s="1395">
        <v>100</v>
      </c>
      <c r="D702" s="1395" t="s">
        <v>2178</v>
      </c>
      <c r="E702" s="1427" t="s">
        <v>3576</v>
      </c>
      <c r="F702" s="1396" t="s">
        <v>2183</v>
      </c>
      <c r="G702" s="1395" t="s">
        <v>5</v>
      </c>
      <c r="H702" s="1392">
        <v>4</v>
      </c>
      <c r="I702" s="868"/>
      <c r="J702" s="789"/>
      <c r="K702" s="789"/>
      <c r="L702" s="868"/>
      <c r="M702" s="791"/>
      <c r="N702" s="789"/>
      <c r="O702" s="797"/>
      <c r="P702" s="797"/>
      <c r="Q702" s="797"/>
      <c r="R702" s="797"/>
      <c r="S702" s="798"/>
    </row>
    <row r="703" spans="1:19" ht="30">
      <c r="A703" s="1388">
        <v>689</v>
      </c>
      <c r="B703" s="1394" t="s">
        <v>2182</v>
      </c>
      <c r="C703" s="1395">
        <v>125</v>
      </c>
      <c r="D703" s="1395" t="s">
        <v>2178</v>
      </c>
      <c r="E703" s="1427" t="s">
        <v>3576</v>
      </c>
      <c r="F703" s="1396" t="s">
        <v>1881</v>
      </c>
      <c r="G703" s="1395" t="s">
        <v>5</v>
      </c>
      <c r="H703" s="1392">
        <v>1</v>
      </c>
      <c r="I703" s="868"/>
      <c r="J703" s="789"/>
      <c r="K703" s="789"/>
      <c r="L703" s="868"/>
      <c r="M703" s="791"/>
      <c r="N703" s="789"/>
      <c r="O703" s="797"/>
      <c r="P703" s="797"/>
      <c r="Q703" s="797"/>
      <c r="R703" s="797"/>
      <c r="S703" s="798"/>
    </row>
    <row r="704" spans="1:19" ht="30">
      <c r="A704" s="1393">
        <v>690</v>
      </c>
      <c r="B704" s="1394" t="s">
        <v>2110</v>
      </c>
      <c r="C704" s="1395">
        <v>160</v>
      </c>
      <c r="D704" s="1395" t="s">
        <v>2111</v>
      </c>
      <c r="E704" s="1427" t="s">
        <v>3576</v>
      </c>
      <c r="F704" s="1396" t="s">
        <v>2112</v>
      </c>
      <c r="G704" s="1395" t="s">
        <v>5</v>
      </c>
      <c r="H704" s="1392">
        <v>1</v>
      </c>
      <c r="I704" s="868"/>
      <c r="J704" s="789"/>
      <c r="K704" s="789"/>
      <c r="L704" s="868"/>
      <c r="M704" s="791"/>
      <c r="N704" s="789"/>
      <c r="O704" s="797"/>
      <c r="P704" s="797"/>
      <c r="Q704" s="797"/>
      <c r="R704" s="797"/>
      <c r="S704" s="798"/>
    </row>
    <row r="705" spans="1:19" ht="30">
      <c r="A705" s="1388">
        <v>691</v>
      </c>
      <c r="B705" s="1394" t="s">
        <v>2110</v>
      </c>
      <c r="C705" s="1395">
        <v>250</v>
      </c>
      <c r="D705" s="1395" t="s">
        <v>2111</v>
      </c>
      <c r="E705" s="1427" t="s">
        <v>3576</v>
      </c>
      <c r="F705" s="1396" t="s">
        <v>2216</v>
      </c>
      <c r="G705" s="1395" t="s">
        <v>5</v>
      </c>
      <c r="H705" s="1392">
        <v>2</v>
      </c>
      <c r="I705" s="868"/>
      <c r="J705" s="789"/>
      <c r="K705" s="789"/>
      <c r="L705" s="868"/>
      <c r="M705" s="791"/>
      <c r="N705" s="789"/>
      <c r="O705" s="797"/>
      <c r="P705" s="797"/>
      <c r="Q705" s="797"/>
      <c r="R705" s="797"/>
      <c r="S705" s="798"/>
    </row>
    <row r="706" spans="1:19" ht="60">
      <c r="A706" s="1393">
        <v>692</v>
      </c>
      <c r="B706" s="1394" t="s">
        <v>2372</v>
      </c>
      <c r="C706" s="1395">
        <v>100</v>
      </c>
      <c r="D706" s="1395" t="s">
        <v>2373</v>
      </c>
      <c r="E706" s="1427" t="s">
        <v>3623</v>
      </c>
      <c r="F706" s="1396" t="s">
        <v>2374</v>
      </c>
      <c r="G706" s="1395" t="s">
        <v>5</v>
      </c>
      <c r="H706" s="1392">
        <v>5</v>
      </c>
      <c r="I706" s="868"/>
      <c r="J706" s="789"/>
      <c r="K706" s="789"/>
      <c r="L706" s="1397"/>
      <c r="M706" s="791"/>
      <c r="N706" s="789"/>
      <c r="O706" s="797"/>
      <c r="P706" s="797"/>
      <c r="Q706" s="797"/>
      <c r="R706" s="797"/>
      <c r="S706" s="798"/>
    </row>
    <row r="707" spans="1:19" ht="30">
      <c r="A707" s="1388">
        <v>693</v>
      </c>
      <c r="B707" s="1394" t="s">
        <v>2012</v>
      </c>
      <c r="C707" s="1395">
        <v>500</v>
      </c>
      <c r="D707" s="1395" t="s">
        <v>2013</v>
      </c>
      <c r="E707" s="1427" t="s">
        <v>3576</v>
      </c>
      <c r="F707" s="1396" t="s">
        <v>2375</v>
      </c>
      <c r="G707" s="1395" t="s">
        <v>5</v>
      </c>
      <c r="H707" s="1392">
        <v>1</v>
      </c>
      <c r="I707" s="868"/>
      <c r="J707" s="789"/>
      <c r="K707" s="789"/>
      <c r="L707" s="868"/>
      <c r="M707" s="791"/>
      <c r="N707" s="789"/>
      <c r="O707" s="797"/>
      <c r="P707" s="797"/>
      <c r="Q707" s="797"/>
      <c r="R707" s="797"/>
      <c r="S707" s="798"/>
    </row>
    <row r="708" spans="1:19" ht="30">
      <c r="A708" s="1393">
        <v>694</v>
      </c>
      <c r="B708" s="1394" t="s">
        <v>2015</v>
      </c>
      <c r="C708" s="1395">
        <v>100</v>
      </c>
      <c r="D708" s="1395" t="s">
        <v>2016</v>
      </c>
      <c r="E708" s="1427" t="s">
        <v>3576</v>
      </c>
      <c r="F708" s="1396" t="s">
        <v>2187</v>
      </c>
      <c r="G708" s="1395" t="s">
        <v>5</v>
      </c>
      <c r="H708" s="1392">
        <v>17</v>
      </c>
      <c r="I708" s="868"/>
      <c r="J708" s="789"/>
      <c r="K708" s="789"/>
      <c r="L708" s="1397"/>
      <c r="M708" s="791"/>
      <c r="N708" s="789"/>
      <c r="O708" s="797"/>
      <c r="P708" s="797"/>
      <c r="Q708" s="797"/>
      <c r="R708" s="797"/>
      <c r="S708" s="798"/>
    </row>
    <row r="709" spans="1:19" ht="30">
      <c r="A709" s="1388">
        <v>695</v>
      </c>
      <c r="B709" s="1394" t="s">
        <v>2015</v>
      </c>
      <c r="C709" s="1395">
        <v>125</v>
      </c>
      <c r="D709" s="1395" t="s">
        <v>2016</v>
      </c>
      <c r="E709" s="1427" t="s">
        <v>3576</v>
      </c>
      <c r="F709" s="1396" t="s">
        <v>2188</v>
      </c>
      <c r="G709" s="1395" t="s">
        <v>5</v>
      </c>
      <c r="H709" s="1392">
        <v>4</v>
      </c>
      <c r="I709" s="868"/>
      <c r="J709" s="789"/>
      <c r="K709" s="789"/>
      <c r="L709" s="1397"/>
      <c r="M709" s="791"/>
      <c r="N709" s="789"/>
      <c r="O709" s="797"/>
      <c r="P709" s="797"/>
      <c r="Q709" s="797"/>
      <c r="R709" s="797"/>
      <c r="S709" s="798"/>
    </row>
    <row r="710" spans="1:19" ht="30">
      <c r="A710" s="1393">
        <v>696</v>
      </c>
      <c r="B710" s="1394" t="s">
        <v>2015</v>
      </c>
      <c r="C710" s="1395">
        <v>160</v>
      </c>
      <c r="D710" s="1395" t="s">
        <v>2016</v>
      </c>
      <c r="E710" s="1427" t="s">
        <v>3576</v>
      </c>
      <c r="F710" s="1396" t="s">
        <v>2189</v>
      </c>
      <c r="G710" s="1395" t="s">
        <v>5</v>
      </c>
      <c r="H710" s="1392">
        <v>4</v>
      </c>
      <c r="I710" s="868"/>
      <c r="J710" s="789"/>
      <c r="K710" s="789"/>
      <c r="L710" s="868"/>
      <c r="M710" s="791"/>
      <c r="N710" s="789"/>
      <c r="O710" s="797"/>
      <c r="P710" s="797"/>
      <c r="Q710" s="797"/>
      <c r="R710" s="797"/>
      <c r="S710" s="798"/>
    </row>
    <row r="711" spans="1:19" ht="30">
      <c r="A711" s="1388">
        <v>697</v>
      </c>
      <c r="B711" s="1394" t="s">
        <v>2015</v>
      </c>
      <c r="C711" s="1395">
        <v>200</v>
      </c>
      <c r="D711" s="1395" t="s">
        <v>2016</v>
      </c>
      <c r="E711" s="1427" t="s">
        <v>3576</v>
      </c>
      <c r="F711" s="1396" t="s">
        <v>2218</v>
      </c>
      <c r="G711" s="1395" t="s">
        <v>5</v>
      </c>
      <c r="H711" s="1392">
        <v>2</v>
      </c>
      <c r="I711" s="868"/>
      <c r="J711" s="789"/>
      <c r="K711" s="789"/>
      <c r="L711" s="868"/>
      <c r="M711" s="791"/>
      <c r="N711" s="789"/>
      <c r="O711" s="797"/>
      <c r="P711" s="797"/>
      <c r="Q711" s="797"/>
      <c r="R711" s="797"/>
      <c r="S711" s="798"/>
    </row>
    <row r="712" spans="1:19" ht="30">
      <c r="A712" s="1393">
        <v>698</v>
      </c>
      <c r="B712" s="1394" t="s">
        <v>2015</v>
      </c>
      <c r="C712" s="1395">
        <v>250</v>
      </c>
      <c r="D712" s="1395" t="s">
        <v>2016</v>
      </c>
      <c r="E712" s="1427" t="s">
        <v>3576</v>
      </c>
      <c r="F712" s="1396" t="s">
        <v>2017</v>
      </c>
      <c r="G712" s="1395" t="s">
        <v>5</v>
      </c>
      <c r="H712" s="1392">
        <v>3</v>
      </c>
      <c r="I712" s="868"/>
      <c r="J712" s="789"/>
      <c r="K712" s="789"/>
      <c r="L712" s="868"/>
      <c r="M712" s="791"/>
      <c r="N712" s="789"/>
      <c r="O712" s="797"/>
      <c r="P712" s="797"/>
      <c r="Q712" s="797"/>
      <c r="R712" s="797"/>
      <c r="S712" s="798"/>
    </row>
    <row r="713" spans="1:19" ht="30">
      <c r="A713" s="1388">
        <v>699</v>
      </c>
      <c r="B713" s="1394" t="s">
        <v>2115</v>
      </c>
      <c r="C713" s="1395">
        <v>100</v>
      </c>
      <c r="D713" s="1395" t="s">
        <v>2116</v>
      </c>
      <c r="E713" s="1427" t="s">
        <v>3622</v>
      </c>
      <c r="F713" s="1396" t="s">
        <v>2219</v>
      </c>
      <c r="G713" s="1395" t="s">
        <v>5</v>
      </c>
      <c r="H713" s="1392">
        <v>3</v>
      </c>
      <c r="I713" s="1397"/>
      <c r="J713" s="789"/>
      <c r="K713" s="789"/>
      <c r="L713" s="868"/>
      <c r="M713" s="791"/>
      <c r="N713" s="789"/>
      <c r="O713" s="797"/>
      <c r="P713" s="797"/>
      <c r="Q713" s="797"/>
      <c r="R713" s="797"/>
      <c r="S713" s="798"/>
    </row>
    <row r="714" spans="1:19" ht="30">
      <c r="A714" s="1393">
        <v>700</v>
      </c>
      <c r="B714" s="1394" t="s">
        <v>2115</v>
      </c>
      <c r="C714" s="1395">
        <v>125</v>
      </c>
      <c r="D714" s="1395" t="s">
        <v>2116</v>
      </c>
      <c r="E714" s="1427" t="s">
        <v>3622</v>
      </c>
      <c r="F714" s="1396" t="s">
        <v>2376</v>
      </c>
      <c r="G714" s="1395" t="s">
        <v>5</v>
      </c>
      <c r="H714" s="1392">
        <v>2</v>
      </c>
      <c r="I714" s="1397"/>
      <c r="J714" s="789"/>
      <c r="K714" s="789"/>
      <c r="L714" s="868"/>
      <c r="M714" s="791"/>
      <c r="N714" s="789"/>
      <c r="O714" s="797"/>
      <c r="P714" s="797"/>
      <c r="Q714" s="797"/>
      <c r="R714" s="797"/>
      <c r="S714" s="798"/>
    </row>
    <row r="715" spans="1:19" ht="30">
      <c r="A715" s="1388">
        <v>701</v>
      </c>
      <c r="B715" s="1394" t="s">
        <v>2115</v>
      </c>
      <c r="C715" s="1395">
        <v>160</v>
      </c>
      <c r="D715" s="1395" t="s">
        <v>2116</v>
      </c>
      <c r="E715" s="1427" t="s">
        <v>3622</v>
      </c>
      <c r="F715" s="1396" t="s">
        <v>2117</v>
      </c>
      <c r="G715" s="1395" t="s">
        <v>5</v>
      </c>
      <c r="H715" s="1392">
        <v>4</v>
      </c>
      <c r="I715" s="1397"/>
      <c r="J715" s="789"/>
      <c r="K715" s="789"/>
      <c r="L715" s="868"/>
      <c r="M715" s="791"/>
      <c r="N715" s="789"/>
      <c r="O715" s="797"/>
      <c r="P715" s="797"/>
      <c r="Q715" s="797"/>
      <c r="R715" s="797"/>
      <c r="S715" s="798"/>
    </row>
    <row r="716" spans="1:19" ht="30">
      <c r="A716" s="1393">
        <v>702</v>
      </c>
      <c r="B716" s="1394" t="s">
        <v>2018</v>
      </c>
      <c r="C716" s="1395" t="s">
        <v>2304</v>
      </c>
      <c r="D716" s="1395" t="s">
        <v>2019</v>
      </c>
      <c r="E716" s="1427" t="s">
        <v>3576</v>
      </c>
      <c r="F716" s="1396" t="s">
        <v>2377</v>
      </c>
      <c r="G716" s="1395" t="s">
        <v>5</v>
      </c>
      <c r="H716" s="1392">
        <v>6</v>
      </c>
      <c r="I716" s="1397"/>
      <c r="J716" s="789"/>
      <c r="K716" s="789"/>
      <c r="L716" s="1397"/>
      <c r="M716" s="791"/>
      <c r="N716" s="789"/>
      <c r="O716" s="797"/>
      <c r="P716" s="797"/>
      <c r="Q716" s="797"/>
      <c r="R716" s="797"/>
      <c r="S716" s="798"/>
    </row>
    <row r="717" spans="1:19" ht="60">
      <c r="A717" s="1388">
        <v>703</v>
      </c>
      <c r="B717" s="1394" t="s">
        <v>2132</v>
      </c>
      <c r="C717" s="1395">
        <v>125</v>
      </c>
      <c r="D717" s="1395" t="s">
        <v>2193</v>
      </c>
      <c r="E717" s="1427" t="s">
        <v>3623</v>
      </c>
      <c r="F717" s="1396" t="s">
        <v>2378</v>
      </c>
      <c r="G717" s="1395" t="s">
        <v>5</v>
      </c>
      <c r="H717" s="1392">
        <v>3</v>
      </c>
      <c r="I717" s="868"/>
      <c r="J717" s="789"/>
      <c r="K717" s="887"/>
      <c r="L717" s="868"/>
      <c r="M717" s="791"/>
      <c r="N717" s="789"/>
      <c r="O717" s="797"/>
      <c r="P717" s="797"/>
      <c r="Q717" s="797"/>
      <c r="R717" s="797"/>
      <c r="S717" s="798"/>
    </row>
    <row r="718" spans="1:19" ht="60">
      <c r="A718" s="1393">
        <v>704</v>
      </c>
      <c r="B718" s="1394" t="s">
        <v>2132</v>
      </c>
      <c r="C718" s="1395">
        <v>160</v>
      </c>
      <c r="D718" s="1395" t="s">
        <v>2193</v>
      </c>
      <c r="E718" s="1427" t="s">
        <v>3623</v>
      </c>
      <c r="F718" s="1396" t="s">
        <v>2222</v>
      </c>
      <c r="G718" s="1395" t="s">
        <v>5</v>
      </c>
      <c r="H718" s="1392">
        <v>2</v>
      </c>
      <c r="I718" s="868"/>
      <c r="J718" s="789"/>
      <c r="K718" s="887"/>
      <c r="L718" s="868"/>
      <c r="M718" s="791"/>
      <c r="N718" s="789"/>
      <c r="O718" s="797"/>
      <c r="P718" s="797"/>
      <c r="Q718" s="797"/>
      <c r="R718" s="797"/>
      <c r="S718" s="798"/>
    </row>
    <row r="719" spans="1:19" ht="60">
      <c r="A719" s="1388">
        <v>705</v>
      </c>
      <c r="B719" s="1394" t="s">
        <v>2132</v>
      </c>
      <c r="C719" s="1395">
        <v>315</v>
      </c>
      <c r="D719" s="1395" t="s">
        <v>2193</v>
      </c>
      <c r="E719" s="1427" t="s">
        <v>3623</v>
      </c>
      <c r="F719" s="1396" t="s">
        <v>2196</v>
      </c>
      <c r="G719" s="1395" t="s">
        <v>5</v>
      </c>
      <c r="H719" s="1392">
        <v>1</v>
      </c>
      <c r="I719" s="868"/>
      <c r="J719" s="789"/>
      <c r="K719" s="887"/>
      <c r="L719" s="868"/>
      <c r="M719" s="791"/>
      <c r="N719" s="789"/>
      <c r="O719" s="797"/>
      <c r="P719" s="797"/>
      <c r="Q719" s="797"/>
      <c r="R719" s="797"/>
      <c r="S719" s="798"/>
    </row>
    <row r="720" spans="1:19" ht="30">
      <c r="A720" s="1393">
        <v>706</v>
      </c>
      <c r="B720" s="1394" t="s">
        <v>1956</v>
      </c>
      <c r="C720" s="1395"/>
      <c r="D720" s="1395" t="s">
        <v>1957</v>
      </c>
      <c r="E720" s="1427" t="s">
        <v>3576</v>
      </c>
      <c r="F720" s="1396" t="s">
        <v>2136</v>
      </c>
      <c r="G720" s="1395" t="s">
        <v>5</v>
      </c>
      <c r="H720" s="1392">
        <v>2</v>
      </c>
      <c r="I720" s="868"/>
      <c r="J720" s="789"/>
      <c r="K720" s="789"/>
      <c r="L720" s="868"/>
      <c r="M720" s="791"/>
      <c r="N720" s="789"/>
      <c r="O720" s="797"/>
      <c r="P720" s="797"/>
      <c r="Q720" s="797"/>
      <c r="R720" s="797"/>
      <c r="S720" s="798"/>
    </row>
    <row r="721" spans="1:19" ht="30">
      <c r="A721" s="1388">
        <v>707</v>
      </c>
      <c r="B721" s="1394" t="s">
        <v>1956</v>
      </c>
      <c r="C721" s="1395"/>
      <c r="D721" s="1395" t="s">
        <v>1957</v>
      </c>
      <c r="E721" s="1427" t="s">
        <v>3576</v>
      </c>
      <c r="F721" s="1396" t="s">
        <v>1958</v>
      </c>
      <c r="G721" s="1395" t="s">
        <v>5</v>
      </c>
      <c r="H721" s="1392">
        <v>8</v>
      </c>
      <c r="I721" s="868"/>
      <c r="J721" s="789"/>
      <c r="K721" s="789"/>
      <c r="L721" s="868"/>
      <c r="M721" s="791"/>
      <c r="N721" s="789"/>
      <c r="O721" s="797"/>
      <c r="P721" s="797"/>
      <c r="Q721" s="797"/>
      <c r="R721" s="797"/>
      <c r="S721" s="798"/>
    </row>
    <row r="722" spans="1:19" ht="30">
      <c r="A722" s="1393">
        <v>708</v>
      </c>
      <c r="B722" s="1394" t="s">
        <v>1956</v>
      </c>
      <c r="C722" s="1395"/>
      <c r="D722" s="1395" t="s">
        <v>2021</v>
      </c>
      <c r="E722" s="1427" t="s">
        <v>3576</v>
      </c>
      <c r="F722" s="1396" t="s">
        <v>2197</v>
      </c>
      <c r="G722" s="1395" t="s">
        <v>5</v>
      </c>
      <c r="H722" s="1392">
        <v>10</v>
      </c>
      <c r="I722" s="868"/>
      <c r="J722" s="789"/>
      <c r="K722" s="789"/>
      <c r="L722" s="868"/>
      <c r="M722" s="791"/>
      <c r="N722" s="789"/>
      <c r="O722" s="797"/>
      <c r="P722" s="797"/>
      <c r="Q722" s="797"/>
      <c r="R722" s="797"/>
      <c r="S722" s="798"/>
    </row>
    <row r="723" spans="1:19" ht="30">
      <c r="A723" s="1388">
        <v>709</v>
      </c>
      <c r="B723" s="1394" t="s">
        <v>1956</v>
      </c>
      <c r="C723" s="1395"/>
      <c r="D723" s="1395" t="s">
        <v>2021</v>
      </c>
      <c r="E723" s="1427" t="s">
        <v>3576</v>
      </c>
      <c r="F723" s="1396" t="s">
        <v>2198</v>
      </c>
      <c r="G723" s="1395" t="s">
        <v>5</v>
      </c>
      <c r="H723" s="1392">
        <v>9</v>
      </c>
      <c r="I723" s="868"/>
      <c r="J723" s="789"/>
      <c r="K723" s="789"/>
      <c r="L723" s="868"/>
      <c r="M723" s="791"/>
      <c r="N723" s="789"/>
      <c r="O723" s="797"/>
      <c r="P723" s="797"/>
      <c r="Q723" s="797"/>
      <c r="R723" s="797"/>
      <c r="S723" s="798"/>
    </row>
    <row r="724" spans="1:19" ht="30">
      <c r="A724" s="1393">
        <v>710</v>
      </c>
      <c r="B724" s="1394" t="s">
        <v>1956</v>
      </c>
      <c r="C724" s="1395"/>
      <c r="D724" s="1395" t="s">
        <v>2021</v>
      </c>
      <c r="E724" s="1427" t="s">
        <v>3576</v>
      </c>
      <c r="F724" s="1396" t="s">
        <v>2199</v>
      </c>
      <c r="G724" s="1395" t="s">
        <v>5</v>
      </c>
      <c r="H724" s="1392">
        <v>7</v>
      </c>
      <c r="I724" s="868"/>
      <c r="J724" s="789"/>
      <c r="K724" s="789"/>
      <c r="L724" s="868"/>
      <c r="M724" s="791"/>
      <c r="N724" s="789"/>
      <c r="O724" s="797"/>
      <c r="P724" s="797"/>
      <c r="Q724" s="797"/>
      <c r="R724" s="797"/>
      <c r="S724" s="798"/>
    </row>
    <row r="725" spans="1:19" ht="30">
      <c r="A725" s="1388">
        <v>711</v>
      </c>
      <c r="B725" s="1394" t="s">
        <v>1956</v>
      </c>
      <c r="C725" s="1395"/>
      <c r="D725" s="1395" t="s">
        <v>2021</v>
      </c>
      <c r="E725" s="1427" t="s">
        <v>3576</v>
      </c>
      <c r="F725" s="1396" t="s">
        <v>2200</v>
      </c>
      <c r="G725" s="1395" t="s">
        <v>5</v>
      </c>
      <c r="H725" s="1392">
        <v>4</v>
      </c>
      <c r="I725" s="868"/>
      <c r="J725" s="789"/>
      <c r="K725" s="789"/>
      <c r="L725" s="868"/>
      <c r="M725" s="791"/>
      <c r="N725" s="789"/>
      <c r="O725" s="797"/>
      <c r="P725" s="797"/>
      <c r="Q725" s="797"/>
      <c r="R725" s="797"/>
      <c r="S725" s="798"/>
    </row>
    <row r="726" spans="1:19" ht="30">
      <c r="A726" s="1393">
        <v>712</v>
      </c>
      <c r="B726" s="1394" t="s">
        <v>1956</v>
      </c>
      <c r="C726" s="1395"/>
      <c r="D726" s="1395" t="s">
        <v>2021</v>
      </c>
      <c r="E726" s="1427" t="s">
        <v>3576</v>
      </c>
      <c r="F726" s="1396" t="s">
        <v>2138</v>
      </c>
      <c r="G726" s="1395" t="s">
        <v>5</v>
      </c>
      <c r="H726" s="1392">
        <v>7</v>
      </c>
      <c r="I726" s="868"/>
      <c r="J726" s="789"/>
      <c r="K726" s="789"/>
      <c r="L726" s="868"/>
      <c r="M726" s="791"/>
      <c r="N726" s="789"/>
      <c r="O726" s="797"/>
      <c r="P726" s="797"/>
      <c r="Q726" s="797"/>
      <c r="R726" s="797"/>
      <c r="S726" s="798"/>
    </row>
    <row r="727" spans="1:19" ht="30">
      <c r="A727" s="1388">
        <v>713</v>
      </c>
      <c r="B727" s="1394" t="s">
        <v>1956</v>
      </c>
      <c r="C727" s="1395"/>
      <c r="D727" s="1395" t="s">
        <v>2021</v>
      </c>
      <c r="E727" s="1427" t="s">
        <v>3576</v>
      </c>
      <c r="F727" s="1396" t="s">
        <v>2022</v>
      </c>
      <c r="G727" s="1395" t="s">
        <v>5</v>
      </c>
      <c r="H727" s="1392">
        <v>4</v>
      </c>
      <c r="I727" s="868"/>
      <c r="J727" s="789"/>
      <c r="K727" s="789"/>
      <c r="L727" s="868"/>
      <c r="M727" s="791"/>
      <c r="N727" s="789"/>
      <c r="O727" s="797"/>
      <c r="P727" s="797"/>
      <c r="Q727" s="797"/>
      <c r="R727" s="797"/>
      <c r="S727" s="798"/>
    </row>
    <row r="728" spans="1:19" ht="30">
      <c r="A728" s="1393">
        <v>714</v>
      </c>
      <c r="B728" s="1394" t="s">
        <v>1956</v>
      </c>
      <c r="C728" s="1395"/>
      <c r="D728" s="1395" t="s">
        <v>2021</v>
      </c>
      <c r="E728" s="1427" t="s">
        <v>3576</v>
      </c>
      <c r="F728" s="1396" t="s">
        <v>2023</v>
      </c>
      <c r="G728" s="1395" t="s">
        <v>5</v>
      </c>
      <c r="H728" s="1392">
        <v>2</v>
      </c>
      <c r="I728" s="868"/>
      <c r="J728" s="789"/>
      <c r="K728" s="789"/>
      <c r="L728" s="868"/>
      <c r="M728" s="791"/>
      <c r="N728" s="789"/>
      <c r="O728" s="797"/>
      <c r="P728" s="797"/>
      <c r="Q728" s="797"/>
      <c r="R728" s="797"/>
      <c r="S728" s="798"/>
    </row>
    <row r="729" spans="1:19" ht="60">
      <c r="A729" s="1388">
        <v>715</v>
      </c>
      <c r="B729" s="1394" t="s">
        <v>2470</v>
      </c>
      <c r="C729" s="1395"/>
      <c r="D729" s="1395" t="s">
        <v>2028</v>
      </c>
      <c r="E729" s="1427" t="s">
        <v>3618</v>
      </c>
      <c r="F729" s="1396" t="s">
        <v>2029</v>
      </c>
      <c r="G729" s="1395" t="s">
        <v>12</v>
      </c>
      <c r="H729" s="1392">
        <v>10</v>
      </c>
      <c r="I729" s="868"/>
      <c r="J729" s="789"/>
      <c r="K729" s="887"/>
      <c r="L729" s="868"/>
      <c r="M729" s="791"/>
      <c r="N729" s="789"/>
      <c r="O729" s="797"/>
      <c r="P729" s="797"/>
      <c r="Q729" s="797"/>
      <c r="R729" s="797"/>
      <c r="S729" s="798"/>
    </row>
    <row r="730" spans="1:19" ht="60">
      <c r="A730" s="1393">
        <v>716</v>
      </c>
      <c r="B730" s="1394" t="s">
        <v>2457</v>
      </c>
      <c r="C730" s="1395"/>
      <c r="D730" s="1395" t="s">
        <v>2028</v>
      </c>
      <c r="E730" s="1427" t="s">
        <v>3618</v>
      </c>
      <c r="F730" s="1396" t="s">
        <v>2029</v>
      </c>
      <c r="G730" s="1395" t="s">
        <v>13</v>
      </c>
      <c r="H730" s="1392">
        <v>110</v>
      </c>
      <c r="I730" s="868"/>
      <c r="J730" s="789"/>
      <c r="K730" s="887"/>
      <c r="L730" s="868"/>
      <c r="M730" s="791"/>
      <c r="N730" s="789"/>
      <c r="O730" s="797"/>
      <c r="P730" s="797"/>
      <c r="Q730" s="797"/>
      <c r="R730" s="797"/>
      <c r="S730" s="798"/>
    </row>
    <row r="731" spans="1:19" ht="30">
      <c r="A731" s="1388">
        <v>717</v>
      </c>
      <c r="B731" s="1394" t="s">
        <v>2461</v>
      </c>
      <c r="C731" s="1395"/>
      <c r="D731" s="1395" t="s">
        <v>2139</v>
      </c>
      <c r="E731" s="1427" t="s">
        <v>3619</v>
      </c>
      <c r="F731" s="1396" t="s">
        <v>2140</v>
      </c>
      <c r="G731" s="1395" t="s">
        <v>2468</v>
      </c>
      <c r="H731" s="1392">
        <v>10</v>
      </c>
      <c r="I731" s="868"/>
      <c r="J731" s="789"/>
      <c r="K731" s="887"/>
      <c r="L731" s="868"/>
      <c r="M731" s="791"/>
      <c r="N731" s="789"/>
      <c r="O731" s="797"/>
      <c r="P731" s="797"/>
      <c r="Q731" s="797"/>
      <c r="R731" s="797"/>
      <c r="S731" s="798"/>
    </row>
    <row r="732" spans="1:19" ht="45">
      <c r="A732" s="1393">
        <v>718</v>
      </c>
      <c r="B732" s="1394" t="s">
        <v>2462</v>
      </c>
      <c r="C732" s="1395"/>
      <c r="D732" s="1395" t="s">
        <v>2030</v>
      </c>
      <c r="E732" s="1427" t="s">
        <v>3619</v>
      </c>
      <c r="F732" s="1396" t="s">
        <v>2031</v>
      </c>
      <c r="G732" s="1395" t="s">
        <v>2469</v>
      </c>
      <c r="H732" s="1392">
        <v>100</v>
      </c>
      <c r="I732" s="1397"/>
      <c r="J732" s="789"/>
      <c r="K732" s="789"/>
      <c r="L732" s="868"/>
      <c r="M732" s="791"/>
      <c r="N732" s="789"/>
      <c r="O732" s="797"/>
      <c r="P732" s="797"/>
      <c r="Q732" s="797"/>
      <c r="R732" s="797"/>
      <c r="S732" s="798"/>
    </row>
    <row r="733" spans="1:19" ht="45">
      <c r="A733" s="1388">
        <v>719</v>
      </c>
      <c r="B733" s="1394" t="s">
        <v>2032</v>
      </c>
      <c r="C733" s="1395"/>
      <c r="D733" s="1395"/>
      <c r="E733" s="1396"/>
      <c r="F733" s="1396"/>
      <c r="G733" s="1395" t="s">
        <v>9</v>
      </c>
      <c r="H733" s="1392">
        <v>1</v>
      </c>
      <c r="I733" s="1397"/>
      <c r="J733" s="789"/>
      <c r="K733" s="789"/>
      <c r="L733" s="1397"/>
      <c r="M733" s="791"/>
      <c r="N733" s="789"/>
      <c r="O733" s="797"/>
      <c r="P733" s="797"/>
      <c r="Q733" s="797"/>
      <c r="R733" s="797"/>
      <c r="S733" s="798"/>
    </row>
    <row r="734" spans="1:19" ht="30">
      <c r="A734" s="1393">
        <v>720</v>
      </c>
      <c r="B734" s="1394" t="s">
        <v>1939</v>
      </c>
      <c r="C734" s="1395"/>
      <c r="D734" s="1395"/>
      <c r="E734" s="1396"/>
      <c r="F734" s="1396"/>
      <c r="G734" s="1395" t="s">
        <v>9</v>
      </c>
      <c r="H734" s="1392">
        <v>1</v>
      </c>
      <c r="I734" s="1397"/>
      <c r="J734" s="789"/>
      <c r="K734" s="789"/>
      <c r="L734" s="868"/>
      <c r="M734" s="791"/>
      <c r="N734" s="789"/>
      <c r="O734" s="797"/>
      <c r="P734" s="797"/>
      <c r="Q734" s="797"/>
      <c r="R734" s="797"/>
      <c r="S734" s="798"/>
    </row>
    <row r="735" spans="1:19" ht="15">
      <c r="A735" s="1388">
        <v>721</v>
      </c>
      <c r="B735" s="1394" t="s">
        <v>1940</v>
      </c>
      <c r="C735" s="1395"/>
      <c r="D735" s="1395"/>
      <c r="E735" s="1396"/>
      <c r="F735" s="1396"/>
      <c r="G735" s="1395" t="s">
        <v>9</v>
      </c>
      <c r="H735" s="1392">
        <v>1</v>
      </c>
      <c r="I735" s="1397"/>
      <c r="J735" s="789"/>
      <c r="K735" s="789"/>
      <c r="L735" s="1397"/>
      <c r="M735" s="791"/>
      <c r="N735" s="789"/>
      <c r="O735" s="797"/>
      <c r="P735" s="797"/>
      <c r="Q735" s="797"/>
      <c r="R735" s="797"/>
      <c r="S735" s="798"/>
    </row>
    <row r="736" spans="1:19" ht="15">
      <c r="A736" s="1393">
        <v>722</v>
      </c>
      <c r="B736" s="1389" t="s">
        <v>2379</v>
      </c>
      <c r="C736" s="1390"/>
      <c r="D736" s="1390"/>
      <c r="E736" s="1391"/>
      <c r="F736" s="1391"/>
      <c r="G736" s="1390"/>
      <c r="H736" s="1392"/>
      <c r="I736" s="1397"/>
      <c r="J736" s="789"/>
      <c r="K736" s="789"/>
      <c r="L736" s="1397"/>
      <c r="M736" s="791"/>
      <c r="N736" s="789"/>
      <c r="O736" s="797"/>
      <c r="P736" s="797"/>
      <c r="Q736" s="797"/>
      <c r="R736" s="797"/>
      <c r="S736" s="798"/>
    </row>
    <row r="737" spans="1:19" ht="150">
      <c r="A737" s="1388">
        <v>723</v>
      </c>
      <c r="B737" s="1394" t="s">
        <v>2477</v>
      </c>
      <c r="C737" s="1395"/>
      <c r="D737" s="1395"/>
      <c r="E737" s="1427" t="s">
        <v>3620</v>
      </c>
      <c r="F737" s="1396" t="s">
        <v>2380</v>
      </c>
      <c r="G737" s="1395" t="s">
        <v>9</v>
      </c>
      <c r="H737" s="1392">
        <v>1</v>
      </c>
      <c r="I737" s="1397"/>
      <c r="J737" s="789"/>
      <c r="K737" s="789"/>
      <c r="L737" s="1397"/>
      <c r="M737" s="791"/>
      <c r="N737" s="789"/>
      <c r="O737" s="797"/>
      <c r="P737" s="797"/>
      <c r="Q737" s="797"/>
      <c r="R737" s="797"/>
      <c r="S737" s="798"/>
    </row>
    <row r="738" spans="1:19" ht="30">
      <c r="A738" s="1393">
        <v>724</v>
      </c>
      <c r="B738" s="1394" t="s">
        <v>2036</v>
      </c>
      <c r="C738" s="1395"/>
      <c r="D738" s="1395"/>
      <c r="E738" s="1427" t="s">
        <v>3629</v>
      </c>
      <c r="F738" s="1395" t="s">
        <v>2037</v>
      </c>
      <c r="G738" s="1395" t="s">
        <v>5</v>
      </c>
      <c r="H738" s="1392">
        <v>1</v>
      </c>
      <c r="I738" s="1397"/>
      <c r="J738" s="789"/>
      <c r="K738" s="789"/>
      <c r="L738" s="868"/>
      <c r="M738" s="791"/>
      <c r="N738" s="789"/>
      <c r="O738" s="797"/>
      <c r="P738" s="797"/>
      <c r="Q738" s="797"/>
      <c r="R738" s="797"/>
      <c r="S738" s="798"/>
    </row>
    <row r="739" spans="1:19" ht="45">
      <c r="A739" s="1388">
        <v>725</v>
      </c>
      <c r="B739" s="1394" t="s">
        <v>2038</v>
      </c>
      <c r="C739" s="1395" t="s">
        <v>2204</v>
      </c>
      <c r="D739" s="1395" t="s">
        <v>2040</v>
      </c>
      <c r="E739" s="1427" t="s">
        <v>3606</v>
      </c>
      <c r="F739" s="1396" t="s">
        <v>2205</v>
      </c>
      <c r="G739" s="1395" t="s">
        <v>7</v>
      </c>
      <c r="H739" s="1392">
        <v>20</v>
      </c>
      <c r="I739" s="868"/>
      <c r="J739" s="789"/>
      <c r="K739" s="789"/>
      <c r="L739" s="868"/>
      <c r="M739" s="791"/>
      <c r="N739" s="789"/>
      <c r="O739" s="797"/>
      <c r="P739" s="797"/>
      <c r="Q739" s="797"/>
      <c r="R739" s="797"/>
      <c r="S739" s="798"/>
    </row>
    <row r="740" spans="1:19" ht="45">
      <c r="A740" s="1393">
        <v>726</v>
      </c>
      <c r="B740" s="1394" t="s">
        <v>2038</v>
      </c>
      <c r="C740" s="1395" t="s">
        <v>2381</v>
      </c>
      <c r="D740" s="1395" t="s">
        <v>2040</v>
      </c>
      <c r="E740" s="1427" t="s">
        <v>3606</v>
      </c>
      <c r="F740" s="1396" t="s">
        <v>2382</v>
      </c>
      <c r="G740" s="1395" t="s">
        <v>7</v>
      </c>
      <c r="H740" s="1392">
        <v>20</v>
      </c>
      <c r="I740" s="868"/>
      <c r="J740" s="789"/>
      <c r="K740" s="789"/>
      <c r="L740" s="868"/>
      <c r="M740" s="791"/>
      <c r="N740" s="789"/>
      <c r="O740" s="797"/>
      <c r="P740" s="797"/>
      <c r="Q740" s="797"/>
      <c r="R740" s="797"/>
      <c r="S740" s="798"/>
    </row>
    <row r="741" spans="1:19" ht="30">
      <c r="A741" s="1388">
        <v>727</v>
      </c>
      <c r="B741" s="1394" t="s">
        <v>2044</v>
      </c>
      <c r="C741" s="1395">
        <v>90</v>
      </c>
      <c r="D741" s="1395"/>
      <c r="E741" s="1427" t="s">
        <v>3608</v>
      </c>
      <c r="F741" s="1395" t="s">
        <v>2045</v>
      </c>
      <c r="G741" s="1395" t="s">
        <v>7</v>
      </c>
      <c r="H741" s="1392">
        <v>20</v>
      </c>
      <c r="I741" s="868"/>
      <c r="J741" s="789"/>
      <c r="K741" s="887"/>
      <c r="L741" s="868"/>
      <c r="M741" s="791"/>
      <c r="N741" s="789"/>
      <c r="O741" s="797"/>
      <c r="P741" s="797"/>
      <c r="Q741" s="797"/>
      <c r="R741" s="797"/>
      <c r="S741" s="798"/>
    </row>
    <row r="742" spans="1:19" ht="15">
      <c r="A742" s="1393">
        <v>728</v>
      </c>
      <c r="B742" s="1398" t="s">
        <v>2046</v>
      </c>
      <c r="C742" s="1395"/>
      <c r="D742" s="1395"/>
      <c r="E742" s="1396"/>
      <c r="F742" s="1395" t="s">
        <v>2047</v>
      </c>
      <c r="G742" s="1395" t="s">
        <v>9</v>
      </c>
      <c r="H742" s="1392">
        <v>1</v>
      </c>
      <c r="I742" s="868"/>
      <c r="J742" s="789"/>
      <c r="K742" s="789"/>
      <c r="L742" s="868"/>
      <c r="M742" s="791"/>
      <c r="N742" s="789"/>
      <c r="O742" s="797"/>
      <c r="P742" s="797"/>
      <c r="Q742" s="797"/>
      <c r="R742" s="797"/>
      <c r="S742" s="798"/>
    </row>
    <row r="743" spans="1:19" ht="45">
      <c r="A743" s="1388">
        <v>729</v>
      </c>
      <c r="B743" s="1394" t="s">
        <v>2032</v>
      </c>
      <c r="C743" s="1395"/>
      <c r="D743" s="1395"/>
      <c r="E743" s="1396"/>
      <c r="F743" s="1396"/>
      <c r="G743" s="1395" t="s">
        <v>9</v>
      </c>
      <c r="H743" s="1392">
        <v>1</v>
      </c>
      <c r="I743" s="1397"/>
      <c r="J743" s="789"/>
      <c r="K743" s="789"/>
      <c r="L743" s="1397"/>
      <c r="M743" s="791"/>
      <c r="N743" s="789"/>
      <c r="O743" s="797"/>
      <c r="P743" s="797"/>
      <c r="Q743" s="797"/>
      <c r="R743" s="797"/>
      <c r="S743" s="798"/>
    </row>
    <row r="744" spans="1:19" ht="30">
      <c r="A744" s="1393">
        <v>730</v>
      </c>
      <c r="B744" s="1394" t="s">
        <v>1939</v>
      </c>
      <c r="C744" s="1395"/>
      <c r="D744" s="1395"/>
      <c r="E744" s="1396"/>
      <c r="F744" s="1396"/>
      <c r="G744" s="1395" t="s">
        <v>9</v>
      </c>
      <c r="H744" s="1392">
        <v>1</v>
      </c>
      <c r="I744" s="1397"/>
      <c r="J744" s="789"/>
      <c r="K744" s="789"/>
      <c r="L744" s="868"/>
      <c r="M744" s="791"/>
      <c r="N744" s="789"/>
      <c r="O744" s="797"/>
      <c r="P744" s="797"/>
      <c r="Q744" s="797"/>
      <c r="R744" s="797"/>
      <c r="S744" s="798"/>
    </row>
    <row r="745" spans="1:19" ht="15">
      <c r="A745" s="1388">
        <v>731</v>
      </c>
      <c r="B745" s="1394" t="s">
        <v>1940</v>
      </c>
      <c r="C745" s="1395"/>
      <c r="D745" s="1395"/>
      <c r="E745" s="1396"/>
      <c r="F745" s="1396"/>
      <c r="G745" s="1395" t="s">
        <v>9</v>
      </c>
      <c r="H745" s="1392">
        <v>1</v>
      </c>
      <c r="I745" s="1397"/>
      <c r="J745" s="789"/>
      <c r="K745" s="789"/>
      <c r="L745" s="1397"/>
      <c r="M745" s="791"/>
      <c r="N745" s="789"/>
      <c r="O745" s="797"/>
      <c r="P745" s="797"/>
      <c r="Q745" s="797"/>
      <c r="R745" s="797"/>
      <c r="S745" s="798"/>
    </row>
    <row r="746" spans="1:19" ht="15">
      <c r="A746" s="1393">
        <v>732</v>
      </c>
      <c r="B746" s="1389" t="s">
        <v>2383</v>
      </c>
      <c r="C746" s="1390"/>
      <c r="D746" s="1390"/>
      <c r="E746" s="1391"/>
      <c r="F746" s="1391"/>
      <c r="G746" s="1390"/>
      <c r="H746" s="1392"/>
      <c r="I746" s="1397"/>
      <c r="J746" s="789"/>
      <c r="K746" s="789"/>
      <c r="L746" s="1397"/>
      <c r="M746" s="791"/>
      <c r="N746" s="789"/>
      <c r="O746" s="797"/>
      <c r="P746" s="797"/>
      <c r="Q746" s="797"/>
      <c r="R746" s="797"/>
      <c r="S746" s="798"/>
    </row>
    <row r="747" spans="1:19" ht="180">
      <c r="A747" s="1388">
        <v>733</v>
      </c>
      <c r="B747" s="1403" t="s">
        <v>2384</v>
      </c>
      <c r="C747" s="1395"/>
      <c r="D747" s="1395"/>
      <c r="E747" s="1427" t="s">
        <v>3614</v>
      </c>
      <c r="F747" s="1396" t="s">
        <v>2385</v>
      </c>
      <c r="G747" s="1395" t="s">
        <v>9</v>
      </c>
      <c r="H747" s="1392">
        <v>1</v>
      </c>
      <c r="I747" s="1397"/>
      <c r="J747" s="789"/>
      <c r="K747" s="789"/>
      <c r="L747" s="1397"/>
      <c r="M747" s="791"/>
      <c r="N747" s="789"/>
      <c r="O747" s="797"/>
      <c r="P747" s="797"/>
      <c r="Q747" s="797"/>
      <c r="R747" s="797"/>
      <c r="S747" s="798"/>
    </row>
    <row r="748" spans="1:19" ht="30">
      <c r="A748" s="1393">
        <v>734</v>
      </c>
      <c r="B748" s="1394" t="s">
        <v>1965</v>
      </c>
      <c r="C748" s="1395"/>
      <c r="D748" s="1395"/>
      <c r="E748" s="1427" t="s">
        <v>3615</v>
      </c>
      <c r="F748" s="1396" t="s">
        <v>1966</v>
      </c>
      <c r="G748" s="1395" t="s">
        <v>12</v>
      </c>
      <c r="H748" s="1392">
        <v>3</v>
      </c>
      <c r="I748" s="1397"/>
      <c r="J748" s="789"/>
      <c r="K748" s="789"/>
      <c r="L748" s="868"/>
      <c r="M748" s="791"/>
      <c r="N748" s="789"/>
      <c r="O748" s="797"/>
      <c r="P748" s="797"/>
      <c r="Q748" s="797"/>
      <c r="R748" s="797"/>
      <c r="S748" s="798"/>
    </row>
    <row r="749" spans="1:19" ht="30">
      <c r="A749" s="1388">
        <v>735</v>
      </c>
      <c r="B749" s="1394" t="s">
        <v>1876</v>
      </c>
      <c r="C749" s="1395">
        <v>100</v>
      </c>
      <c r="D749" s="1395" t="s">
        <v>1916</v>
      </c>
      <c r="E749" s="1427" t="s">
        <v>3576</v>
      </c>
      <c r="F749" s="1396" t="s">
        <v>2147</v>
      </c>
      <c r="G749" s="1395" t="s">
        <v>7</v>
      </c>
      <c r="H749" s="1392">
        <v>25</v>
      </c>
      <c r="I749" s="1397"/>
      <c r="J749" s="789"/>
      <c r="K749" s="789"/>
      <c r="L749" s="868"/>
      <c r="M749" s="791"/>
      <c r="N749" s="789"/>
      <c r="O749" s="797"/>
      <c r="P749" s="797"/>
      <c r="Q749" s="797"/>
      <c r="R749" s="797"/>
      <c r="S749" s="798"/>
    </row>
    <row r="750" spans="1:19" ht="30">
      <c r="A750" s="1393">
        <v>736</v>
      </c>
      <c r="B750" s="1394" t="s">
        <v>1876</v>
      </c>
      <c r="C750" s="1395">
        <v>100</v>
      </c>
      <c r="D750" s="1395" t="s">
        <v>1916</v>
      </c>
      <c r="E750" s="1427" t="s">
        <v>3576</v>
      </c>
      <c r="F750" s="1396" t="s">
        <v>2147</v>
      </c>
      <c r="G750" s="1395" t="s">
        <v>7</v>
      </c>
      <c r="H750" s="1392">
        <v>6</v>
      </c>
      <c r="I750" s="1397"/>
      <c r="J750" s="789"/>
      <c r="K750" s="789"/>
      <c r="L750" s="868"/>
      <c r="M750" s="791"/>
      <c r="N750" s="789"/>
      <c r="O750" s="797"/>
      <c r="P750" s="797"/>
      <c r="Q750" s="797"/>
      <c r="R750" s="797"/>
      <c r="S750" s="798"/>
    </row>
    <row r="751" spans="1:19" ht="30">
      <c r="A751" s="1388">
        <v>737</v>
      </c>
      <c r="B751" s="1394" t="s">
        <v>1876</v>
      </c>
      <c r="C751" s="1395">
        <v>125</v>
      </c>
      <c r="D751" s="1395" t="s">
        <v>1916</v>
      </c>
      <c r="E751" s="1427" t="s">
        <v>3576</v>
      </c>
      <c r="F751" s="1396" t="s">
        <v>1877</v>
      </c>
      <c r="G751" s="1395" t="s">
        <v>7</v>
      </c>
      <c r="H751" s="1392">
        <v>30</v>
      </c>
      <c r="I751" s="1397"/>
      <c r="J751" s="789"/>
      <c r="K751" s="789"/>
      <c r="L751" s="868"/>
      <c r="M751" s="791"/>
      <c r="N751" s="789"/>
      <c r="O751" s="797"/>
      <c r="P751" s="797"/>
      <c r="Q751" s="797"/>
      <c r="R751" s="797"/>
      <c r="S751" s="798"/>
    </row>
    <row r="752" spans="1:19" ht="30">
      <c r="A752" s="1393">
        <v>738</v>
      </c>
      <c r="B752" s="1394" t="s">
        <v>1876</v>
      </c>
      <c r="C752" s="1395">
        <v>160</v>
      </c>
      <c r="D752" s="1395" t="s">
        <v>1916</v>
      </c>
      <c r="E752" s="1427" t="s">
        <v>3576</v>
      </c>
      <c r="F752" s="1396" t="s">
        <v>2051</v>
      </c>
      <c r="G752" s="1395" t="s">
        <v>7</v>
      </c>
      <c r="H752" s="1392">
        <v>20</v>
      </c>
      <c r="I752" s="868"/>
      <c r="J752" s="789"/>
      <c r="K752" s="789"/>
      <c r="L752" s="868"/>
      <c r="M752" s="791"/>
      <c r="N752" s="789"/>
      <c r="O752" s="797"/>
      <c r="P752" s="797"/>
      <c r="Q752" s="797"/>
      <c r="R752" s="797"/>
      <c r="S752" s="798"/>
    </row>
    <row r="753" spans="1:19" ht="30">
      <c r="A753" s="1388">
        <v>739</v>
      </c>
      <c r="B753" s="1394" t="s">
        <v>1876</v>
      </c>
      <c r="C753" s="1395">
        <v>200</v>
      </c>
      <c r="D753" s="1395" t="s">
        <v>1916</v>
      </c>
      <c r="E753" s="1427" t="s">
        <v>3576</v>
      </c>
      <c r="F753" s="1396" t="s">
        <v>2148</v>
      </c>
      <c r="G753" s="1395" t="s">
        <v>7</v>
      </c>
      <c r="H753" s="1392">
        <v>45</v>
      </c>
      <c r="I753" s="868"/>
      <c r="J753" s="789"/>
      <c r="K753" s="789"/>
      <c r="L753" s="868"/>
      <c r="M753" s="791"/>
      <c r="N753" s="789"/>
      <c r="O753" s="797"/>
      <c r="P753" s="797"/>
      <c r="Q753" s="797"/>
      <c r="R753" s="797"/>
      <c r="S753" s="798"/>
    </row>
    <row r="754" spans="1:19" ht="30">
      <c r="A754" s="1393">
        <v>740</v>
      </c>
      <c r="B754" s="1394" t="s">
        <v>1876</v>
      </c>
      <c r="C754" s="1395">
        <v>315</v>
      </c>
      <c r="D754" s="1395" t="s">
        <v>1916</v>
      </c>
      <c r="E754" s="1427" t="s">
        <v>3576</v>
      </c>
      <c r="F754" s="1396" t="s">
        <v>1968</v>
      </c>
      <c r="G754" s="1395" t="s">
        <v>7</v>
      </c>
      <c r="H754" s="1392">
        <v>23</v>
      </c>
      <c r="I754" s="868"/>
      <c r="J754" s="789"/>
      <c r="K754" s="789"/>
      <c r="L754" s="868"/>
      <c r="M754" s="791"/>
      <c r="N754" s="789"/>
      <c r="O754" s="797"/>
      <c r="P754" s="797"/>
      <c r="Q754" s="797"/>
      <c r="R754" s="797"/>
      <c r="S754" s="798"/>
    </row>
    <row r="755" spans="1:19" ht="30">
      <c r="A755" s="1388">
        <v>741</v>
      </c>
      <c r="B755" s="1394" t="s">
        <v>1876</v>
      </c>
      <c r="C755" s="1395">
        <v>400</v>
      </c>
      <c r="D755" s="1395" t="s">
        <v>1916</v>
      </c>
      <c r="E755" s="1427" t="s">
        <v>3576</v>
      </c>
      <c r="F755" s="1396" t="s">
        <v>1969</v>
      </c>
      <c r="G755" s="1395" t="s">
        <v>7</v>
      </c>
      <c r="H755" s="1392">
        <v>15</v>
      </c>
      <c r="I755" s="868"/>
      <c r="J755" s="789"/>
      <c r="K755" s="789"/>
      <c r="L755" s="868"/>
      <c r="M755" s="791"/>
      <c r="N755" s="789"/>
      <c r="O755" s="797"/>
      <c r="P755" s="797"/>
      <c r="Q755" s="797"/>
      <c r="R755" s="797"/>
      <c r="S755" s="798"/>
    </row>
    <row r="756" spans="1:19" ht="30">
      <c r="A756" s="1393">
        <v>742</v>
      </c>
      <c r="B756" s="1394" t="s">
        <v>1876</v>
      </c>
      <c r="C756" s="1395" t="s">
        <v>2283</v>
      </c>
      <c r="D756" s="1395" t="s">
        <v>1974</v>
      </c>
      <c r="E756" s="1427" t="s">
        <v>3576</v>
      </c>
      <c r="F756" s="1396" t="s">
        <v>2284</v>
      </c>
      <c r="G756" s="1395" t="s">
        <v>7</v>
      </c>
      <c r="H756" s="1392">
        <v>3</v>
      </c>
      <c r="I756" s="1397"/>
      <c r="J756" s="789"/>
      <c r="K756" s="789"/>
      <c r="L756" s="1397"/>
      <c r="M756" s="791"/>
      <c r="N756" s="789"/>
      <c r="O756" s="797"/>
      <c r="P756" s="797"/>
      <c r="Q756" s="797"/>
      <c r="R756" s="797"/>
      <c r="S756" s="798"/>
    </row>
    <row r="757" spans="1:19" ht="30">
      <c r="A757" s="1388">
        <v>743</v>
      </c>
      <c r="B757" s="1394" t="s">
        <v>1876</v>
      </c>
      <c r="C757" s="1395" t="s">
        <v>1878</v>
      </c>
      <c r="D757" s="1395" t="s">
        <v>1974</v>
      </c>
      <c r="E757" s="1427" t="s">
        <v>3576</v>
      </c>
      <c r="F757" s="1396" t="s">
        <v>2056</v>
      </c>
      <c r="G757" s="1395" t="s">
        <v>7</v>
      </c>
      <c r="H757" s="1392">
        <v>3</v>
      </c>
      <c r="I757" s="868"/>
      <c r="J757" s="789"/>
      <c r="K757" s="789"/>
      <c r="L757" s="1397"/>
      <c r="M757" s="791"/>
      <c r="N757" s="789"/>
      <c r="O757" s="797"/>
      <c r="P757" s="797"/>
      <c r="Q757" s="797"/>
      <c r="R757" s="797"/>
      <c r="S757" s="798"/>
    </row>
    <row r="758" spans="1:19" ht="30">
      <c r="A758" s="1393">
        <v>744</v>
      </c>
      <c r="B758" s="1394" t="s">
        <v>1876</v>
      </c>
      <c r="C758" s="1395" t="s">
        <v>2302</v>
      </c>
      <c r="D758" s="1395" t="s">
        <v>1974</v>
      </c>
      <c r="E758" s="1427" t="s">
        <v>3576</v>
      </c>
      <c r="F758" s="1396"/>
      <c r="G758" s="1395" t="s">
        <v>7</v>
      </c>
      <c r="H758" s="1392">
        <v>1</v>
      </c>
      <c r="I758" s="868"/>
      <c r="J758" s="789"/>
      <c r="K758" s="789"/>
      <c r="L758" s="1397"/>
      <c r="M758" s="791"/>
      <c r="N758" s="789"/>
      <c r="O758" s="797"/>
      <c r="P758" s="797"/>
      <c r="Q758" s="797"/>
      <c r="R758" s="797"/>
      <c r="S758" s="798"/>
    </row>
    <row r="759" spans="1:19" ht="30">
      <c r="A759" s="1388">
        <v>745</v>
      </c>
      <c r="B759" s="1394" t="s">
        <v>1876</v>
      </c>
      <c r="C759" s="1395" t="s">
        <v>2386</v>
      </c>
      <c r="D759" s="1395" t="s">
        <v>1974</v>
      </c>
      <c r="E759" s="1427" t="s">
        <v>3576</v>
      </c>
      <c r="F759" s="1396"/>
      <c r="G759" s="1395" t="s">
        <v>7</v>
      </c>
      <c r="H759" s="1392">
        <v>5</v>
      </c>
      <c r="I759" s="868"/>
      <c r="J759" s="789"/>
      <c r="K759" s="789"/>
      <c r="L759" s="1397"/>
      <c r="M759" s="791"/>
      <c r="N759" s="789"/>
      <c r="O759" s="797"/>
      <c r="P759" s="797"/>
      <c r="Q759" s="797"/>
      <c r="R759" s="797"/>
      <c r="S759" s="798"/>
    </row>
    <row r="760" spans="1:19" ht="30">
      <c r="A760" s="1393">
        <v>746</v>
      </c>
      <c r="B760" s="1394" t="s">
        <v>2065</v>
      </c>
      <c r="C760" s="1395">
        <v>400</v>
      </c>
      <c r="D760" s="1395" t="s">
        <v>1916</v>
      </c>
      <c r="E760" s="1427" t="s">
        <v>3576</v>
      </c>
      <c r="F760" s="1396"/>
      <c r="G760" s="1395" t="s">
        <v>5</v>
      </c>
      <c r="H760" s="1392">
        <v>1</v>
      </c>
      <c r="I760" s="868"/>
      <c r="J760" s="789"/>
      <c r="K760" s="789"/>
      <c r="L760" s="868"/>
      <c r="M760" s="791"/>
      <c r="N760" s="789"/>
      <c r="O760" s="797"/>
      <c r="P760" s="797"/>
      <c r="Q760" s="797"/>
      <c r="R760" s="797"/>
      <c r="S760" s="798"/>
    </row>
    <row r="761" spans="1:19" ht="30">
      <c r="A761" s="1388">
        <v>747</v>
      </c>
      <c r="B761" s="1394" t="s">
        <v>2065</v>
      </c>
      <c r="C761" s="1395">
        <v>315</v>
      </c>
      <c r="D761" s="1395" t="s">
        <v>1916</v>
      </c>
      <c r="E761" s="1427" t="s">
        <v>3576</v>
      </c>
      <c r="F761" s="1396"/>
      <c r="G761" s="1395" t="s">
        <v>5</v>
      </c>
      <c r="H761" s="1392">
        <v>1</v>
      </c>
      <c r="I761" s="868"/>
      <c r="J761" s="789"/>
      <c r="K761" s="789"/>
      <c r="L761" s="868"/>
      <c r="M761" s="791"/>
      <c r="N761" s="789"/>
      <c r="O761" s="797"/>
      <c r="P761" s="797"/>
      <c r="Q761" s="797"/>
      <c r="R761" s="797"/>
      <c r="S761" s="798"/>
    </row>
    <row r="762" spans="1:19" ht="30">
      <c r="A762" s="1393">
        <v>748</v>
      </c>
      <c r="B762" s="1394" t="s">
        <v>2065</v>
      </c>
      <c r="C762" s="1395">
        <v>400</v>
      </c>
      <c r="D762" s="1395" t="s">
        <v>1916</v>
      </c>
      <c r="E762" s="1427" t="s">
        <v>3576</v>
      </c>
      <c r="F762" s="1396"/>
      <c r="G762" s="1395" t="s">
        <v>5</v>
      </c>
      <c r="H762" s="1392">
        <v>1</v>
      </c>
      <c r="I762" s="868"/>
      <c r="J762" s="789"/>
      <c r="K762" s="789"/>
      <c r="L762" s="868"/>
      <c r="M762" s="791"/>
      <c r="N762" s="789"/>
      <c r="O762" s="797"/>
      <c r="P762" s="797"/>
      <c r="Q762" s="797"/>
      <c r="R762" s="797"/>
      <c r="S762" s="798"/>
    </row>
    <row r="763" spans="1:19" ht="30">
      <c r="A763" s="1388">
        <v>749</v>
      </c>
      <c r="B763" s="1394" t="s">
        <v>2065</v>
      </c>
      <c r="C763" s="1395" t="s">
        <v>2387</v>
      </c>
      <c r="D763" s="1395" t="s">
        <v>1974</v>
      </c>
      <c r="E763" s="1427" t="s">
        <v>3576</v>
      </c>
      <c r="F763" s="1396"/>
      <c r="G763" s="1395" t="s">
        <v>5</v>
      </c>
      <c r="H763" s="1392">
        <v>1</v>
      </c>
      <c r="I763" s="868"/>
      <c r="J763" s="789"/>
      <c r="K763" s="789"/>
      <c r="L763" s="868"/>
      <c r="M763" s="791"/>
      <c r="N763" s="789"/>
      <c r="O763" s="797"/>
      <c r="P763" s="797"/>
      <c r="Q763" s="797"/>
      <c r="R763" s="797"/>
      <c r="S763" s="798"/>
    </row>
    <row r="764" spans="1:19" ht="30">
      <c r="A764" s="1393">
        <v>750</v>
      </c>
      <c r="B764" s="1394" t="s">
        <v>1918</v>
      </c>
      <c r="C764" s="1395">
        <v>100</v>
      </c>
      <c r="D764" s="1395" t="s">
        <v>1916</v>
      </c>
      <c r="E764" s="1427" t="s">
        <v>3576</v>
      </c>
      <c r="F764" s="1396"/>
      <c r="G764" s="1395" t="s">
        <v>5</v>
      </c>
      <c r="H764" s="1392">
        <v>2</v>
      </c>
      <c r="I764" s="868"/>
      <c r="J764" s="789"/>
      <c r="K764" s="789"/>
      <c r="L764" s="868"/>
      <c r="M764" s="791"/>
      <c r="N764" s="789"/>
      <c r="O764" s="797"/>
      <c r="P764" s="797"/>
      <c r="Q764" s="797"/>
      <c r="R764" s="797"/>
      <c r="S764" s="798"/>
    </row>
    <row r="765" spans="1:19" ht="30">
      <c r="A765" s="1388">
        <v>751</v>
      </c>
      <c r="B765" s="1394" t="s">
        <v>1918</v>
      </c>
      <c r="C765" s="1395">
        <v>125</v>
      </c>
      <c r="D765" s="1395" t="s">
        <v>1916</v>
      </c>
      <c r="E765" s="1427" t="s">
        <v>3576</v>
      </c>
      <c r="F765" s="1396"/>
      <c r="G765" s="1395" t="s">
        <v>5</v>
      </c>
      <c r="H765" s="1392">
        <v>4</v>
      </c>
      <c r="I765" s="868"/>
      <c r="J765" s="789"/>
      <c r="K765" s="789"/>
      <c r="L765" s="868"/>
      <c r="M765" s="791"/>
      <c r="N765" s="789"/>
      <c r="O765" s="797"/>
      <c r="P765" s="797"/>
      <c r="Q765" s="797"/>
      <c r="R765" s="797"/>
      <c r="S765" s="798"/>
    </row>
    <row r="766" spans="1:19" ht="30">
      <c r="A766" s="1393">
        <v>752</v>
      </c>
      <c r="B766" s="1394" t="s">
        <v>1918</v>
      </c>
      <c r="C766" s="1395">
        <v>315</v>
      </c>
      <c r="D766" s="1395" t="s">
        <v>1916</v>
      </c>
      <c r="E766" s="1427" t="s">
        <v>3576</v>
      </c>
      <c r="F766" s="1396"/>
      <c r="G766" s="1395" t="s">
        <v>5</v>
      </c>
      <c r="H766" s="1392">
        <v>2</v>
      </c>
      <c r="I766" s="868"/>
      <c r="J766" s="789"/>
      <c r="K766" s="789"/>
      <c r="L766" s="868"/>
      <c r="M766" s="791"/>
      <c r="N766" s="789"/>
      <c r="O766" s="797"/>
      <c r="P766" s="797"/>
      <c r="Q766" s="797"/>
      <c r="R766" s="797"/>
      <c r="S766" s="798"/>
    </row>
    <row r="767" spans="1:19" ht="30">
      <c r="A767" s="1388">
        <v>753</v>
      </c>
      <c r="B767" s="1394" t="s">
        <v>1918</v>
      </c>
      <c r="C767" s="1395">
        <v>400</v>
      </c>
      <c r="D767" s="1395" t="s">
        <v>1916</v>
      </c>
      <c r="E767" s="1427" t="s">
        <v>3576</v>
      </c>
      <c r="F767" s="1396"/>
      <c r="G767" s="1395" t="s">
        <v>5</v>
      </c>
      <c r="H767" s="1392">
        <v>1</v>
      </c>
      <c r="I767" s="868"/>
      <c r="J767" s="789"/>
      <c r="K767" s="789"/>
      <c r="L767" s="868"/>
      <c r="M767" s="791"/>
      <c r="N767" s="789"/>
      <c r="O767" s="797"/>
      <c r="P767" s="797"/>
      <c r="Q767" s="797"/>
      <c r="R767" s="797"/>
      <c r="S767" s="798"/>
    </row>
    <row r="768" spans="1:19" ht="30">
      <c r="A768" s="1393">
        <v>754</v>
      </c>
      <c r="B768" s="1394" t="s">
        <v>1918</v>
      </c>
      <c r="C768" s="1395">
        <v>125</v>
      </c>
      <c r="D768" s="1395" t="s">
        <v>1916</v>
      </c>
      <c r="E768" s="1427" t="s">
        <v>3576</v>
      </c>
      <c r="F768" s="1396"/>
      <c r="G768" s="1395" t="s">
        <v>5</v>
      </c>
      <c r="H768" s="1392">
        <v>1</v>
      </c>
      <c r="I768" s="868"/>
      <c r="J768" s="789"/>
      <c r="K768" s="789"/>
      <c r="L768" s="868"/>
      <c r="M768" s="791"/>
      <c r="N768" s="789"/>
      <c r="O768" s="797"/>
      <c r="P768" s="797"/>
      <c r="Q768" s="797"/>
      <c r="R768" s="797"/>
      <c r="S768" s="798"/>
    </row>
    <row r="769" spans="1:19" ht="30">
      <c r="A769" s="1388">
        <v>755</v>
      </c>
      <c r="B769" s="1394" t="s">
        <v>1948</v>
      </c>
      <c r="C769" s="1395">
        <v>125</v>
      </c>
      <c r="D769" s="1395" t="s">
        <v>1916</v>
      </c>
      <c r="E769" s="1427" t="s">
        <v>3576</v>
      </c>
      <c r="F769" s="1396"/>
      <c r="G769" s="1395" t="s">
        <v>5</v>
      </c>
      <c r="H769" s="1392">
        <v>3</v>
      </c>
      <c r="I769" s="868"/>
      <c r="J769" s="789"/>
      <c r="K769" s="789"/>
      <c r="L769" s="868"/>
      <c r="M769" s="791"/>
      <c r="N769" s="789"/>
      <c r="O769" s="797"/>
      <c r="P769" s="797"/>
      <c r="Q769" s="797"/>
      <c r="R769" s="797"/>
      <c r="S769" s="798"/>
    </row>
    <row r="770" spans="1:19" ht="30">
      <c r="A770" s="1393">
        <v>756</v>
      </c>
      <c r="B770" s="1394" t="s">
        <v>1948</v>
      </c>
      <c r="C770" s="1395" t="s">
        <v>2387</v>
      </c>
      <c r="D770" s="1395" t="s">
        <v>1974</v>
      </c>
      <c r="E770" s="1427" t="s">
        <v>3576</v>
      </c>
      <c r="F770" s="1396"/>
      <c r="G770" s="1395" t="s">
        <v>5</v>
      </c>
      <c r="H770" s="1392">
        <v>2</v>
      </c>
      <c r="I770" s="868"/>
      <c r="J770" s="789"/>
      <c r="K770" s="789"/>
      <c r="L770" s="868"/>
      <c r="M770" s="791"/>
      <c r="N770" s="789"/>
      <c r="O770" s="797"/>
      <c r="P770" s="797"/>
      <c r="Q770" s="797"/>
      <c r="R770" s="797"/>
      <c r="S770" s="798"/>
    </row>
    <row r="771" spans="1:19" ht="30">
      <c r="A771" s="1388">
        <v>757</v>
      </c>
      <c r="B771" s="1394" t="s">
        <v>2073</v>
      </c>
      <c r="C771" s="1395">
        <v>200</v>
      </c>
      <c r="D771" s="1395" t="s">
        <v>1916</v>
      </c>
      <c r="E771" s="1427" t="s">
        <v>3576</v>
      </c>
      <c r="F771" s="1396"/>
      <c r="G771" s="1395" t="s">
        <v>5</v>
      </c>
      <c r="H771" s="1392">
        <v>2</v>
      </c>
      <c r="I771" s="868"/>
      <c r="J771" s="789"/>
      <c r="K771" s="789"/>
      <c r="L771" s="1397"/>
      <c r="M771" s="791"/>
      <c r="N771" s="789"/>
      <c r="O771" s="797"/>
      <c r="P771" s="797"/>
      <c r="Q771" s="797"/>
      <c r="R771" s="797"/>
      <c r="S771" s="798"/>
    </row>
    <row r="772" spans="1:19" ht="30">
      <c r="A772" s="1393">
        <v>758</v>
      </c>
      <c r="B772" s="1394" t="s">
        <v>2073</v>
      </c>
      <c r="C772" s="1395">
        <v>400</v>
      </c>
      <c r="D772" s="1395" t="s">
        <v>1916</v>
      </c>
      <c r="E772" s="1427" t="s">
        <v>3576</v>
      </c>
      <c r="F772" s="1396"/>
      <c r="G772" s="1395" t="s">
        <v>5</v>
      </c>
      <c r="H772" s="1392">
        <v>4</v>
      </c>
      <c r="I772" s="868"/>
      <c r="J772" s="789"/>
      <c r="K772" s="789"/>
      <c r="L772" s="1397"/>
      <c r="M772" s="791"/>
      <c r="N772" s="789"/>
      <c r="O772" s="797"/>
      <c r="P772" s="797"/>
      <c r="Q772" s="797"/>
      <c r="R772" s="797"/>
      <c r="S772" s="798"/>
    </row>
    <row r="773" spans="1:19" ht="30">
      <c r="A773" s="1388">
        <v>759</v>
      </c>
      <c r="B773" s="1394" t="s">
        <v>1919</v>
      </c>
      <c r="C773" s="1395">
        <v>100</v>
      </c>
      <c r="D773" s="1395" t="s">
        <v>1916</v>
      </c>
      <c r="E773" s="1427" t="s">
        <v>3576</v>
      </c>
      <c r="F773" s="1396"/>
      <c r="G773" s="1395" t="s">
        <v>5</v>
      </c>
      <c r="H773" s="1392">
        <v>11</v>
      </c>
      <c r="I773" s="868"/>
      <c r="J773" s="789"/>
      <c r="K773" s="789"/>
      <c r="L773" s="1397"/>
      <c r="M773" s="791"/>
      <c r="N773" s="789"/>
      <c r="O773" s="797"/>
      <c r="P773" s="797"/>
      <c r="Q773" s="797"/>
      <c r="R773" s="797"/>
      <c r="S773" s="798"/>
    </row>
    <row r="774" spans="1:19" ht="30">
      <c r="A774" s="1393">
        <v>760</v>
      </c>
      <c r="B774" s="1394" t="s">
        <v>1919</v>
      </c>
      <c r="C774" s="1395">
        <v>100</v>
      </c>
      <c r="D774" s="1395" t="s">
        <v>1916</v>
      </c>
      <c r="E774" s="1427" t="s">
        <v>3576</v>
      </c>
      <c r="F774" s="1396"/>
      <c r="G774" s="1395" t="s">
        <v>5</v>
      </c>
      <c r="H774" s="1392">
        <v>7</v>
      </c>
      <c r="I774" s="868"/>
      <c r="J774" s="789"/>
      <c r="K774" s="789"/>
      <c r="L774" s="868"/>
      <c r="M774" s="791"/>
      <c r="N774" s="789"/>
      <c r="O774" s="797"/>
      <c r="P774" s="797"/>
      <c r="Q774" s="797"/>
      <c r="R774" s="797"/>
      <c r="S774" s="798"/>
    </row>
    <row r="775" spans="1:19" ht="30">
      <c r="A775" s="1388">
        <v>761</v>
      </c>
      <c r="B775" s="1394" t="s">
        <v>1919</v>
      </c>
      <c r="C775" s="1395">
        <v>100</v>
      </c>
      <c r="D775" s="1395" t="s">
        <v>1916</v>
      </c>
      <c r="E775" s="1427" t="s">
        <v>3576</v>
      </c>
      <c r="F775" s="1396" t="s">
        <v>2154</v>
      </c>
      <c r="G775" s="1395" t="s">
        <v>5</v>
      </c>
      <c r="H775" s="1392">
        <v>13</v>
      </c>
      <c r="I775" s="868"/>
      <c r="J775" s="789"/>
      <c r="K775" s="789"/>
      <c r="L775" s="868"/>
      <c r="M775" s="791"/>
      <c r="N775" s="789"/>
      <c r="O775" s="797"/>
      <c r="P775" s="797"/>
      <c r="Q775" s="797"/>
      <c r="R775" s="797"/>
      <c r="S775" s="798"/>
    </row>
    <row r="776" spans="1:19" ht="30">
      <c r="A776" s="1393">
        <v>762</v>
      </c>
      <c r="B776" s="1394" t="s">
        <v>1919</v>
      </c>
      <c r="C776" s="1395">
        <v>125</v>
      </c>
      <c r="D776" s="1395" t="s">
        <v>1916</v>
      </c>
      <c r="E776" s="1427" t="s">
        <v>3576</v>
      </c>
      <c r="F776" s="1396"/>
      <c r="G776" s="1395" t="s">
        <v>5</v>
      </c>
      <c r="H776" s="1392">
        <v>22</v>
      </c>
      <c r="I776" s="868"/>
      <c r="J776" s="789"/>
      <c r="K776" s="789"/>
      <c r="L776" s="868"/>
      <c r="M776" s="791"/>
      <c r="N776" s="789"/>
      <c r="O776" s="797"/>
      <c r="P776" s="797"/>
      <c r="Q776" s="797"/>
      <c r="R776" s="797"/>
      <c r="S776" s="798"/>
    </row>
    <row r="777" spans="1:19" ht="30">
      <c r="A777" s="1388">
        <v>763</v>
      </c>
      <c r="B777" s="1394" t="s">
        <v>1919</v>
      </c>
      <c r="C777" s="1395">
        <v>125</v>
      </c>
      <c r="D777" s="1395" t="s">
        <v>1916</v>
      </c>
      <c r="E777" s="1427" t="s">
        <v>3576</v>
      </c>
      <c r="F777" s="1396" t="s">
        <v>2155</v>
      </c>
      <c r="G777" s="1395" t="s">
        <v>5</v>
      </c>
      <c r="H777" s="1392">
        <v>10</v>
      </c>
      <c r="I777" s="868"/>
      <c r="J777" s="789"/>
      <c r="K777" s="789"/>
      <c r="L777" s="868"/>
      <c r="M777" s="791"/>
      <c r="N777" s="789"/>
      <c r="O777" s="797"/>
      <c r="P777" s="797"/>
      <c r="Q777" s="797"/>
      <c r="R777" s="797"/>
      <c r="S777" s="798"/>
    </row>
    <row r="778" spans="1:19" ht="30">
      <c r="A778" s="1393">
        <v>764</v>
      </c>
      <c r="B778" s="1394" t="s">
        <v>1919</v>
      </c>
      <c r="C778" s="1395">
        <v>160</v>
      </c>
      <c r="D778" s="1395" t="s">
        <v>1916</v>
      </c>
      <c r="E778" s="1427" t="s">
        <v>3576</v>
      </c>
      <c r="F778" s="1396"/>
      <c r="G778" s="1395" t="s">
        <v>5</v>
      </c>
      <c r="H778" s="1392">
        <v>1</v>
      </c>
      <c r="I778" s="868"/>
      <c r="J778" s="789"/>
      <c r="K778" s="789"/>
      <c r="L778" s="868"/>
      <c r="M778" s="791"/>
      <c r="N778" s="789"/>
      <c r="O778" s="797"/>
      <c r="P778" s="797"/>
      <c r="Q778" s="797"/>
      <c r="R778" s="797"/>
      <c r="S778" s="798"/>
    </row>
    <row r="779" spans="1:19" ht="13.5" customHeight="1">
      <c r="A779" s="1388">
        <v>765</v>
      </c>
      <c r="B779" s="1394" t="s">
        <v>1919</v>
      </c>
      <c r="C779" s="1395">
        <v>160</v>
      </c>
      <c r="D779" s="1395" t="s">
        <v>1916</v>
      </c>
      <c r="E779" s="1427" t="s">
        <v>3576</v>
      </c>
      <c r="F779" s="1396" t="s">
        <v>2156</v>
      </c>
      <c r="G779" s="1395" t="s">
        <v>5</v>
      </c>
      <c r="H779" s="1392">
        <v>3</v>
      </c>
      <c r="I779" s="868"/>
      <c r="J779" s="789"/>
      <c r="K779" s="789"/>
      <c r="L779" s="868"/>
      <c r="M779" s="791"/>
      <c r="N779" s="789"/>
      <c r="O779" s="797"/>
      <c r="P779" s="797"/>
      <c r="Q779" s="797"/>
      <c r="R779" s="797"/>
      <c r="S779" s="798"/>
    </row>
    <row r="780" spans="1:19" ht="30">
      <c r="A780" s="1393">
        <v>766</v>
      </c>
      <c r="B780" s="1394" t="s">
        <v>1919</v>
      </c>
      <c r="C780" s="1395">
        <v>200</v>
      </c>
      <c r="D780" s="1395" t="s">
        <v>1916</v>
      </c>
      <c r="E780" s="1427" t="s">
        <v>3576</v>
      </c>
      <c r="F780" s="1396"/>
      <c r="G780" s="1395" t="s">
        <v>5</v>
      </c>
      <c r="H780" s="1392">
        <v>7</v>
      </c>
      <c r="I780" s="868"/>
      <c r="J780" s="789"/>
      <c r="K780" s="789"/>
      <c r="L780" s="868"/>
      <c r="M780" s="791"/>
      <c r="N780" s="789"/>
      <c r="O780" s="797"/>
      <c r="P780" s="797"/>
      <c r="Q780" s="797"/>
      <c r="R780" s="797"/>
      <c r="S780" s="798"/>
    </row>
    <row r="781" spans="1:19" ht="30">
      <c r="A781" s="1388">
        <v>767</v>
      </c>
      <c r="B781" s="1394" t="s">
        <v>1919</v>
      </c>
      <c r="C781" s="1395">
        <v>200</v>
      </c>
      <c r="D781" s="1395" t="s">
        <v>1916</v>
      </c>
      <c r="E781" s="1427" t="s">
        <v>3576</v>
      </c>
      <c r="F781" s="1396" t="s">
        <v>2317</v>
      </c>
      <c r="G781" s="1395" t="s">
        <v>5</v>
      </c>
      <c r="H781" s="1392">
        <v>8</v>
      </c>
      <c r="I781" s="868"/>
      <c r="J781" s="789"/>
      <c r="K781" s="789"/>
      <c r="L781" s="868"/>
      <c r="M781" s="791"/>
      <c r="N781" s="789"/>
      <c r="O781" s="797"/>
      <c r="P781" s="797"/>
      <c r="Q781" s="797"/>
      <c r="R781" s="797"/>
      <c r="S781" s="798"/>
    </row>
    <row r="782" spans="1:19" ht="30">
      <c r="A782" s="1393">
        <v>768</v>
      </c>
      <c r="B782" s="1394" t="s">
        <v>1919</v>
      </c>
      <c r="C782" s="1395">
        <v>315</v>
      </c>
      <c r="D782" s="1395" t="s">
        <v>1916</v>
      </c>
      <c r="E782" s="1427" t="s">
        <v>3576</v>
      </c>
      <c r="F782" s="1396"/>
      <c r="G782" s="1395" t="s">
        <v>5</v>
      </c>
      <c r="H782" s="1392">
        <v>15</v>
      </c>
      <c r="I782" s="868"/>
      <c r="J782" s="789"/>
      <c r="K782" s="789"/>
      <c r="L782" s="868"/>
      <c r="M782" s="791"/>
      <c r="N782" s="789"/>
      <c r="O782" s="797"/>
      <c r="P782" s="797"/>
      <c r="Q782" s="797"/>
      <c r="R782" s="797"/>
      <c r="S782" s="798"/>
    </row>
    <row r="783" spans="1:19" ht="30">
      <c r="A783" s="1388">
        <v>769</v>
      </c>
      <c r="B783" s="1394" t="s">
        <v>1919</v>
      </c>
      <c r="C783" s="1395">
        <v>400</v>
      </c>
      <c r="D783" s="1395" t="s">
        <v>1916</v>
      </c>
      <c r="E783" s="1427" t="s">
        <v>3576</v>
      </c>
      <c r="F783" s="1396"/>
      <c r="G783" s="1395" t="s">
        <v>5</v>
      </c>
      <c r="H783" s="1392">
        <v>2</v>
      </c>
      <c r="I783" s="868"/>
      <c r="J783" s="789"/>
      <c r="K783" s="789"/>
      <c r="L783" s="868"/>
      <c r="M783" s="791"/>
      <c r="N783" s="789"/>
      <c r="O783" s="797"/>
      <c r="P783" s="797"/>
      <c r="Q783" s="797"/>
      <c r="R783" s="797"/>
      <c r="S783" s="798"/>
    </row>
    <row r="784" spans="1:19" ht="30">
      <c r="A784" s="1393">
        <v>770</v>
      </c>
      <c r="B784" s="1394" t="s">
        <v>1919</v>
      </c>
      <c r="C784" s="1395">
        <v>125</v>
      </c>
      <c r="D784" s="1395" t="s">
        <v>1916</v>
      </c>
      <c r="E784" s="1427" t="s">
        <v>3576</v>
      </c>
      <c r="F784" s="1396"/>
      <c r="G784" s="1395" t="s">
        <v>5</v>
      </c>
      <c r="H784" s="1392">
        <v>1</v>
      </c>
      <c r="I784" s="868"/>
      <c r="J784" s="789"/>
      <c r="K784" s="789"/>
      <c r="L784" s="868"/>
      <c r="M784" s="791"/>
      <c r="N784" s="789"/>
      <c r="O784" s="797"/>
      <c r="P784" s="797"/>
      <c r="Q784" s="797"/>
      <c r="R784" s="797"/>
      <c r="S784" s="798"/>
    </row>
    <row r="785" spans="1:19" ht="30">
      <c r="A785" s="1388">
        <v>771</v>
      </c>
      <c r="B785" s="1394" t="s">
        <v>1919</v>
      </c>
      <c r="C785" s="1395" t="s">
        <v>2283</v>
      </c>
      <c r="D785" s="1395" t="s">
        <v>1974</v>
      </c>
      <c r="E785" s="1427" t="s">
        <v>3576</v>
      </c>
      <c r="F785" s="1396"/>
      <c r="G785" s="1395" t="s">
        <v>5</v>
      </c>
      <c r="H785" s="1392">
        <v>1</v>
      </c>
      <c r="I785" s="868"/>
      <c r="J785" s="789"/>
      <c r="K785" s="789"/>
      <c r="L785" s="868"/>
      <c r="M785" s="791"/>
      <c r="N785" s="789"/>
      <c r="O785" s="797"/>
      <c r="P785" s="797"/>
      <c r="Q785" s="797"/>
      <c r="R785" s="797"/>
      <c r="S785" s="798"/>
    </row>
    <row r="786" spans="1:19" ht="30">
      <c r="A786" s="1393">
        <v>772</v>
      </c>
      <c r="B786" s="1394" t="s">
        <v>1919</v>
      </c>
      <c r="C786" s="1395">
        <v>400</v>
      </c>
      <c r="D786" s="1395" t="s">
        <v>1974</v>
      </c>
      <c r="E786" s="1427" t="s">
        <v>3576</v>
      </c>
      <c r="F786" s="1396"/>
      <c r="G786" s="1395" t="s">
        <v>5</v>
      </c>
      <c r="H786" s="1392">
        <v>1</v>
      </c>
      <c r="I786" s="868"/>
      <c r="J786" s="789"/>
      <c r="K786" s="789"/>
      <c r="L786" s="868"/>
      <c r="M786" s="791"/>
      <c r="N786" s="789"/>
      <c r="O786" s="797"/>
      <c r="P786" s="797"/>
      <c r="Q786" s="797"/>
      <c r="R786" s="797"/>
      <c r="S786" s="798"/>
    </row>
    <row r="787" spans="1:19" ht="30">
      <c r="A787" s="1388">
        <v>773</v>
      </c>
      <c r="B787" s="1394" t="s">
        <v>1919</v>
      </c>
      <c r="C787" s="1395" t="s">
        <v>2388</v>
      </c>
      <c r="D787" s="1395" t="s">
        <v>1974</v>
      </c>
      <c r="E787" s="1427" t="s">
        <v>3576</v>
      </c>
      <c r="F787" s="1396"/>
      <c r="G787" s="1395" t="s">
        <v>5</v>
      </c>
      <c r="H787" s="1392">
        <v>2</v>
      </c>
      <c r="I787" s="868"/>
      <c r="J787" s="789"/>
      <c r="K787" s="789"/>
      <c r="L787" s="868"/>
      <c r="M787" s="791"/>
      <c r="N787" s="789"/>
      <c r="O787" s="797"/>
      <c r="P787" s="797"/>
      <c r="Q787" s="797"/>
      <c r="R787" s="797"/>
      <c r="S787" s="798"/>
    </row>
    <row r="788" spans="1:19" ht="30">
      <c r="A788" s="1393">
        <v>774</v>
      </c>
      <c r="B788" s="1394" t="s">
        <v>1919</v>
      </c>
      <c r="C788" s="1395" t="s">
        <v>2386</v>
      </c>
      <c r="D788" s="1395" t="s">
        <v>1974</v>
      </c>
      <c r="E788" s="1427" t="s">
        <v>3576</v>
      </c>
      <c r="F788" s="1396"/>
      <c r="G788" s="1395" t="s">
        <v>5</v>
      </c>
      <c r="H788" s="1392">
        <v>2</v>
      </c>
      <c r="I788" s="868"/>
      <c r="J788" s="789"/>
      <c r="K788" s="789"/>
      <c r="L788" s="868"/>
      <c r="M788" s="791"/>
      <c r="N788" s="789"/>
      <c r="O788" s="797"/>
      <c r="P788" s="797"/>
      <c r="Q788" s="797"/>
      <c r="R788" s="797"/>
      <c r="S788" s="798"/>
    </row>
    <row r="789" spans="1:19" ht="30">
      <c r="A789" s="1388">
        <v>775</v>
      </c>
      <c r="B789" s="1394" t="s">
        <v>1987</v>
      </c>
      <c r="C789" s="1395" t="s">
        <v>2325</v>
      </c>
      <c r="D789" s="1395" t="s">
        <v>1916</v>
      </c>
      <c r="E789" s="1427" t="s">
        <v>3576</v>
      </c>
      <c r="F789" s="1396"/>
      <c r="G789" s="1395" t="s">
        <v>5</v>
      </c>
      <c r="H789" s="1392">
        <v>1</v>
      </c>
      <c r="I789" s="868"/>
      <c r="J789" s="789"/>
      <c r="K789" s="789"/>
      <c r="L789" s="868"/>
      <c r="M789" s="791"/>
      <c r="N789" s="789"/>
      <c r="O789" s="797"/>
      <c r="P789" s="797"/>
      <c r="Q789" s="797"/>
      <c r="R789" s="797"/>
      <c r="S789" s="798"/>
    </row>
    <row r="790" spans="1:19" ht="30">
      <c r="A790" s="1393">
        <v>776</v>
      </c>
      <c r="B790" s="1394" t="s">
        <v>1987</v>
      </c>
      <c r="C790" s="1395" t="s">
        <v>2325</v>
      </c>
      <c r="D790" s="1395" t="s">
        <v>1916</v>
      </c>
      <c r="E790" s="1427" t="s">
        <v>3576</v>
      </c>
      <c r="F790" s="1396" t="s">
        <v>2326</v>
      </c>
      <c r="G790" s="1395" t="s">
        <v>5</v>
      </c>
      <c r="H790" s="1392">
        <v>2</v>
      </c>
      <c r="I790" s="868"/>
      <c r="J790" s="789"/>
      <c r="K790" s="789"/>
      <c r="L790" s="868"/>
      <c r="M790" s="791"/>
      <c r="N790" s="789"/>
      <c r="O790" s="797"/>
      <c r="P790" s="797"/>
      <c r="Q790" s="797"/>
      <c r="R790" s="797"/>
      <c r="S790" s="798"/>
    </row>
    <row r="791" spans="1:19" ht="30">
      <c r="A791" s="1388">
        <v>777</v>
      </c>
      <c r="B791" s="1394" t="s">
        <v>1987</v>
      </c>
      <c r="C791" s="1395" t="s">
        <v>2157</v>
      </c>
      <c r="D791" s="1395" t="s">
        <v>1916</v>
      </c>
      <c r="E791" s="1427" t="s">
        <v>3576</v>
      </c>
      <c r="F791" s="1396"/>
      <c r="G791" s="1395" t="s">
        <v>5</v>
      </c>
      <c r="H791" s="1392">
        <v>1</v>
      </c>
      <c r="I791" s="868"/>
      <c r="J791" s="789"/>
      <c r="K791" s="789"/>
      <c r="L791" s="868"/>
      <c r="M791" s="791"/>
      <c r="N791" s="789"/>
      <c r="O791" s="797"/>
      <c r="P791" s="797"/>
      <c r="Q791" s="797"/>
      <c r="R791" s="797"/>
      <c r="S791" s="798"/>
    </row>
    <row r="792" spans="1:19" ht="30">
      <c r="A792" s="1393">
        <v>778</v>
      </c>
      <c r="B792" s="1394" t="s">
        <v>1987</v>
      </c>
      <c r="C792" s="1395" t="s">
        <v>2157</v>
      </c>
      <c r="D792" s="1395" t="s">
        <v>1916</v>
      </c>
      <c r="E792" s="1427" t="s">
        <v>3576</v>
      </c>
      <c r="F792" s="1396" t="s">
        <v>2158</v>
      </c>
      <c r="G792" s="1395" t="s">
        <v>5</v>
      </c>
      <c r="H792" s="1392">
        <v>1</v>
      </c>
      <c r="I792" s="868"/>
      <c r="J792" s="789"/>
      <c r="K792" s="789"/>
      <c r="L792" s="868"/>
      <c r="M792" s="791"/>
      <c r="N792" s="789"/>
      <c r="O792" s="797"/>
      <c r="P792" s="797"/>
      <c r="Q792" s="797"/>
      <c r="R792" s="797"/>
      <c r="S792" s="798"/>
    </row>
    <row r="793" spans="1:19" ht="30">
      <c r="A793" s="1388">
        <v>779</v>
      </c>
      <c r="B793" s="1394" t="s">
        <v>1987</v>
      </c>
      <c r="C793" s="1395" t="s">
        <v>2327</v>
      </c>
      <c r="D793" s="1395" t="s">
        <v>1916</v>
      </c>
      <c r="E793" s="1427" t="s">
        <v>3576</v>
      </c>
      <c r="F793" s="1396"/>
      <c r="G793" s="1395" t="s">
        <v>5</v>
      </c>
      <c r="H793" s="1392">
        <v>1</v>
      </c>
      <c r="I793" s="868"/>
      <c r="J793" s="789"/>
      <c r="K793" s="789"/>
      <c r="L793" s="868"/>
      <c r="M793" s="791"/>
      <c r="N793" s="789"/>
      <c r="O793" s="797"/>
      <c r="P793" s="797"/>
      <c r="Q793" s="797"/>
      <c r="R793" s="797"/>
      <c r="S793" s="798"/>
    </row>
    <row r="794" spans="1:19" ht="30">
      <c r="A794" s="1393">
        <v>780</v>
      </c>
      <c r="B794" s="1394" t="s">
        <v>1987</v>
      </c>
      <c r="C794" s="1395" t="s">
        <v>2159</v>
      </c>
      <c r="D794" s="1395" t="s">
        <v>1916</v>
      </c>
      <c r="E794" s="1427" t="s">
        <v>3576</v>
      </c>
      <c r="F794" s="1396"/>
      <c r="G794" s="1395" t="s">
        <v>5</v>
      </c>
      <c r="H794" s="1392">
        <v>1</v>
      </c>
      <c r="I794" s="868"/>
      <c r="J794" s="789"/>
      <c r="K794" s="789"/>
      <c r="L794" s="868"/>
      <c r="M794" s="791"/>
      <c r="N794" s="789"/>
      <c r="O794" s="797"/>
      <c r="P794" s="797"/>
      <c r="Q794" s="797"/>
      <c r="R794" s="797"/>
      <c r="S794" s="798"/>
    </row>
    <row r="795" spans="1:19" ht="30">
      <c r="A795" s="1388">
        <v>781</v>
      </c>
      <c r="B795" s="1394" t="s">
        <v>1987</v>
      </c>
      <c r="C795" s="1395" t="s">
        <v>2161</v>
      </c>
      <c r="D795" s="1395" t="s">
        <v>1916</v>
      </c>
      <c r="E795" s="1427" t="s">
        <v>3576</v>
      </c>
      <c r="F795" s="1396" t="s">
        <v>2162</v>
      </c>
      <c r="G795" s="1395" t="s">
        <v>5</v>
      </c>
      <c r="H795" s="1392">
        <v>2</v>
      </c>
      <c r="I795" s="868"/>
      <c r="J795" s="789"/>
      <c r="K795" s="789"/>
      <c r="L795" s="868"/>
      <c r="M795" s="791"/>
      <c r="N795" s="789"/>
      <c r="O795" s="797"/>
      <c r="P795" s="797"/>
      <c r="Q795" s="797"/>
      <c r="R795" s="797"/>
      <c r="S795" s="798"/>
    </row>
    <row r="796" spans="1:19" ht="30">
      <c r="A796" s="1393">
        <v>782</v>
      </c>
      <c r="B796" s="1394" t="s">
        <v>1987</v>
      </c>
      <c r="C796" s="1395" t="s">
        <v>2163</v>
      </c>
      <c r="D796" s="1395" t="s">
        <v>1916</v>
      </c>
      <c r="E796" s="1427" t="s">
        <v>3576</v>
      </c>
      <c r="F796" s="1396" t="s">
        <v>2164</v>
      </c>
      <c r="G796" s="1395" t="s">
        <v>5</v>
      </c>
      <c r="H796" s="1392">
        <v>5</v>
      </c>
      <c r="I796" s="868"/>
      <c r="J796" s="789"/>
      <c r="K796" s="789"/>
      <c r="L796" s="868"/>
      <c r="M796" s="791"/>
      <c r="N796" s="789"/>
      <c r="O796" s="797"/>
      <c r="P796" s="797"/>
      <c r="Q796" s="797"/>
      <c r="R796" s="797"/>
      <c r="S796" s="798"/>
    </row>
    <row r="797" spans="1:19" ht="30">
      <c r="A797" s="1388">
        <v>783</v>
      </c>
      <c r="B797" s="1394" t="s">
        <v>1987</v>
      </c>
      <c r="C797" s="1395" t="s">
        <v>2389</v>
      </c>
      <c r="D797" s="1395" t="s">
        <v>1916</v>
      </c>
      <c r="E797" s="1427" t="s">
        <v>3576</v>
      </c>
      <c r="F797" s="1396"/>
      <c r="G797" s="1395" t="s">
        <v>5</v>
      </c>
      <c r="H797" s="1392">
        <v>1</v>
      </c>
      <c r="I797" s="868"/>
      <c r="J797" s="789"/>
      <c r="K797" s="789"/>
      <c r="L797" s="868"/>
      <c r="M797" s="791"/>
      <c r="N797" s="789"/>
      <c r="O797" s="797"/>
      <c r="P797" s="797"/>
      <c r="Q797" s="797"/>
      <c r="R797" s="797"/>
      <c r="S797" s="798"/>
    </row>
    <row r="798" spans="1:19" ht="30">
      <c r="A798" s="1393">
        <v>784</v>
      </c>
      <c r="B798" s="1394" t="s">
        <v>1987</v>
      </c>
      <c r="C798" s="1395" t="s">
        <v>2389</v>
      </c>
      <c r="D798" s="1395" t="s">
        <v>1916</v>
      </c>
      <c r="E798" s="1427" t="s">
        <v>3576</v>
      </c>
      <c r="F798" s="1396" t="s">
        <v>2390</v>
      </c>
      <c r="G798" s="1395" t="s">
        <v>5</v>
      </c>
      <c r="H798" s="1392">
        <v>1</v>
      </c>
      <c r="I798" s="868"/>
      <c r="J798" s="789"/>
      <c r="K798" s="789"/>
      <c r="L798" s="868"/>
      <c r="M798" s="791"/>
      <c r="N798" s="789"/>
      <c r="O798" s="797"/>
      <c r="P798" s="797"/>
      <c r="Q798" s="797"/>
      <c r="R798" s="797"/>
      <c r="S798" s="798"/>
    </row>
    <row r="799" spans="1:19" ht="30">
      <c r="A799" s="1388">
        <v>785</v>
      </c>
      <c r="B799" s="1394" t="s">
        <v>1987</v>
      </c>
      <c r="C799" s="1395" t="s">
        <v>2165</v>
      </c>
      <c r="D799" s="1395" t="s">
        <v>1916</v>
      </c>
      <c r="E799" s="1427" t="s">
        <v>3576</v>
      </c>
      <c r="F799" s="1396"/>
      <c r="G799" s="1395" t="s">
        <v>5</v>
      </c>
      <c r="H799" s="1392">
        <v>2</v>
      </c>
      <c r="I799" s="868"/>
      <c r="J799" s="789"/>
      <c r="K799" s="789"/>
      <c r="L799" s="868"/>
      <c r="M799" s="791"/>
      <c r="N799" s="789"/>
      <c r="O799" s="797"/>
      <c r="P799" s="797"/>
      <c r="Q799" s="797"/>
      <c r="R799" s="797"/>
      <c r="S799" s="798"/>
    </row>
    <row r="800" spans="1:19" ht="30">
      <c r="A800" s="1393">
        <v>786</v>
      </c>
      <c r="B800" s="1394" t="s">
        <v>1987</v>
      </c>
      <c r="C800" s="1395" t="s">
        <v>2165</v>
      </c>
      <c r="D800" s="1395" t="s">
        <v>1916</v>
      </c>
      <c r="E800" s="1427" t="s">
        <v>3576</v>
      </c>
      <c r="F800" s="1396" t="s">
        <v>2166</v>
      </c>
      <c r="G800" s="1395" t="s">
        <v>5</v>
      </c>
      <c r="H800" s="1392">
        <v>3</v>
      </c>
      <c r="I800" s="868"/>
      <c r="J800" s="789"/>
      <c r="K800" s="789"/>
      <c r="L800" s="868"/>
      <c r="M800" s="791"/>
      <c r="N800" s="789"/>
      <c r="O800" s="797"/>
      <c r="P800" s="797"/>
      <c r="Q800" s="797"/>
      <c r="R800" s="797"/>
      <c r="S800" s="798"/>
    </row>
    <row r="801" spans="1:19" ht="30">
      <c r="A801" s="1388">
        <v>787</v>
      </c>
      <c r="B801" s="1394" t="s">
        <v>1987</v>
      </c>
      <c r="C801" s="1395" t="s">
        <v>2174</v>
      </c>
      <c r="D801" s="1395" t="s">
        <v>1916</v>
      </c>
      <c r="E801" s="1427" t="s">
        <v>3576</v>
      </c>
      <c r="F801" s="1396" t="s">
        <v>2210</v>
      </c>
      <c r="G801" s="1395" t="s">
        <v>5</v>
      </c>
      <c r="H801" s="1392">
        <v>1</v>
      </c>
      <c r="I801" s="868"/>
      <c r="J801" s="789"/>
      <c r="K801" s="789"/>
      <c r="L801" s="868"/>
      <c r="M801" s="791"/>
      <c r="N801" s="789"/>
      <c r="O801" s="797"/>
      <c r="P801" s="797"/>
      <c r="Q801" s="797"/>
      <c r="R801" s="797"/>
      <c r="S801" s="798"/>
    </row>
    <row r="802" spans="1:19" ht="30">
      <c r="A802" s="1393">
        <v>788</v>
      </c>
      <c r="B802" s="1394" t="s">
        <v>1987</v>
      </c>
      <c r="C802" s="1395" t="s">
        <v>2167</v>
      </c>
      <c r="D802" s="1395" t="s">
        <v>1916</v>
      </c>
      <c r="E802" s="1427" t="s">
        <v>3576</v>
      </c>
      <c r="F802" s="1396"/>
      <c r="G802" s="1395" t="s">
        <v>5</v>
      </c>
      <c r="H802" s="1392">
        <v>1</v>
      </c>
      <c r="I802" s="868"/>
      <c r="J802" s="789"/>
      <c r="K802" s="789"/>
      <c r="L802" s="868"/>
      <c r="M802" s="791"/>
      <c r="N802" s="789"/>
      <c r="O802" s="797"/>
      <c r="P802" s="797"/>
      <c r="Q802" s="797"/>
      <c r="R802" s="797"/>
      <c r="S802" s="798"/>
    </row>
    <row r="803" spans="1:19" ht="30">
      <c r="A803" s="1388">
        <v>789</v>
      </c>
      <c r="B803" s="1394" t="s">
        <v>1987</v>
      </c>
      <c r="C803" s="1395" t="s">
        <v>2167</v>
      </c>
      <c r="D803" s="1395" t="s">
        <v>1916</v>
      </c>
      <c r="E803" s="1427" t="s">
        <v>3576</v>
      </c>
      <c r="F803" s="1396" t="s">
        <v>2168</v>
      </c>
      <c r="G803" s="1395" t="s">
        <v>5</v>
      </c>
      <c r="H803" s="1392">
        <v>2</v>
      </c>
      <c r="I803" s="868"/>
      <c r="J803" s="789"/>
      <c r="K803" s="789"/>
      <c r="L803" s="868"/>
      <c r="M803" s="791"/>
      <c r="N803" s="789"/>
      <c r="O803" s="797"/>
      <c r="P803" s="797"/>
      <c r="Q803" s="797"/>
      <c r="R803" s="797"/>
      <c r="S803" s="798"/>
    </row>
    <row r="804" spans="1:19" ht="13.5" customHeight="1">
      <c r="A804" s="1393">
        <v>790</v>
      </c>
      <c r="B804" s="1394" t="s">
        <v>1987</v>
      </c>
      <c r="C804" s="1395">
        <v>315</v>
      </c>
      <c r="D804" s="1395" t="s">
        <v>1916</v>
      </c>
      <c r="E804" s="1427" t="s">
        <v>3576</v>
      </c>
      <c r="F804" s="1396"/>
      <c r="G804" s="1395" t="s">
        <v>5</v>
      </c>
      <c r="H804" s="1392">
        <v>1</v>
      </c>
      <c r="I804" s="868"/>
      <c r="J804" s="789"/>
      <c r="K804" s="789"/>
      <c r="L804" s="868"/>
      <c r="M804" s="791"/>
      <c r="N804" s="789"/>
      <c r="O804" s="797"/>
      <c r="P804" s="797"/>
      <c r="Q804" s="797"/>
      <c r="R804" s="797"/>
      <c r="S804" s="798"/>
    </row>
    <row r="805" spans="1:19" ht="30">
      <c r="A805" s="1388">
        <v>791</v>
      </c>
      <c r="B805" s="1394" t="s">
        <v>1987</v>
      </c>
      <c r="C805" s="1395" t="s">
        <v>2338</v>
      </c>
      <c r="D805" s="1395" t="s">
        <v>1916</v>
      </c>
      <c r="E805" s="1427" t="s">
        <v>3576</v>
      </c>
      <c r="F805" s="1396"/>
      <c r="G805" s="1395" t="s">
        <v>5</v>
      </c>
      <c r="H805" s="1392">
        <v>1</v>
      </c>
      <c r="I805" s="868"/>
      <c r="J805" s="789"/>
      <c r="K805" s="789"/>
      <c r="L805" s="868"/>
      <c r="M805" s="791"/>
      <c r="N805" s="789"/>
      <c r="O805" s="797"/>
      <c r="P805" s="797"/>
      <c r="Q805" s="797"/>
      <c r="R805" s="797"/>
      <c r="S805" s="798"/>
    </row>
    <row r="806" spans="1:19" ht="30">
      <c r="A806" s="1393">
        <v>792</v>
      </c>
      <c r="B806" s="1394" t="s">
        <v>1987</v>
      </c>
      <c r="C806" s="1395" t="s">
        <v>2173</v>
      </c>
      <c r="D806" s="1395" t="s">
        <v>1916</v>
      </c>
      <c r="E806" s="1427" t="s">
        <v>3576</v>
      </c>
      <c r="F806" s="1396"/>
      <c r="G806" s="1395" t="s">
        <v>5</v>
      </c>
      <c r="H806" s="1392">
        <v>1</v>
      </c>
      <c r="I806" s="868"/>
      <c r="J806" s="789"/>
      <c r="K806" s="789"/>
      <c r="L806" s="868"/>
      <c r="M806" s="791"/>
      <c r="N806" s="789"/>
      <c r="O806" s="797"/>
      <c r="P806" s="797"/>
      <c r="Q806" s="797"/>
      <c r="R806" s="797"/>
      <c r="S806" s="798"/>
    </row>
    <row r="807" spans="1:19" ht="30">
      <c r="A807" s="1388">
        <v>793</v>
      </c>
      <c r="B807" s="1394" t="s">
        <v>1987</v>
      </c>
      <c r="C807" s="1395" t="s">
        <v>2173</v>
      </c>
      <c r="D807" s="1395" t="s">
        <v>1916</v>
      </c>
      <c r="E807" s="1427" t="s">
        <v>3576</v>
      </c>
      <c r="F807" s="1396" t="s">
        <v>2391</v>
      </c>
      <c r="G807" s="1395" t="s">
        <v>5</v>
      </c>
      <c r="H807" s="1392">
        <v>1</v>
      </c>
      <c r="I807" s="868"/>
      <c r="J807" s="789"/>
      <c r="K807" s="789"/>
      <c r="L807" s="868"/>
      <c r="M807" s="791"/>
      <c r="N807" s="789"/>
      <c r="O807" s="797"/>
      <c r="P807" s="797"/>
      <c r="Q807" s="797"/>
      <c r="R807" s="797"/>
      <c r="S807" s="798"/>
    </row>
    <row r="808" spans="1:19" ht="30">
      <c r="A808" s="1393">
        <v>794</v>
      </c>
      <c r="B808" s="1394" t="s">
        <v>1987</v>
      </c>
      <c r="C808" s="1395" t="s">
        <v>2392</v>
      </c>
      <c r="D808" s="1395" t="s">
        <v>1916</v>
      </c>
      <c r="E808" s="1427" t="s">
        <v>3576</v>
      </c>
      <c r="F808" s="1396"/>
      <c r="G808" s="1395" t="s">
        <v>5</v>
      </c>
      <c r="H808" s="1392">
        <v>1</v>
      </c>
      <c r="I808" s="868"/>
      <c r="J808" s="789"/>
      <c r="K808" s="789"/>
      <c r="L808" s="868"/>
      <c r="M808" s="791"/>
      <c r="N808" s="789"/>
      <c r="O808" s="797"/>
      <c r="P808" s="797"/>
      <c r="Q808" s="797"/>
      <c r="R808" s="797"/>
      <c r="S808" s="798"/>
    </row>
    <row r="809" spans="1:19" ht="30">
      <c r="A809" s="1388">
        <v>795</v>
      </c>
      <c r="B809" s="1394" t="s">
        <v>1987</v>
      </c>
      <c r="C809" s="1395" t="s">
        <v>2393</v>
      </c>
      <c r="D809" s="1395" t="s">
        <v>1974</v>
      </c>
      <c r="E809" s="1427" t="s">
        <v>3576</v>
      </c>
      <c r="F809" s="1396"/>
      <c r="G809" s="1395" t="s">
        <v>5</v>
      </c>
      <c r="H809" s="1392">
        <v>1</v>
      </c>
      <c r="I809" s="868"/>
      <c r="J809" s="789"/>
      <c r="K809" s="789"/>
      <c r="L809" s="868"/>
      <c r="M809" s="791"/>
      <c r="N809" s="789"/>
      <c r="O809" s="797"/>
      <c r="P809" s="797"/>
      <c r="Q809" s="797"/>
      <c r="R809" s="797"/>
      <c r="S809" s="798"/>
    </row>
    <row r="810" spans="1:19" ht="30">
      <c r="A810" s="1393">
        <v>796</v>
      </c>
      <c r="B810" s="1394" t="s">
        <v>1987</v>
      </c>
      <c r="C810" s="1395">
        <v>200</v>
      </c>
      <c r="D810" s="1395" t="s">
        <v>1974</v>
      </c>
      <c r="E810" s="1427" t="s">
        <v>3576</v>
      </c>
      <c r="F810" s="1396"/>
      <c r="G810" s="1395" t="s">
        <v>5</v>
      </c>
      <c r="H810" s="1392">
        <v>2</v>
      </c>
      <c r="I810" s="868"/>
      <c r="J810" s="789"/>
      <c r="K810" s="789"/>
      <c r="L810" s="1397"/>
      <c r="M810" s="791"/>
      <c r="N810" s="789"/>
      <c r="O810" s="797"/>
      <c r="P810" s="797"/>
      <c r="Q810" s="797"/>
      <c r="R810" s="797"/>
      <c r="S810" s="798"/>
    </row>
    <row r="811" spans="1:19" ht="30">
      <c r="A811" s="1388">
        <v>797</v>
      </c>
      <c r="B811" s="1394" t="s">
        <v>1987</v>
      </c>
      <c r="C811" s="1395">
        <v>315</v>
      </c>
      <c r="D811" s="1395" t="s">
        <v>1974</v>
      </c>
      <c r="E811" s="1427" t="s">
        <v>3576</v>
      </c>
      <c r="F811" s="1396"/>
      <c r="G811" s="1395" t="s">
        <v>5</v>
      </c>
      <c r="H811" s="1392">
        <v>1</v>
      </c>
      <c r="I811" s="868"/>
      <c r="J811" s="789"/>
      <c r="K811" s="789"/>
      <c r="L811" s="1397"/>
      <c r="M811" s="791"/>
      <c r="N811" s="789"/>
      <c r="O811" s="797"/>
      <c r="P811" s="797"/>
      <c r="Q811" s="797"/>
      <c r="R811" s="797"/>
      <c r="S811" s="798"/>
    </row>
    <row r="812" spans="1:19" ht="30">
      <c r="A812" s="1393">
        <v>798</v>
      </c>
      <c r="B812" s="1394" t="s">
        <v>1922</v>
      </c>
      <c r="C812" s="1395" t="s">
        <v>2157</v>
      </c>
      <c r="D812" s="1395" t="s">
        <v>1916</v>
      </c>
      <c r="E812" s="1427" t="s">
        <v>3576</v>
      </c>
      <c r="F812" s="1396"/>
      <c r="G812" s="1395" t="s">
        <v>5</v>
      </c>
      <c r="H812" s="1392">
        <v>3</v>
      </c>
      <c r="I812" s="1397"/>
      <c r="J812" s="789"/>
      <c r="K812" s="789"/>
      <c r="L812" s="868"/>
      <c r="M812" s="791"/>
      <c r="N812" s="789"/>
      <c r="O812" s="797"/>
      <c r="P812" s="797"/>
      <c r="Q812" s="797"/>
      <c r="R812" s="797"/>
      <c r="S812" s="798"/>
    </row>
    <row r="813" spans="1:19" ht="30">
      <c r="A813" s="1388">
        <v>799</v>
      </c>
      <c r="B813" s="1394" t="s">
        <v>1922</v>
      </c>
      <c r="C813" s="1395" t="s">
        <v>2159</v>
      </c>
      <c r="D813" s="1395" t="s">
        <v>1916</v>
      </c>
      <c r="E813" s="1427" t="s">
        <v>3576</v>
      </c>
      <c r="F813" s="1396"/>
      <c r="G813" s="1395" t="s">
        <v>5</v>
      </c>
      <c r="H813" s="1392">
        <v>1</v>
      </c>
      <c r="I813" s="1397"/>
      <c r="J813" s="789"/>
      <c r="K813" s="789"/>
      <c r="L813" s="1397"/>
      <c r="M813" s="791"/>
      <c r="N813" s="789"/>
      <c r="O813" s="797"/>
      <c r="P813" s="797"/>
      <c r="Q813" s="797"/>
      <c r="R813" s="797"/>
      <c r="S813" s="798"/>
    </row>
    <row r="814" spans="1:19" ht="30">
      <c r="A814" s="1393">
        <v>800</v>
      </c>
      <c r="B814" s="1394" t="s">
        <v>1922</v>
      </c>
      <c r="C814" s="1395" t="s">
        <v>2161</v>
      </c>
      <c r="D814" s="1395" t="s">
        <v>1916</v>
      </c>
      <c r="E814" s="1427" t="s">
        <v>3576</v>
      </c>
      <c r="F814" s="1396"/>
      <c r="G814" s="1395" t="s">
        <v>5</v>
      </c>
      <c r="H814" s="1392">
        <v>8</v>
      </c>
      <c r="I814" s="1397"/>
      <c r="J814" s="789"/>
      <c r="K814" s="789"/>
      <c r="L814" s="1397"/>
      <c r="M814" s="791"/>
      <c r="N814" s="789"/>
      <c r="O814" s="797"/>
      <c r="P814" s="797"/>
      <c r="Q814" s="797"/>
      <c r="R814" s="797"/>
      <c r="S814" s="798"/>
    </row>
    <row r="815" spans="1:19" ht="30">
      <c r="A815" s="1388">
        <v>801</v>
      </c>
      <c r="B815" s="1394" t="s">
        <v>1922</v>
      </c>
      <c r="C815" s="1395" t="s">
        <v>2161</v>
      </c>
      <c r="D815" s="1395" t="s">
        <v>1916</v>
      </c>
      <c r="E815" s="1427" t="s">
        <v>3576</v>
      </c>
      <c r="F815" s="1396"/>
      <c r="G815" s="1395" t="s">
        <v>5</v>
      </c>
      <c r="H815" s="1392">
        <v>4</v>
      </c>
      <c r="I815" s="1397"/>
      <c r="J815" s="789"/>
      <c r="K815" s="789"/>
      <c r="L815" s="1397"/>
      <c r="M815" s="791"/>
      <c r="N815" s="789"/>
      <c r="O815" s="797"/>
      <c r="P815" s="797"/>
      <c r="Q815" s="797"/>
      <c r="R815" s="797"/>
      <c r="S815" s="798"/>
    </row>
    <row r="816" spans="1:19" ht="30">
      <c r="A816" s="1393">
        <v>802</v>
      </c>
      <c r="B816" s="1394" t="s">
        <v>1922</v>
      </c>
      <c r="C816" s="1395" t="s">
        <v>2165</v>
      </c>
      <c r="D816" s="1395" t="s">
        <v>1916</v>
      </c>
      <c r="E816" s="1427" t="s">
        <v>3576</v>
      </c>
      <c r="F816" s="1396"/>
      <c r="G816" s="1395" t="s">
        <v>5</v>
      </c>
      <c r="H816" s="1392">
        <v>2</v>
      </c>
      <c r="I816" s="1397"/>
      <c r="J816" s="789"/>
      <c r="K816" s="789"/>
      <c r="L816" s="1397"/>
      <c r="M816" s="791"/>
      <c r="N816" s="789"/>
      <c r="O816" s="797"/>
      <c r="P816" s="797"/>
      <c r="Q816" s="797"/>
      <c r="R816" s="797"/>
      <c r="S816" s="798"/>
    </row>
    <row r="817" spans="1:19" ht="30">
      <c r="A817" s="1388">
        <v>803</v>
      </c>
      <c r="B817" s="1394" t="s">
        <v>1922</v>
      </c>
      <c r="C817" s="1395" t="s">
        <v>2174</v>
      </c>
      <c r="D817" s="1395" t="s">
        <v>1916</v>
      </c>
      <c r="E817" s="1427" t="s">
        <v>3576</v>
      </c>
      <c r="F817" s="1396"/>
      <c r="G817" s="1395" t="s">
        <v>5</v>
      </c>
      <c r="H817" s="1392">
        <v>8</v>
      </c>
      <c r="I817" s="1397"/>
      <c r="J817" s="789"/>
      <c r="K817" s="789"/>
      <c r="L817" s="1397"/>
      <c r="M817" s="791"/>
      <c r="N817" s="789"/>
      <c r="O817" s="797"/>
      <c r="P817" s="797"/>
      <c r="Q817" s="797"/>
      <c r="R817" s="797"/>
      <c r="S817" s="798"/>
    </row>
    <row r="818" spans="1:19" ht="30">
      <c r="A818" s="1393">
        <v>804</v>
      </c>
      <c r="B818" s="1394" t="s">
        <v>1922</v>
      </c>
      <c r="C818" s="1395" t="s">
        <v>2173</v>
      </c>
      <c r="D818" s="1395" t="s">
        <v>1916</v>
      </c>
      <c r="E818" s="1427" t="s">
        <v>3576</v>
      </c>
      <c r="F818" s="1396"/>
      <c r="G818" s="1395" t="s">
        <v>5</v>
      </c>
      <c r="H818" s="1392">
        <v>1</v>
      </c>
      <c r="I818" s="1397"/>
      <c r="J818" s="789"/>
      <c r="K818" s="789"/>
      <c r="L818" s="1397"/>
      <c r="M818" s="791"/>
      <c r="N818" s="789"/>
      <c r="O818" s="797"/>
      <c r="P818" s="797"/>
      <c r="Q818" s="797"/>
      <c r="R818" s="797"/>
      <c r="S818" s="798"/>
    </row>
    <row r="819" spans="1:19" ht="30">
      <c r="A819" s="1388">
        <v>805</v>
      </c>
      <c r="B819" s="1394" t="s">
        <v>1922</v>
      </c>
      <c r="C819" s="1395" t="s">
        <v>2173</v>
      </c>
      <c r="D819" s="1395" t="s">
        <v>1916</v>
      </c>
      <c r="E819" s="1427" t="s">
        <v>3576</v>
      </c>
      <c r="F819" s="1396" t="s">
        <v>2394</v>
      </c>
      <c r="G819" s="1395" t="s">
        <v>5</v>
      </c>
      <c r="H819" s="1392">
        <v>1</v>
      </c>
      <c r="I819" s="1397"/>
      <c r="J819" s="789"/>
      <c r="K819" s="789"/>
      <c r="L819" s="1397"/>
      <c r="M819" s="791"/>
      <c r="N819" s="789"/>
      <c r="O819" s="797"/>
      <c r="P819" s="797"/>
      <c r="Q819" s="797"/>
      <c r="R819" s="797"/>
      <c r="S819" s="798"/>
    </row>
    <row r="820" spans="1:19" ht="30">
      <c r="A820" s="1393">
        <v>806</v>
      </c>
      <c r="B820" s="1394" t="s">
        <v>1922</v>
      </c>
      <c r="C820" s="1395" t="s">
        <v>2395</v>
      </c>
      <c r="D820" s="1395" t="s">
        <v>1974</v>
      </c>
      <c r="E820" s="1427" t="s">
        <v>3576</v>
      </c>
      <c r="F820" s="1396"/>
      <c r="G820" s="1395" t="s">
        <v>5</v>
      </c>
      <c r="H820" s="1392">
        <v>1</v>
      </c>
      <c r="I820" s="1397"/>
      <c r="J820" s="789"/>
      <c r="K820" s="789"/>
      <c r="L820" s="1397"/>
      <c r="M820" s="791"/>
      <c r="N820" s="789"/>
      <c r="O820" s="797"/>
      <c r="P820" s="797"/>
      <c r="Q820" s="797"/>
      <c r="R820" s="797"/>
      <c r="S820" s="798"/>
    </row>
    <row r="821" spans="1:19" ht="30">
      <c r="A821" s="1388">
        <v>807</v>
      </c>
      <c r="B821" s="1394" t="s">
        <v>1922</v>
      </c>
      <c r="C821" s="1395" t="s">
        <v>2094</v>
      </c>
      <c r="D821" s="1395" t="s">
        <v>1974</v>
      </c>
      <c r="E821" s="1427" t="s">
        <v>3576</v>
      </c>
      <c r="F821" s="1396"/>
      <c r="G821" s="1395" t="s">
        <v>5</v>
      </c>
      <c r="H821" s="1392">
        <v>2</v>
      </c>
      <c r="I821" s="1397"/>
      <c r="J821" s="789"/>
      <c r="K821" s="789"/>
      <c r="L821" s="868"/>
      <c r="M821" s="791"/>
      <c r="N821" s="789"/>
      <c r="O821" s="797"/>
      <c r="P821" s="797"/>
      <c r="Q821" s="797"/>
      <c r="R821" s="797"/>
      <c r="S821" s="798"/>
    </row>
    <row r="822" spans="1:19" ht="30">
      <c r="A822" s="1393">
        <v>808</v>
      </c>
      <c r="B822" s="1394" t="s">
        <v>1922</v>
      </c>
      <c r="C822" s="1395" t="s">
        <v>2396</v>
      </c>
      <c r="D822" s="1395" t="s">
        <v>1974</v>
      </c>
      <c r="E822" s="1427" t="s">
        <v>3576</v>
      </c>
      <c r="F822" s="1396"/>
      <c r="G822" s="1395" t="s">
        <v>5</v>
      </c>
      <c r="H822" s="1392">
        <v>2</v>
      </c>
      <c r="I822" s="1397"/>
      <c r="J822" s="789"/>
      <c r="K822" s="789"/>
      <c r="L822" s="868"/>
      <c r="M822" s="791"/>
      <c r="N822" s="789"/>
      <c r="O822" s="797"/>
      <c r="P822" s="797"/>
      <c r="Q822" s="797"/>
      <c r="R822" s="797"/>
      <c r="S822" s="798"/>
    </row>
    <row r="823" spans="1:19" ht="30">
      <c r="A823" s="1388">
        <v>809</v>
      </c>
      <c r="B823" s="1394" t="s">
        <v>2004</v>
      </c>
      <c r="C823" s="1395">
        <v>125</v>
      </c>
      <c r="D823" s="1395" t="s">
        <v>1916</v>
      </c>
      <c r="E823" s="1427" t="s">
        <v>3576</v>
      </c>
      <c r="F823" s="1396" t="s">
        <v>2397</v>
      </c>
      <c r="G823" s="1395" t="s">
        <v>5</v>
      </c>
      <c r="H823" s="1392">
        <v>1</v>
      </c>
      <c r="I823" s="1397"/>
      <c r="J823" s="789"/>
      <c r="K823" s="789"/>
      <c r="L823" s="868"/>
      <c r="M823" s="791"/>
      <c r="N823" s="789"/>
      <c r="O823" s="797"/>
      <c r="P823" s="797"/>
      <c r="Q823" s="797"/>
      <c r="R823" s="797"/>
      <c r="S823" s="798"/>
    </row>
    <row r="824" spans="1:19" ht="30">
      <c r="A824" s="1393">
        <v>810</v>
      </c>
      <c r="B824" s="1394" t="s">
        <v>2004</v>
      </c>
      <c r="C824" s="1395" t="s">
        <v>2386</v>
      </c>
      <c r="D824" s="1395" t="s">
        <v>1974</v>
      </c>
      <c r="E824" s="1427" t="s">
        <v>3576</v>
      </c>
      <c r="F824" s="1396"/>
      <c r="G824" s="1395" t="s">
        <v>5</v>
      </c>
      <c r="H824" s="1392">
        <v>2</v>
      </c>
      <c r="I824" s="1397"/>
      <c r="J824" s="789"/>
      <c r="K824" s="789"/>
      <c r="L824" s="868"/>
      <c r="M824" s="791"/>
      <c r="N824" s="789"/>
      <c r="O824" s="797"/>
      <c r="P824" s="797"/>
      <c r="Q824" s="797"/>
      <c r="R824" s="797"/>
      <c r="S824" s="798"/>
    </row>
    <row r="825" spans="1:19" ht="30">
      <c r="A825" s="1388">
        <v>811</v>
      </c>
      <c r="B825" s="1394" t="s">
        <v>1952</v>
      </c>
      <c r="C825" s="1395" t="s">
        <v>2283</v>
      </c>
      <c r="D825" s="1395" t="s">
        <v>2398</v>
      </c>
      <c r="E825" s="1427" t="s">
        <v>3576</v>
      </c>
      <c r="F825" s="1396" t="s">
        <v>2399</v>
      </c>
      <c r="G825" s="1395" t="s">
        <v>5</v>
      </c>
      <c r="H825" s="1392">
        <v>1</v>
      </c>
      <c r="I825" s="868"/>
      <c r="J825" s="789"/>
      <c r="K825" s="789"/>
      <c r="L825" s="868"/>
      <c r="M825" s="791"/>
      <c r="N825" s="789"/>
      <c r="O825" s="797"/>
      <c r="P825" s="797"/>
      <c r="Q825" s="797"/>
      <c r="R825" s="797"/>
      <c r="S825" s="798"/>
    </row>
    <row r="826" spans="1:19" ht="30">
      <c r="A826" s="1393">
        <v>812</v>
      </c>
      <c r="B826" s="1394" t="s">
        <v>2009</v>
      </c>
      <c r="C826" s="1395">
        <v>100</v>
      </c>
      <c r="D826" s="1395" t="s">
        <v>2178</v>
      </c>
      <c r="E826" s="1427" t="s">
        <v>3576</v>
      </c>
      <c r="F826" s="1396" t="s">
        <v>2179</v>
      </c>
      <c r="G826" s="1395" t="s">
        <v>5</v>
      </c>
      <c r="H826" s="1392">
        <v>4</v>
      </c>
      <c r="I826" s="868"/>
      <c r="J826" s="789"/>
      <c r="K826" s="789"/>
      <c r="L826" s="868"/>
      <c r="M826" s="791"/>
      <c r="N826" s="789"/>
      <c r="O826" s="797"/>
      <c r="P826" s="797"/>
      <c r="Q826" s="797"/>
      <c r="R826" s="797"/>
      <c r="S826" s="798"/>
    </row>
    <row r="827" spans="1:19" ht="30">
      <c r="A827" s="1388">
        <v>813</v>
      </c>
      <c r="B827" s="1394" t="s">
        <v>2009</v>
      </c>
      <c r="C827" s="1395">
        <v>125</v>
      </c>
      <c r="D827" s="1395" t="s">
        <v>2178</v>
      </c>
      <c r="E827" s="1427" t="s">
        <v>3576</v>
      </c>
      <c r="F827" s="1396" t="s">
        <v>2180</v>
      </c>
      <c r="G827" s="1395" t="s">
        <v>5</v>
      </c>
      <c r="H827" s="1392">
        <v>9</v>
      </c>
      <c r="I827" s="868"/>
      <c r="J827" s="789"/>
      <c r="K827" s="789"/>
      <c r="L827" s="868"/>
      <c r="M827" s="791"/>
      <c r="N827" s="789"/>
      <c r="O827" s="797"/>
      <c r="P827" s="797"/>
      <c r="Q827" s="797"/>
      <c r="R827" s="797"/>
      <c r="S827" s="798"/>
    </row>
    <row r="828" spans="1:19" ht="30">
      <c r="A828" s="1393">
        <v>814</v>
      </c>
      <c r="B828" s="1394" t="s">
        <v>2009</v>
      </c>
      <c r="C828" s="1395">
        <v>160</v>
      </c>
      <c r="D828" s="1395" t="s">
        <v>2178</v>
      </c>
      <c r="E828" s="1427" t="s">
        <v>3576</v>
      </c>
      <c r="F828" s="1396" t="s">
        <v>2181</v>
      </c>
      <c r="G828" s="1395" t="s">
        <v>5</v>
      </c>
      <c r="H828" s="1392">
        <v>1</v>
      </c>
      <c r="I828" s="868"/>
      <c r="J828" s="789"/>
      <c r="K828" s="789"/>
      <c r="L828" s="868"/>
      <c r="M828" s="791"/>
      <c r="N828" s="789"/>
      <c r="O828" s="797"/>
      <c r="P828" s="797"/>
      <c r="Q828" s="797"/>
      <c r="R828" s="797"/>
      <c r="S828" s="798"/>
    </row>
    <row r="829" spans="1:19" ht="13.5" customHeight="1">
      <c r="A829" s="1388">
        <v>815</v>
      </c>
      <c r="B829" s="1394" t="s">
        <v>2182</v>
      </c>
      <c r="C829" s="1395">
        <v>100</v>
      </c>
      <c r="D829" s="1395" t="s">
        <v>2178</v>
      </c>
      <c r="E829" s="1427" t="s">
        <v>3576</v>
      </c>
      <c r="F829" s="1396" t="s">
        <v>2183</v>
      </c>
      <c r="G829" s="1395" t="s">
        <v>5</v>
      </c>
      <c r="H829" s="1392">
        <v>12</v>
      </c>
      <c r="I829" s="868"/>
      <c r="J829" s="789"/>
      <c r="K829" s="789"/>
      <c r="L829" s="868"/>
      <c r="M829" s="791"/>
      <c r="N829" s="789"/>
      <c r="O829" s="797"/>
      <c r="P829" s="797"/>
      <c r="Q829" s="797"/>
      <c r="R829" s="797"/>
      <c r="S829" s="798"/>
    </row>
    <row r="830" spans="1:19" ht="30">
      <c r="A830" s="1393">
        <v>816</v>
      </c>
      <c r="B830" s="1404" t="s">
        <v>2182</v>
      </c>
      <c r="C830" s="1395">
        <v>125</v>
      </c>
      <c r="D830" s="1395" t="s">
        <v>2178</v>
      </c>
      <c r="E830" s="1427" t="s">
        <v>3576</v>
      </c>
      <c r="F830" s="1396" t="s">
        <v>1881</v>
      </c>
      <c r="G830" s="1395" t="s">
        <v>5</v>
      </c>
      <c r="H830" s="1392">
        <v>10</v>
      </c>
      <c r="I830" s="868"/>
      <c r="J830" s="789"/>
      <c r="K830" s="789"/>
      <c r="L830" s="868"/>
      <c r="M830" s="791"/>
      <c r="N830" s="789"/>
      <c r="O830" s="797"/>
      <c r="P830" s="797"/>
      <c r="Q830" s="797"/>
      <c r="R830" s="797"/>
      <c r="S830" s="798"/>
    </row>
    <row r="831" spans="1:19" ht="30">
      <c r="A831" s="1388">
        <v>817</v>
      </c>
      <c r="B831" s="1394" t="s">
        <v>2012</v>
      </c>
      <c r="C831" s="1395">
        <v>400</v>
      </c>
      <c r="D831" s="1395" t="s">
        <v>2013</v>
      </c>
      <c r="E831" s="1427" t="s">
        <v>3576</v>
      </c>
      <c r="F831" s="1396" t="s">
        <v>2217</v>
      </c>
      <c r="G831" s="1395" t="s">
        <v>5</v>
      </c>
      <c r="H831" s="1392">
        <v>1</v>
      </c>
      <c r="I831" s="868"/>
      <c r="J831" s="789"/>
      <c r="K831" s="789"/>
      <c r="L831" s="868"/>
      <c r="M831" s="791"/>
      <c r="N831" s="789"/>
      <c r="O831" s="797"/>
      <c r="P831" s="797"/>
      <c r="Q831" s="797"/>
      <c r="R831" s="797"/>
      <c r="S831" s="798"/>
    </row>
    <row r="832" spans="1:19" ht="30">
      <c r="A832" s="1393">
        <v>818</v>
      </c>
      <c r="B832" s="1394" t="s">
        <v>2015</v>
      </c>
      <c r="C832" s="1395">
        <v>100</v>
      </c>
      <c r="D832" s="1395" t="s">
        <v>2016</v>
      </c>
      <c r="E832" s="1427" t="s">
        <v>3621</v>
      </c>
      <c r="F832" s="1396" t="s">
        <v>2187</v>
      </c>
      <c r="G832" s="1395" t="s">
        <v>5</v>
      </c>
      <c r="H832" s="1392">
        <v>12</v>
      </c>
      <c r="I832" s="868"/>
      <c r="J832" s="789"/>
      <c r="K832" s="789"/>
      <c r="L832" s="868"/>
      <c r="M832" s="791"/>
      <c r="N832" s="789"/>
      <c r="O832" s="797"/>
      <c r="P832" s="797"/>
      <c r="Q832" s="797"/>
      <c r="R832" s="797"/>
      <c r="S832" s="798"/>
    </row>
    <row r="833" spans="1:19" ht="30">
      <c r="A833" s="1388">
        <v>819</v>
      </c>
      <c r="B833" s="1394" t="s">
        <v>2015</v>
      </c>
      <c r="C833" s="1395">
        <v>125</v>
      </c>
      <c r="D833" s="1395" t="s">
        <v>2016</v>
      </c>
      <c r="E833" s="1427" t="s">
        <v>3621</v>
      </c>
      <c r="F833" s="1396" t="s">
        <v>2188</v>
      </c>
      <c r="G833" s="1395" t="s">
        <v>5</v>
      </c>
      <c r="H833" s="1392">
        <v>13</v>
      </c>
      <c r="I833" s="868"/>
      <c r="J833" s="789"/>
      <c r="K833" s="789"/>
      <c r="L833" s="868"/>
      <c r="M833" s="791"/>
      <c r="N833" s="789"/>
      <c r="O833" s="797"/>
      <c r="P833" s="797"/>
      <c r="Q833" s="797"/>
      <c r="R833" s="797"/>
      <c r="S833" s="798"/>
    </row>
    <row r="834" spans="1:19" ht="30">
      <c r="A834" s="1393">
        <v>820</v>
      </c>
      <c r="B834" s="1394" t="s">
        <v>2015</v>
      </c>
      <c r="C834" s="1395">
        <v>160</v>
      </c>
      <c r="D834" s="1395" t="s">
        <v>2016</v>
      </c>
      <c r="E834" s="1427" t="s">
        <v>3621</v>
      </c>
      <c r="F834" s="1396" t="s">
        <v>2189</v>
      </c>
      <c r="G834" s="1395" t="s">
        <v>5</v>
      </c>
      <c r="H834" s="1392">
        <v>5</v>
      </c>
      <c r="I834" s="868"/>
      <c r="J834" s="789"/>
      <c r="K834" s="789"/>
      <c r="L834" s="868"/>
      <c r="M834" s="791"/>
      <c r="N834" s="789"/>
      <c r="O834" s="797"/>
      <c r="P834" s="797"/>
      <c r="Q834" s="797"/>
      <c r="R834" s="797"/>
      <c r="S834" s="798"/>
    </row>
    <row r="835" spans="1:19" ht="30">
      <c r="A835" s="1388">
        <v>821</v>
      </c>
      <c r="B835" s="1394" t="s">
        <v>2018</v>
      </c>
      <c r="C835" s="1395">
        <v>400</v>
      </c>
      <c r="D835" s="1395" t="s">
        <v>2190</v>
      </c>
      <c r="E835" s="1427" t="s">
        <v>3576</v>
      </c>
      <c r="F835" s="1396" t="s">
        <v>2221</v>
      </c>
      <c r="G835" s="1395" t="s">
        <v>5</v>
      </c>
      <c r="H835" s="1392">
        <v>1</v>
      </c>
      <c r="I835" s="868"/>
      <c r="J835" s="789"/>
      <c r="K835" s="789"/>
      <c r="L835" s="868"/>
      <c r="M835" s="791"/>
      <c r="N835" s="789"/>
      <c r="O835" s="797"/>
      <c r="P835" s="797"/>
      <c r="Q835" s="797"/>
      <c r="R835" s="797"/>
      <c r="S835" s="798"/>
    </row>
    <row r="836" spans="1:19" ht="30">
      <c r="A836" s="1393">
        <v>822</v>
      </c>
      <c r="B836" s="1394" t="s">
        <v>2018</v>
      </c>
      <c r="C836" s="1395" t="s">
        <v>2386</v>
      </c>
      <c r="D836" s="1395" t="s">
        <v>2019</v>
      </c>
      <c r="E836" s="1427" t="s">
        <v>3576</v>
      </c>
      <c r="F836" s="1396" t="s">
        <v>2400</v>
      </c>
      <c r="G836" s="1395" t="s">
        <v>5</v>
      </c>
      <c r="H836" s="1392">
        <v>4</v>
      </c>
      <c r="I836" s="868"/>
      <c r="J836" s="789"/>
      <c r="K836" s="789"/>
      <c r="L836" s="1397"/>
      <c r="M836" s="791"/>
      <c r="N836" s="789"/>
      <c r="O836" s="797"/>
      <c r="P836" s="797"/>
      <c r="Q836" s="797"/>
      <c r="R836" s="797"/>
      <c r="S836" s="798"/>
    </row>
    <row r="837" spans="1:19" ht="30">
      <c r="A837" s="1388">
        <v>823</v>
      </c>
      <c r="B837" s="1394" t="s">
        <v>2018</v>
      </c>
      <c r="C837" s="1395">
        <v>100</v>
      </c>
      <c r="D837" s="1395" t="s">
        <v>2401</v>
      </c>
      <c r="E837" s="1427" t="s">
        <v>3576</v>
      </c>
      <c r="F837" s="1396" t="s">
        <v>2402</v>
      </c>
      <c r="G837" s="1395" t="s">
        <v>5</v>
      </c>
      <c r="H837" s="1392">
        <v>2</v>
      </c>
      <c r="I837" s="868"/>
      <c r="J837" s="789"/>
      <c r="K837" s="789"/>
      <c r="L837" s="868"/>
      <c r="M837" s="791"/>
      <c r="N837" s="789"/>
      <c r="O837" s="797"/>
      <c r="P837" s="797"/>
      <c r="Q837" s="797"/>
      <c r="R837" s="797"/>
      <c r="S837" s="798"/>
    </row>
    <row r="838" spans="1:19" ht="60">
      <c r="A838" s="1393">
        <v>824</v>
      </c>
      <c r="B838" s="1394" t="s">
        <v>2132</v>
      </c>
      <c r="C838" s="1395">
        <v>200</v>
      </c>
      <c r="D838" s="1395" t="s">
        <v>2193</v>
      </c>
      <c r="E838" s="1427" t="s">
        <v>3623</v>
      </c>
      <c r="F838" s="1396" t="s">
        <v>2194</v>
      </c>
      <c r="G838" s="1395" t="s">
        <v>5</v>
      </c>
      <c r="H838" s="1392">
        <v>2</v>
      </c>
      <c r="I838" s="868"/>
      <c r="J838" s="789"/>
      <c r="K838" s="887"/>
      <c r="L838" s="868"/>
      <c r="M838" s="791"/>
      <c r="N838" s="789"/>
      <c r="O838" s="797"/>
      <c r="P838" s="797"/>
      <c r="Q838" s="797"/>
      <c r="R838" s="797"/>
      <c r="S838" s="798"/>
    </row>
    <row r="839" spans="1:19" ht="60">
      <c r="A839" s="1388">
        <v>825</v>
      </c>
      <c r="B839" s="1394" t="s">
        <v>2132</v>
      </c>
      <c r="C839" s="1395">
        <v>315</v>
      </c>
      <c r="D839" s="1395" t="s">
        <v>2193</v>
      </c>
      <c r="E839" s="1427" t="s">
        <v>3623</v>
      </c>
      <c r="F839" s="1396" t="s">
        <v>2196</v>
      </c>
      <c r="G839" s="1395" t="s">
        <v>5</v>
      </c>
      <c r="H839" s="1392">
        <v>4</v>
      </c>
      <c r="I839" s="868"/>
      <c r="J839" s="789"/>
      <c r="K839" s="887"/>
      <c r="L839" s="868"/>
      <c r="M839" s="791"/>
      <c r="N839" s="789"/>
      <c r="O839" s="797"/>
      <c r="P839" s="797"/>
      <c r="Q839" s="797"/>
      <c r="R839" s="797"/>
      <c r="S839" s="798"/>
    </row>
    <row r="840" spans="1:19" ht="30">
      <c r="A840" s="1393">
        <v>826</v>
      </c>
      <c r="B840" s="1394" t="s">
        <v>1956</v>
      </c>
      <c r="C840" s="1395"/>
      <c r="D840" s="1395" t="s">
        <v>1957</v>
      </c>
      <c r="E840" s="1427" t="s">
        <v>3576</v>
      </c>
      <c r="F840" s="1396" t="s">
        <v>2403</v>
      </c>
      <c r="G840" s="1395" t="s">
        <v>5</v>
      </c>
      <c r="H840" s="1392">
        <v>1</v>
      </c>
      <c r="I840" s="868"/>
      <c r="J840" s="789"/>
      <c r="K840" s="789"/>
      <c r="L840" s="868"/>
      <c r="M840" s="791"/>
      <c r="N840" s="789"/>
      <c r="O840" s="797"/>
      <c r="P840" s="797"/>
      <c r="Q840" s="797"/>
      <c r="R840" s="797"/>
      <c r="S840" s="798"/>
    </row>
    <row r="841" spans="1:19" ht="30">
      <c r="A841" s="1388">
        <v>827</v>
      </c>
      <c r="B841" s="1394" t="s">
        <v>1956</v>
      </c>
      <c r="C841" s="1395"/>
      <c r="D841" s="1395" t="s">
        <v>1957</v>
      </c>
      <c r="E841" s="1427" t="s">
        <v>3576</v>
      </c>
      <c r="F841" s="1396" t="s">
        <v>1958</v>
      </c>
      <c r="G841" s="1395" t="s">
        <v>5</v>
      </c>
      <c r="H841" s="1392">
        <v>2</v>
      </c>
      <c r="I841" s="868"/>
      <c r="J841" s="789"/>
      <c r="K841" s="789"/>
      <c r="L841" s="868"/>
      <c r="M841" s="791"/>
      <c r="N841" s="789"/>
      <c r="O841" s="797"/>
      <c r="P841" s="797"/>
      <c r="Q841" s="797"/>
      <c r="R841" s="797"/>
      <c r="S841" s="798"/>
    </row>
    <row r="842" spans="1:19" ht="30">
      <c r="A842" s="1393">
        <v>828</v>
      </c>
      <c r="B842" s="1394" t="s">
        <v>1956</v>
      </c>
      <c r="C842" s="1395"/>
      <c r="D842" s="1395" t="s">
        <v>1957</v>
      </c>
      <c r="E842" s="1427" t="s">
        <v>3576</v>
      </c>
      <c r="F842" s="1396" t="s">
        <v>1959</v>
      </c>
      <c r="G842" s="1395" t="s">
        <v>5</v>
      </c>
      <c r="H842" s="1392">
        <v>2</v>
      </c>
      <c r="I842" s="868"/>
      <c r="J842" s="789"/>
      <c r="K842" s="789"/>
      <c r="L842" s="868"/>
      <c r="M842" s="791"/>
      <c r="N842" s="789"/>
      <c r="O842" s="797"/>
      <c r="P842" s="797"/>
      <c r="Q842" s="797"/>
      <c r="R842" s="797"/>
      <c r="S842" s="798"/>
    </row>
    <row r="843" spans="1:19" ht="30">
      <c r="A843" s="1388">
        <v>829</v>
      </c>
      <c r="B843" s="1394" t="s">
        <v>1956</v>
      </c>
      <c r="C843" s="1395"/>
      <c r="D843" s="1395" t="s">
        <v>2021</v>
      </c>
      <c r="E843" s="1427" t="s">
        <v>3576</v>
      </c>
      <c r="F843" s="1396" t="s">
        <v>2197</v>
      </c>
      <c r="G843" s="1395" t="s">
        <v>5</v>
      </c>
      <c r="H843" s="1392">
        <v>2</v>
      </c>
      <c r="I843" s="868"/>
      <c r="J843" s="789"/>
      <c r="K843" s="789"/>
      <c r="L843" s="868"/>
      <c r="M843" s="791"/>
      <c r="N843" s="789"/>
      <c r="O843" s="797"/>
      <c r="P843" s="797"/>
      <c r="Q843" s="797"/>
      <c r="R843" s="797"/>
      <c r="S843" s="798"/>
    </row>
    <row r="844" spans="1:19" ht="30">
      <c r="A844" s="1393">
        <v>830</v>
      </c>
      <c r="B844" s="1394" t="s">
        <v>1956</v>
      </c>
      <c r="C844" s="1395"/>
      <c r="D844" s="1395" t="s">
        <v>2021</v>
      </c>
      <c r="E844" s="1427" t="s">
        <v>3576</v>
      </c>
      <c r="F844" s="1396" t="s">
        <v>2198</v>
      </c>
      <c r="G844" s="1395" t="s">
        <v>5</v>
      </c>
      <c r="H844" s="1392">
        <v>4</v>
      </c>
      <c r="I844" s="868"/>
      <c r="J844" s="789"/>
      <c r="K844" s="789"/>
      <c r="L844" s="868"/>
      <c r="M844" s="791"/>
      <c r="N844" s="789"/>
      <c r="O844" s="797"/>
      <c r="P844" s="797"/>
      <c r="Q844" s="797"/>
      <c r="R844" s="797"/>
      <c r="S844" s="798"/>
    </row>
    <row r="845" spans="1:19" ht="30">
      <c r="A845" s="1388">
        <v>831</v>
      </c>
      <c r="B845" s="1394" t="s">
        <v>1956</v>
      </c>
      <c r="C845" s="1395"/>
      <c r="D845" s="1395" t="s">
        <v>2021</v>
      </c>
      <c r="E845" s="1427" t="s">
        <v>3576</v>
      </c>
      <c r="F845" s="1396" t="s">
        <v>2199</v>
      </c>
      <c r="G845" s="1395" t="s">
        <v>5</v>
      </c>
      <c r="H845" s="1392">
        <v>8</v>
      </c>
      <c r="I845" s="868"/>
      <c r="J845" s="789"/>
      <c r="K845" s="789"/>
      <c r="L845" s="868"/>
      <c r="M845" s="791"/>
      <c r="N845" s="789"/>
      <c r="O845" s="797"/>
      <c r="P845" s="797"/>
      <c r="Q845" s="797"/>
      <c r="R845" s="797"/>
      <c r="S845" s="798"/>
    </row>
    <row r="846" spans="1:19" ht="30">
      <c r="A846" s="1393">
        <v>832</v>
      </c>
      <c r="B846" s="1394" t="s">
        <v>1956</v>
      </c>
      <c r="C846" s="1395"/>
      <c r="D846" s="1395" t="s">
        <v>2021</v>
      </c>
      <c r="E846" s="1427" t="s">
        <v>3576</v>
      </c>
      <c r="F846" s="1396" t="s">
        <v>2200</v>
      </c>
      <c r="G846" s="1395" t="s">
        <v>5</v>
      </c>
      <c r="H846" s="1392">
        <v>13</v>
      </c>
      <c r="I846" s="868"/>
      <c r="J846" s="789"/>
      <c r="K846" s="789"/>
      <c r="L846" s="868"/>
      <c r="M846" s="791"/>
      <c r="N846" s="789"/>
      <c r="O846" s="797"/>
      <c r="P846" s="797"/>
      <c r="Q846" s="797"/>
      <c r="R846" s="797"/>
      <c r="S846" s="798"/>
    </row>
    <row r="847" spans="1:19" ht="30">
      <c r="A847" s="1388">
        <v>833</v>
      </c>
      <c r="B847" s="1394" t="s">
        <v>1956</v>
      </c>
      <c r="C847" s="1395"/>
      <c r="D847" s="1395" t="s">
        <v>2021</v>
      </c>
      <c r="E847" s="1427" t="s">
        <v>3576</v>
      </c>
      <c r="F847" s="1396" t="s">
        <v>2022</v>
      </c>
      <c r="G847" s="1395" t="s">
        <v>5</v>
      </c>
      <c r="H847" s="1392">
        <v>7</v>
      </c>
      <c r="I847" s="868"/>
      <c r="J847" s="789"/>
      <c r="K847" s="789"/>
      <c r="L847" s="868"/>
      <c r="M847" s="791"/>
      <c r="N847" s="789"/>
      <c r="O847" s="797"/>
      <c r="P847" s="797"/>
      <c r="Q847" s="797"/>
      <c r="R847" s="797"/>
      <c r="S847" s="798"/>
    </row>
    <row r="848" spans="1:19" ht="30">
      <c r="A848" s="1393">
        <v>834</v>
      </c>
      <c r="B848" s="1394" t="s">
        <v>1956</v>
      </c>
      <c r="C848" s="1395"/>
      <c r="D848" s="1395" t="s">
        <v>2021</v>
      </c>
      <c r="E848" s="1427" t="s">
        <v>3576</v>
      </c>
      <c r="F848" s="1396" t="s">
        <v>2023</v>
      </c>
      <c r="G848" s="1395" t="s">
        <v>5</v>
      </c>
      <c r="H848" s="1392">
        <v>2</v>
      </c>
      <c r="I848" s="868"/>
      <c r="J848" s="789"/>
      <c r="K848" s="789"/>
      <c r="L848" s="868"/>
      <c r="M848" s="791"/>
      <c r="N848" s="789"/>
      <c r="O848" s="797"/>
      <c r="P848" s="797"/>
      <c r="Q848" s="797"/>
      <c r="R848" s="797"/>
      <c r="S848" s="798"/>
    </row>
    <row r="849" spans="1:19" ht="45">
      <c r="A849" s="1388">
        <v>835</v>
      </c>
      <c r="B849" s="1394" t="s">
        <v>2463</v>
      </c>
      <c r="C849" s="1395"/>
      <c r="D849" s="1395" t="s">
        <v>2026</v>
      </c>
      <c r="E849" s="1427" t="s">
        <v>3618</v>
      </c>
      <c r="F849" s="1396" t="s">
        <v>2027</v>
      </c>
      <c r="G849" s="1395" t="s">
        <v>12</v>
      </c>
      <c r="H849" s="1392">
        <v>60</v>
      </c>
      <c r="I849" s="868"/>
      <c r="J849" s="789"/>
      <c r="K849" s="887"/>
      <c r="L849" s="868"/>
      <c r="M849" s="791"/>
      <c r="N849" s="789"/>
      <c r="O849" s="797"/>
      <c r="P849" s="797"/>
      <c r="Q849" s="797"/>
      <c r="R849" s="797"/>
      <c r="S849" s="798"/>
    </row>
    <row r="850" spans="1:19" ht="30">
      <c r="A850" s="1393">
        <v>836</v>
      </c>
      <c r="B850" s="1394" t="s">
        <v>2464</v>
      </c>
      <c r="C850" s="1395"/>
      <c r="D850" s="1395" t="s">
        <v>2139</v>
      </c>
      <c r="E850" s="1427" t="s">
        <v>3619</v>
      </c>
      <c r="F850" s="1396" t="s">
        <v>2404</v>
      </c>
      <c r="G850" s="1395" t="s">
        <v>12</v>
      </c>
      <c r="H850" s="1392">
        <v>20</v>
      </c>
      <c r="I850" s="1397"/>
      <c r="J850" s="789"/>
      <c r="K850" s="789"/>
      <c r="L850" s="868"/>
      <c r="M850" s="791"/>
      <c r="N850" s="789"/>
      <c r="O850" s="797"/>
      <c r="P850" s="797"/>
      <c r="Q850" s="797"/>
      <c r="R850" s="797"/>
      <c r="S850" s="798"/>
    </row>
    <row r="851" spans="1:19" ht="30">
      <c r="A851" s="1388">
        <v>837</v>
      </c>
      <c r="B851" s="1394" t="s">
        <v>2471</v>
      </c>
      <c r="C851" s="1395"/>
      <c r="D851" s="1395" t="s">
        <v>2139</v>
      </c>
      <c r="E851" s="1427" t="s">
        <v>3619</v>
      </c>
      <c r="F851" s="1396" t="s">
        <v>2405</v>
      </c>
      <c r="G851" s="1395" t="s">
        <v>12</v>
      </c>
      <c r="H851" s="1392">
        <v>7</v>
      </c>
      <c r="I851" s="1397"/>
      <c r="J851" s="789"/>
      <c r="K851" s="789"/>
      <c r="L851" s="868"/>
      <c r="M851" s="791"/>
      <c r="N851" s="789"/>
      <c r="O851" s="797"/>
      <c r="P851" s="797"/>
      <c r="Q851" s="797"/>
      <c r="R851" s="797"/>
      <c r="S851" s="798"/>
    </row>
    <row r="852" spans="1:19" ht="45">
      <c r="A852" s="1393">
        <v>838</v>
      </c>
      <c r="B852" s="1394" t="s">
        <v>2032</v>
      </c>
      <c r="C852" s="1395"/>
      <c r="D852" s="1395"/>
      <c r="E852" s="1396"/>
      <c r="F852" s="1396"/>
      <c r="G852" s="1395" t="s">
        <v>9</v>
      </c>
      <c r="H852" s="1392">
        <v>1</v>
      </c>
      <c r="I852" s="1397"/>
      <c r="J852" s="789"/>
      <c r="K852" s="789"/>
      <c r="L852" s="1397"/>
      <c r="M852" s="791"/>
      <c r="N852" s="789"/>
      <c r="O852" s="797"/>
      <c r="P852" s="797"/>
      <c r="Q852" s="797"/>
      <c r="R852" s="797"/>
      <c r="S852" s="798"/>
    </row>
    <row r="853" spans="1:19" ht="30">
      <c r="A853" s="1388">
        <v>839</v>
      </c>
      <c r="B853" s="1394" t="s">
        <v>1939</v>
      </c>
      <c r="C853" s="1395"/>
      <c r="D853" s="1395"/>
      <c r="E853" s="1396"/>
      <c r="F853" s="1396"/>
      <c r="G853" s="1395" t="s">
        <v>9</v>
      </c>
      <c r="H853" s="1392">
        <v>1</v>
      </c>
      <c r="I853" s="1397"/>
      <c r="J853" s="789"/>
      <c r="K853" s="789"/>
      <c r="L853" s="868"/>
      <c r="M853" s="791"/>
      <c r="N853" s="789"/>
      <c r="O853" s="797"/>
      <c r="P853" s="797"/>
      <c r="Q853" s="797"/>
      <c r="R853" s="797"/>
      <c r="S853" s="798"/>
    </row>
    <row r="854" spans="1:19" ht="15">
      <c r="A854" s="1393">
        <v>840</v>
      </c>
      <c r="B854" s="1394" t="s">
        <v>1940</v>
      </c>
      <c r="C854" s="1395"/>
      <c r="D854" s="1395"/>
      <c r="E854" s="1396"/>
      <c r="F854" s="1396"/>
      <c r="G854" s="1395" t="s">
        <v>9</v>
      </c>
      <c r="H854" s="1392">
        <v>1</v>
      </c>
      <c r="I854" s="1397"/>
      <c r="J854" s="789"/>
      <c r="K854" s="789"/>
      <c r="L854" s="1397"/>
      <c r="M854" s="791"/>
      <c r="N854" s="789"/>
      <c r="O854" s="797"/>
      <c r="P854" s="797"/>
      <c r="Q854" s="797"/>
      <c r="R854" s="797"/>
      <c r="S854" s="798"/>
    </row>
    <row r="855" spans="1:19" ht="15">
      <c r="A855" s="1388">
        <v>841</v>
      </c>
      <c r="B855" s="1389" t="s">
        <v>2406</v>
      </c>
      <c r="C855" s="1390"/>
      <c r="D855" s="1390"/>
      <c r="E855" s="1391"/>
      <c r="F855" s="1391"/>
      <c r="G855" s="1390"/>
      <c r="H855" s="1392"/>
      <c r="I855" s="1397"/>
      <c r="J855" s="789"/>
      <c r="K855" s="789"/>
      <c r="L855" s="1397"/>
      <c r="M855" s="791"/>
      <c r="N855" s="789"/>
      <c r="O855" s="797"/>
      <c r="P855" s="797"/>
      <c r="Q855" s="797"/>
      <c r="R855" s="797"/>
      <c r="S855" s="798"/>
    </row>
    <row r="856" spans="1:19" ht="180">
      <c r="A856" s="1393">
        <v>842</v>
      </c>
      <c r="B856" s="1403" t="s">
        <v>2407</v>
      </c>
      <c r="C856" s="1395"/>
      <c r="D856" s="1395"/>
      <c r="E856" s="1427" t="s">
        <v>3614</v>
      </c>
      <c r="F856" s="1396" t="s">
        <v>2408</v>
      </c>
      <c r="G856" s="1395" t="s">
        <v>9</v>
      </c>
      <c r="H856" s="1392">
        <v>1</v>
      </c>
      <c r="I856" s="1397"/>
      <c r="J856" s="789"/>
      <c r="K856" s="789"/>
      <c r="L856" s="1397"/>
      <c r="M856" s="791"/>
      <c r="N856" s="789"/>
      <c r="O856" s="797"/>
      <c r="P856" s="797"/>
      <c r="Q856" s="797"/>
      <c r="R856" s="797"/>
      <c r="S856" s="798"/>
    </row>
    <row r="857" spans="1:19" ht="30">
      <c r="A857" s="1388">
        <v>843</v>
      </c>
      <c r="B857" s="1394" t="s">
        <v>1965</v>
      </c>
      <c r="C857" s="1395"/>
      <c r="D857" s="1395"/>
      <c r="E857" s="1427" t="s">
        <v>3629</v>
      </c>
      <c r="F857" s="1396" t="s">
        <v>1966</v>
      </c>
      <c r="G857" s="1395" t="s">
        <v>12</v>
      </c>
      <c r="H857" s="1392">
        <v>5</v>
      </c>
      <c r="I857" s="1397"/>
      <c r="J857" s="789"/>
      <c r="K857" s="789"/>
      <c r="L857" s="868"/>
      <c r="M857" s="791"/>
      <c r="N857" s="789"/>
      <c r="O857" s="797"/>
      <c r="P857" s="797"/>
      <c r="Q857" s="797"/>
      <c r="R857" s="797"/>
      <c r="S857" s="798"/>
    </row>
    <row r="858" spans="1:19" ht="30">
      <c r="A858" s="1393">
        <v>844</v>
      </c>
      <c r="B858" s="1394" t="s">
        <v>1876</v>
      </c>
      <c r="C858" s="1395">
        <v>100</v>
      </c>
      <c r="D858" s="1395" t="s">
        <v>1916</v>
      </c>
      <c r="E858" s="1427" t="s">
        <v>3576</v>
      </c>
      <c r="F858" s="1396" t="s">
        <v>2147</v>
      </c>
      <c r="G858" s="1395" t="s">
        <v>7</v>
      </c>
      <c r="H858" s="1392">
        <v>51</v>
      </c>
      <c r="I858" s="1397"/>
      <c r="J858" s="789"/>
      <c r="K858" s="789"/>
      <c r="L858" s="868"/>
      <c r="M858" s="791"/>
      <c r="N858" s="789"/>
      <c r="O858" s="797"/>
      <c r="P858" s="797"/>
      <c r="Q858" s="797"/>
      <c r="R858" s="797"/>
      <c r="S858" s="798"/>
    </row>
    <row r="859" spans="1:19" ht="30">
      <c r="A859" s="1388">
        <v>845</v>
      </c>
      <c r="B859" s="1394" t="s">
        <v>1876</v>
      </c>
      <c r="C859" s="1395">
        <v>125</v>
      </c>
      <c r="D859" s="1395" t="s">
        <v>1916</v>
      </c>
      <c r="E859" s="1427" t="s">
        <v>3576</v>
      </c>
      <c r="F859" s="1396" t="s">
        <v>1877</v>
      </c>
      <c r="G859" s="1395" t="s">
        <v>7</v>
      </c>
      <c r="H859" s="1392">
        <v>30</v>
      </c>
      <c r="I859" s="1397"/>
      <c r="J859" s="789"/>
      <c r="K859" s="789"/>
      <c r="L859" s="868"/>
      <c r="M859" s="791"/>
      <c r="N859" s="789"/>
      <c r="O859" s="797"/>
      <c r="P859" s="797"/>
      <c r="Q859" s="797"/>
      <c r="R859" s="797"/>
      <c r="S859" s="798"/>
    </row>
    <row r="860" spans="1:19" ht="30">
      <c r="A860" s="1393">
        <v>846</v>
      </c>
      <c r="B860" s="1394" t="s">
        <v>1876</v>
      </c>
      <c r="C860" s="1395">
        <v>160</v>
      </c>
      <c r="D860" s="1395" t="s">
        <v>1916</v>
      </c>
      <c r="E860" s="1427" t="s">
        <v>3576</v>
      </c>
      <c r="F860" s="1396" t="s">
        <v>2051</v>
      </c>
      <c r="G860" s="1395" t="s">
        <v>7</v>
      </c>
      <c r="H860" s="1392">
        <v>54</v>
      </c>
      <c r="I860" s="868"/>
      <c r="J860" s="789"/>
      <c r="K860" s="789"/>
      <c r="L860" s="868"/>
      <c r="M860" s="791"/>
      <c r="N860" s="789"/>
      <c r="O860" s="797"/>
      <c r="P860" s="797"/>
      <c r="Q860" s="797"/>
      <c r="R860" s="797"/>
      <c r="S860" s="798"/>
    </row>
    <row r="861" spans="1:19" ht="30">
      <c r="A861" s="1388">
        <v>847</v>
      </c>
      <c r="B861" s="1394" t="s">
        <v>1876</v>
      </c>
      <c r="C861" s="1395">
        <v>200</v>
      </c>
      <c r="D861" s="1395" t="s">
        <v>1916</v>
      </c>
      <c r="E861" s="1427" t="s">
        <v>3576</v>
      </c>
      <c r="F861" s="1396" t="s">
        <v>2148</v>
      </c>
      <c r="G861" s="1395" t="s">
        <v>7</v>
      </c>
      <c r="H861" s="1392">
        <v>62</v>
      </c>
      <c r="I861" s="868"/>
      <c r="J861" s="789"/>
      <c r="K861" s="789"/>
      <c r="L861" s="868"/>
      <c r="M861" s="791"/>
      <c r="N861" s="789"/>
      <c r="O861" s="797"/>
      <c r="P861" s="797"/>
      <c r="Q861" s="797"/>
      <c r="R861" s="797"/>
      <c r="S861" s="798"/>
    </row>
    <row r="862" spans="1:19" ht="30">
      <c r="A862" s="1393">
        <v>848</v>
      </c>
      <c r="B862" s="1394" t="s">
        <v>1876</v>
      </c>
      <c r="C862" s="1395">
        <v>250</v>
      </c>
      <c r="D862" s="1395" t="s">
        <v>1916</v>
      </c>
      <c r="E862" s="1427" t="s">
        <v>3576</v>
      </c>
      <c r="F862" s="1396" t="s">
        <v>1967</v>
      </c>
      <c r="G862" s="1395" t="s">
        <v>7</v>
      </c>
      <c r="H862" s="1392">
        <v>20</v>
      </c>
      <c r="I862" s="868"/>
      <c r="J862" s="789"/>
      <c r="K862" s="789"/>
      <c r="L862" s="868"/>
      <c r="M862" s="791"/>
      <c r="N862" s="789"/>
      <c r="O862" s="797"/>
      <c r="P862" s="797"/>
      <c r="Q862" s="797"/>
      <c r="R862" s="797"/>
      <c r="S862" s="798"/>
    </row>
    <row r="863" spans="1:19" ht="30">
      <c r="A863" s="1388">
        <v>849</v>
      </c>
      <c r="B863" s="1394" t="s">
        <v>1876</v>
      </c>
      <c r="C863" s="1395">
        <v>500</v>
      </c>
      <c r="D863" s="1395" t="s">
        <v>1916</v>
      </c>
      <c r="E863" s="1427" t="s">
        <v>3576</v>
      </c>
      <c r="F863" s="1396" t="s">
        <v>1970</v>
      </c>
      <c r="G863" s="1395" t="s">
        <v>7</v>
      </c>
      <c r="H863" s="1392">
        <v>5</v>
      </c>
      <c r="I863" s="868"/>
      <c r="J863" s="789"/>
      <c r="K863" s="789"/>
      <c r="L863" s="868"/>
      <c r="M863" s="791"/>
      <c r="N863" s="789"/>
      <c r="O863" s="797"/>
      <c r="P863" s="797"/>
      <c r="Q863" s="797"/>
      <c r="R863" s="797"/>
      <c r="S863" s="798"/>
    </row>
    <row r="864" spans="1:19" ht="30">
      <c r="A864" s="1393">
        <v>850</v>
      </c>
      <c r="B864" s="1394" t="s">
        <v>1876</v>
      </c>
      <c r="C864" s="1395" t="s">
        <v>2290</v>
      </c>
      <c r="D864" s="1395" t="s">
        <v>1974</v>
      </c>
      <c r="E864" s="1427" t="s">
        <v>3576</v>
      </c>
      <c r="F864" s="1396" t="s">
        <v>2291</v>
      </c>
      <c r="G864" s="1395" t="s">
        <v>7</v>
      </c>
      <c r="H864" s="1392">
        <v>3</v>
      </c>
      <c r="I864" s="868"/>
      <c r="J864" s="789"/>
      <c r="K864" s="789"/>
      <c r="L864" s="1397"/>
      <c r="M864" s="791"/>
      <c r="N864" s="789"/>
      <c r="O864" s="797"/>
      <c r="P864" s="797"/>
      <c r="Q864" s="797"/>
      <c r="R864" s="797"/>
      <c r="S864" s="798"/>
    </row>
    <row r="865" spans="1:19" ht="30">
      <c r="A865" s="1388">
        <v>851</v>
      </c>
      <c r="B865" s="1394" t="s">
        <v>1876</v>
      </c>
      <c r="C865" s="1395" t="s">
        <v>2292</v>
      </c>
      <c r="D865" s="1395" t="s">
        <v>1974</v>
      </c>
      <c r="E865" s="1427" t="s">
        <v>3576</v>
      </c>
      <c r="F865" s="1396" t="s">
        <v>2293</v>
      </c>
      <c r="G865" s="1395" t="s">
        <v>7</v>
      </c>
      <c r="H865" s="1392">
        <v>4</v>
      </c>
      <c r="I865" s="868"/>
      <c r="J865" s="789"/>
      <c r="K865" s="789"/>
      <c r="L865" s="1397"/>
      <c r="M865" s="791"/>
      <c r="N865" s="789"/>
      <c r="O865" s="797"/>
      <c r="P865" s="797"/>
      <c r="Q865" s="797"/>
      <c r="R865" s="797"/>
      <c r="S865" s="798"/>
    </row>
    <row r="866" spans="1:19" ht="30">
      <c r="A866" s="1393">
        <v>852</v>
      </c>
      <c r="B866" s="1394" t="s">
        <v>1876</v>
      </c>
      <c r="C866" s="1395" t="s">
        <v>2409</v>
      </c>
      <c r="D866" s="1395" t="s">
        <v>1974</v>
      </c>
      <c r="E866" s="1427" t="s">
        <v>3576</v>
      </c>
      <c r="F866" s="1396"/>
      <c r="G866" s="1395" t="s">
        <v>7</v>
      </c>
      <c r="H866" s="1392">
        <v>2</v>
      </c>
      <c r="I866" s="868"/>
      <c r="J866" s="789"/>
      <c r="K866" s="789"/>
      <c r="L866" s="1397"/>
      <c r="M866" s="791"/>
      <c r="N866" s="789"/>
      <c r="O866" s="797"/>
      <c r="P866" s="797"/>
      <c r="Q866" s="797"/>
      <c r="R866" s="797"/>
      <c r="S866" s="798"/>
    </row>
    <row r="867" spans="1:19" ht="30">
      <c r="A867" s="1388">
        <v>853</v>
      </c>
      <c r="B867" s="1394" t="s">
        <v>1876</v>
      </c>
      <c r="C867" s="1395" t="s">
        <v>1912</v>
      </c>
      <c r="D867" s="1395" t="s">
        <v>1974</v>
      </c>
      <c r="E867" s="1427" t="s">
        <v>3576</v>
      </c>
      <c r="F867" s="1396" t="s">
        <v>1944</v>
      </c>
      <c r="G867" s="1395" t="s">
        <v>7</v>
      </c>
      <c r="H867" s="1392">
        <v>3</v>
      </c>
      <c r="I867" s="868"/>
      <c r="J867" s="789"/>
      <c r="K867" s="789"/>
      <c r="L867" s="1397"/>
      <c r="M867" s="791"/>
      <c r="N867" s="789"/>
      <c r="O867" s="797"/>
      <c r="P867" s="797"/>
      <c r="Q867" s="797"/>
      <c r="R867" s="797"/>
      <c r="S867" s="798"/>
    </row>
    <row r="868" spans="1:19" ht="30">
      <c r="A868" s="1393">
        <v>854</v>
      </c>
      <c r="B868" s="1394" t="s">
        <v>1876</v>
      </c>
      <c r="C868" s="1395" t="s">
        <v>2410</v>
      </c>
      <c r="D868" s="1395" t="s">
        <v>1974</v>
      </c>
      <c r="E868" s="1427" t="s">
        <v>3576</v>
      </c>
      <c r="F868" s="1396" t="s">
        <v>2411</v>
      </c>
      <c r="G868" s="1395" t="s">
        <v>7</v>
      </c>
      <c r="H868" s="1392">
        <v>4</v>
      </c>
      <c r="I868" s="868"/>
      <c r="J868" s="789"/>
      <c r="K868" s="789"/>
      <c r="L868" s="1397"/>
      <c r="M868" s="791"/>
      <c r="N868" s="789"/>
      <c r="O868" s="797"/>
      <c r="P868" s="797"/>
      <c r="Q868" s="797"/>
      <c r="R868" s="797"/>
      <c r="S868" s="798"/>
    </row>
    <row r="869" spans="1:19" ht="30">
      <c r="A869" s="1388">
        <v>855</v>
      </c>
      <c r="B869" s="1394" t="s">
        <v>1876</v>
      </c>
      <c r="C869" s="1395" t="s">
        <v>1976</v>
      </c>
      <c r="D869" s="1395" t="s">
        <v>1974</v>
      </c>
      <c r="E869" s="1427" t="s">
        <v>3576</v>
      </c>
      <c r="F869" s="1396" t="s">
        <v>1977</v>
      </c>
      <c r="G869" s="1395" t="s">
        <v>7</v>
      </c>
      <c r="H869" s="1392">
        <v>3</v>
      </c>
      <c r="I869" s="868"/>
      <c r="J869" s="789"/>
      <c r="K869" s="789"/>
      <c r="L869" s="868"/>
      <c r="M869" s="791"/>
      <c r="N869" s="789"/>
      <c r="O869" s="797"/>
      <c r="P869" s="797"/>
      <c r="Q869" s="797"/>
      <c r="R869" s="797"/>
      <c r="S869" s="798"/>
    </row>
    <row r="870" spans="1:19" ht="30">
      <c r="A870" s="1393">
        <v>856</v>
      </c>
      <c r="B870" s="1394" t="s">
        <v>1876</v>
      </c>
      <c r="C870" s="1395" t="s">
        <v>2412</v>
      </c>
      <c r="D870" s="1395" t="s">
        <v>1974</v>
      </c>
      <c r="E870" s="1427" t="s">
        <v>3576</v>
      </c>
      <c r="F870" s="1396"/>
      <c r="G870" s="1395" t="s">
        <v>7</v>
      </c>
      <c r="H870" s="1392">
        <v>0.5</v>
      </c>
      <c r="I870" s="868"/>
      <c r="J870" s="789"/>
      <c r="K870" s="789"/>
      <c r="L870" s="868"/>
      <c r="M870" s="791"/>
      <c r="N870" s="789"/>
      <c r="O870" s="797"/>
      <c r="P870" s="797"/>
      <c r="Q870" s="797"/>
      <c r="R870" s="797"/>
      <c r="S870" s="798"/>
    </row>
    <row r="871" spans="1:19" ht="30">
      <c r="A871" s="1388">
        <v>857</v>
      </c>
      <c r="B871" s="1394" t="s">
        <v>2065</v>
      </c>
      <c r="C871" s="1395">
        <v>160</v>
      </c>
      <c r="D871" s="1395" t="s">
        <v>1916</v>
      </c>
      <c r="E871" s="1427" t="s">
        <v>3576</v>
      </c>
      <c r="F871" s="1396"/>
      <c r="G871" s="1395" t="s">
        <v>5</v>
      </c>
      <c r="H871" s="1392">
        <v>2</v>
      </c>
      <c r="I871" s="868"/>
      <c r="J871" s="789"/>
      <c r="K871" s="789"/>
      <c r="L871" s="868"/>
      <c r="M871" s="791"/>
      <c r="N871" s="789"/>
      <c r="O871" s="797"/>
      <c r="P871" s="797"/>
      <c r="Q871" s="797"/>
      <c r="R871" s="797"/>
      <c r="S871" s="798"/>
    </row>
    <row r="872" spans="1:19" ht="30">
      <c r="A872" s="1393">
        <v>858</v>
      </c>
      <c r="B872" s="1394" t="s">
        <v>2065</v>
      </c>
      <c r="C872" s="1395">
        <v>200</v>
      </c>
      <c r="D872" s="1395" t="s">
        <v>1916</v>
      </c>
      <c r="E872" s="1427" t="s">
        <v>3576</v>
      </c>
      <c r="F872" s="1396"/>
      <c r="G872" s="1395" t="s">
        <v>5</v>
      </c>
      <c r="H872" s="1392">
        <v>6</v>
      </c>
      <c r="I872" s="868"/>
      <c r="J872" s="789"/>
      <c r="K872" s="789"/>
      <c r="L872" s="868"/>
      <c r="M872" s="791"/>
      <c r="N872" s="789"/>
      <c r="O872" s="797"/>
      <c r="P872" s="797"/>
      <c r="Q872" s="797"/>
      <c r="R872" s="797"/>
      <c r="S872" s="798"/>
    </row>
    <row r="873" spans="1:19" ht="30">
      <c r="A873" s="1388">
        <v>859</v>
      </c>
      <c r="B873" s="1394" t="s">
        <v>2065</v>
      </c>
      <c r="C873" s="1395" t="s">
        <v>2290</v>
      </c>
      <c r="D873" s="1395" t="s">
        <v>1974</v>
      </c>
      <c r="E873" s="1427" t="s">
        <v>3576</v>
      </c>
      <c r="F873" s="1396"/>
      <c r="G873" s="1395" t="s">
        <v>5</v>
      </c>
      <c r="H873" s="1392">
        <v>2</v>
      </c>
      <c r="I873" s="868"/>
      <c r="J873" s="789"/>
      <c r="K873" s="789"/>
      <c r="L873" s="868"/>
      <c r="M873" s="791"/>
      <c r="N873" s="789"/>
      <c r="O873" s="797"/>
      <c r="P873" s="797"/>
      <c r="Q873" s="797"/>
      <c r="R873" s="797"/>
      <c r="S873" s="798"/>
    </row>
    <row r="874" spans="1:19" ht="30">
      <c r="A874" s="1393">
        <v>860</v>
      </c>
      <c r="B874" s="1394" t="s">
        <v>1918</v>
      </c>
      <c r="C874" s="1395">
        <v>200</v>
      </c>
      <c r="D874" s="1395" t="s">
        <v>1916</v>
      </c>
      <c r="E874" s="1427" t="s">
        <v>3576</v>
      </c>
      <c r="F874" s="1396"/>
      <c r="G874" s="1395" t="s">
        <v>5</v>
      </c>
      <c r="H874" s="1392">
        <v>4</v>
      </c>
      <c r="I874" s="868"/>
      <c r="J874" s="789"/>
      <c r="K874" s="789"/>
      <c r="L874" s="868"/>
      <c r="M874" s="791"/>
      <c r="N874" s="789"/>
      <c r="O874" s="797"/>
      <c r="P874" s="797"/>
      <c r="Q874" s="797"/>
      <c r="R874" s="797"/>
      <c r="S874" s="798"/>
    </row>
    <row r="875" spans="1:19" ht="30">
      <c r="A875" s="1388">
        <v>861</v>
      </c>
      <c r="B875" s="1394" t="s">
        <v>1918</v>
      </c>
      <c r="C875" s="1395">
        <v>200</v>
      </c>
      <c r="D875" s="1395" t="s">
        <v>1916</v>
      </c>
      <c r="E875" s="1427" t="s">
        <v>3576</v>
      </c>
      <c r="F875" s="1396" t="s">
        <v>2310</v>
      </c>
      <c r="G875" s="1395" t="s">
        <v>5</v>
      </c>
      <c r="H875" s="1392">
        <v>3</v>
      </c>
      <c r="I875" s="868"/>
      <c r="J875" s="789"/>
      <c r="K875" s="789"/>
      <c r="L875" s="868"/>
      <c r="M875" s="791"/>
      <c r="N875" s="789"/>
      <c r="O875" s="797"/>
      <c r="P875" s="797"/>
      <c r="Q875" s="797"/>
      <c r="R875" s="797"/>
      <c r="S875" s="798"/>
    </row>
    <row r="876" spans="1:19" ht="30">
      <c r="A876" s="1393">
        <v>862</v>
      </c>
      <c r="B876" s="1394" t="s">
        <v>1948</v>
      </c>
      <c r="C876" s="1395">
        <v>160</v>
      </c>
      <c r="D876" s="1395" t="s">
        <v>1916</v>
      </c>
      <c r="E876" s="1427" t="s">
        <v>3576</v>
      </c>
      <c r="F876" s="1396"/>
      <c r="G876" s="1395" t="s">
        <v>5</v>
      </c>
      <c r="H876" s="1392">
        <v>6</v>
      </c>
      <c r="I876" s="868"/>
      <c r="J876" s="789"/>
      <c r="K876" s="789"/>
      <c r="L876" s="868"/>
      <c r="M876" s="791"/>
      <c r="N876" s="789"/>
      <c r="O876" s="797"/>
      <c r="P876" s="797"/>
      <c r="Q876" s="797"/>
      <c r="R876" s="797"/>
      <c r="S876" s="798"/>
    </row>
    <row r="877" spans="1:19" ht="30">
      <c r="A877" s="1388">
        <v>863</v>
      </c>
      <c r="B877" s="1394" t="s">
        <v>1948</v>
      </c>
      <c r="C877" s="1395">
        <v>160</v>
      </c>
      <c r="D877" s="1395" t="s">
        <v>1916</v>
      </c>
      <c r="E877" s="1427" t="s">
        <v>3576</v>
      </c>
      <c r="F877" s="1396" t="s">
        <v>2153</v>
      </c>
      <c r="G877" s="1395" t="s">
        <v>5</v>
      </c>
      <c r="H877" s="1392">
        <v>4</v>
      </c>
      <c r="I877" s="868"/>
      <c r="J877" s="789"/>
      <c r="K877" s="789"/>
      <c r="L877" s="868"/>
      <c r="M877" s="791"/>
      <c r="N877" s="789"/>
      <c r="O877" s="797"/>
      <c r="P877" s="797"/>
      <c r="Q877" s="797"/>
      <c r="R877" s="797"/>
      <c r="S877" s="798"/>
    </row>
    <row r="878" spans="1:19" ht="30">
      <c r="A878" s="1393">
        <v>864</v>
      </c>
      <c r="B878" s="1394" t="s">
        <v>1948</v>
      </c>
      <c r="C878" s="1395">
        <v>200</v>
      </c>
      <c r="D878" s="1395" t="s">
        <v>1916</v>
      </c>
      <c r="E878" s="1427" t="s">
        <v>3576</v>
      </c>
      <c r="F878" s="1396"/>
      <c r="G878" s="1395" t="s">
        <v>5</v>
      </c>
      <c r="H878" s="1392">
        <v>2</v>
      </c>
      <c r="I878" s="868"/>
      <c r="J878" s="789"/>
      <c r="K878" s="789"/>
      <c r="L878" s="868"/>
      <c r="M878" s="791"/>
      <c r="N878" s="789"/>
      <c r="O878" s="797"/>
      <c r="P878" s="797"/>
      <c r="Q878" s="797"/>
      <c r="R878" s="797"/>
      <c r="S878" s="798"/>
    </row>
    <row r="879" spans="1:19" ht="30">
      <c r="A879" s="1388">
        <v>865</v>
      </c>
      <c r="B879" s="1394" t="s">
        <v>1948</v>
      </c>
      <c r="C879" s="1395">
        <v>250</v>
      </c>
      <c r="D879" s="1395" t="s">
        <v>1916</v>
      </c>
      <c r="E879" s="1427" t="s">
        <v>3576</v>
      </c>
      <c r="F879" s="1396"/>
      <c r="G879" s="1395" t="s">
        <v>5</v>
      </c>
      <c r="H879" s="1392">
        <v>2</v>
      </c>
      <c r="I879" s="868"/>
      <c r="J879" s="789"/>
      <c r="K879" s="789"/>
      <c r="L879" s="868"/>
      <c r="M879" s="791"/>
      <c r="N879" s="789"/>
      <c r="O879" s="797"/>
      <c r="P879" s="797"/>
      <c r="Q879" s="797"/>
      <c r="R879" s="797"/>
      <c r="S879" s="798"/>
    </row>
    <row r="880" spans="1:19" ht="30">
      <c r="A880" s="1393">
        <v>866</v>
      </c>
      <c r="B880" s="1394" t="s">
        <v>2073</v>
      </c>
      <c r="C880" s="1395">
        <v>100</v>
      </c>
      <c r="D880" s="1395" t="s">
        <v>1916</v>
      </c>
      <c r="E880" s="1427" t="s">
        <v>3576</v>
      </c>
      <c r="F880" s="1396"/>
      <c r="G880" s="1395" t="s">
        <v>5</v>
      </c>
      <c r="H880" s="1392">
        <v>1</v>
      </c>
      <c r="I880" s="868"/>
      <c r="J880" s="789"/>
      <c r="K880" s="789"/>
      <c r="L880" s="868"/>
      <c r="M880" s="791"/>
      <c r="N880" s="789"/>
      <c r="O880" s="797"/>
      <c r="P880" s="797"/>
      <c r="Q880" s="797"/>
      <c r="R880" s="797"/>
      <c r="S880" s="798"/>
    </row>
    <row r="881" spans="1:19" ht="30">
      <c r="A881" s="1388">
        <v>867</v>
      </c>
      <c r="B881" s="1394" t="s">
        <v>2073</v>
      </c>
      <c r="C881" s="1395">
        <v>200</v>
      </c>
      <c r="D881" s="1395" t="s">
        <v>1916</v>
      </c>
      <c r="E881" s="1427" t="s">
        <v>3576</v>
      </c>
      <c r="F881" s="1396" t="s">
        <v>2316</v>
      </c>
      <c r="G881" s="1395" t="s">
        <v>5</v>
      </c>
      <c r="H881" s="1392">
        <v>2</v>
      </c>
      <c r="I881" s="868"/>
      <c r="J881" s="789"/>
      <c r="K881" s="789"/>
      <c r="L881" s="868"/>
      <c r="M881" s="791"/>
      <c r="N881" s="789"/>
      <c r="O881" s="797"/>
      <c r="P881" s="797"/>
      <c r="Q881" s="797"/>
      <c r="R881" s="797"/>
      <c r="S881" s="798"/>
    </row>
    <row r="882" spans="1:19" ht="30">
      <c r="A882" s="1393">
        <v>868</v>
      </c>
      <c r="B882" s="1394" t="s">
        <v>2073</v>
      </c>
      <c r="C882" s="1395">
        <v>500</v>
      </c>
      <c r="D882" s="1395" t="s">
        <v>1916</v>
      </c>
      <c r="E882" s="1427" t="s">
        <v>3576</v>
      </c>
      <c r="F882" s="1396"/>
      <c r="G882" s="1395" t="s">
        <v>5</v>
      </c>
      <c r="H882" s="1392">
        <v>2</v>
      </c>
      <c r="I882" s="868"/>
      <c r="J882" s="789"/>
      <c r="K882" s="789"/>
      <c r="L882" s="868"/>
      <c r="M882" s="791"/>
      <c r="N882" s="789"/>
      <c r="O882" s="797"/>
      <c r="P882" s="797"/>
      <c r="Q882" s="797"/>
      <c r="R882" s="797"/>
      <c r="S882" s="798"/>
    </row>
    <row r="883" spans="1:19" ht="30">
      <c r="A883" s="1388">
        <v>869</v>
      </c>
      <c r="B883" s="1394" t="s">
        <v>2073</v>
      </c>
      <c r="C883" s="1395" t="s">
        <v>2410</v>
      </c>
      <c r="D883" s="1395" t="s">
        <v>1974</v>
      </c>
      <c r="E883" s="1427" t="s">
        <v>3576</v>
      </c>
      <c r="F883" s="1396"/>
      <c r="G883" s="1395" t="s">
        <v>5</v>
      </c>
      <c r="H883" s="1392">
        <v>2</v>
      </c>
      <c r="I883" s="1397"/>
      <c r="J883" s="789"/>
      <c r="K883" s="789"/>
      <c r="L883" s="868"/>
      <c r="M883" s="791"/>
      <c r="N883" s="789"/>
      <c r="O883" s="797"/>
      <c r="P883" s="797"/>
      <c r="Q883" s="797"/>
      <c r="R883" s="797"/>
      <c r="S883" s="798"/>
    </row>
    <row r="884" spans="1:19" ht="30">
      <c r="A884" s="1393">
        <v>870</v>
      </c>
      <c r="B884" s="1394" t="s">
        <v>1919</v>
      </c>
      <c r="C884" s="1395">
        <v>100</v>
      </c>
      <c r="D884" s="1395" t="s">
        <v>1916</v>
      </c>
      <c r="E884" s="1427" t="s">
        <v>3576</v>
      </c>
      <c r="F884" s="1396"/>
      <c r="G884" s="1395" t="s">
        <v>5</v>
      </c>
      <c r="H884" s="1392">
        <v>13</v>
      </c>
      <c r="I884" s="868"/>
      <c r="J884" s="789"/>
      <c r="K884" s="789"/>
      <c r="L884" s="868"/>
      <c r="M884" s="791"/>
      <c r="N884" s="789"/>
      <c r="O884" s="797"/>
      <c r="P884" s="797"/>
      <c r="Q884" s="797"/>
      <c r="R884" s="797"/>
      <c r="S884" s="798"/>
    </row>
    <row r="885" spans="1:19" ht="30">
      <c r="A885" s="1388">
        <v>871</v>
      </c>
      <c r="B885" s="1394" t="s">
        <v>1919</v>
      </c>
      <c r="C885" s="1395">
        <v>100</v>
      </c>
      <c r="D885" s="1395" t="s">
        <v>1916</v>
      </c>
      <c r="E885" s="1427" t="s">
        <v>3576</v>
      </c>
      <c r="F885" s="1396" t="s">
        <v>2154</v>
      </c>
      <c r="G885" s="1395" t="s">
        <v>5</v>
      </c>
      <c r="H885" s="1392">
        <v>21</v>
      </c>
      <c r="I885" s="868"/>
      <c r="J885" s="789"/>
      <c r="K885" s="789"/>
      <c r="L885" s="868"/>
      <c r="M885" s="791"/>
      <c r="N885" s="789"/>
      <c r="O885" s="797"/>
      <c r="P885" s="797"/>
      <c r="Q885" s="797"/>
      <c r="R885" s="797"/>
      <c r="S885" s="798"/>
    </row>
    <row r="886" spans="1:19" ht="30">
      <c r="A886" s="1393">
        <v>872</v>
      </c>
      <c r="B886" s="1394" t="s">
        <v>1919</v>
      </c>
      <c r="C886" s="1395">
        <v>125</v>
      </c>
      <c r="D886" s="1395" t="s">
        <v>1916</v>
      </c>
      <c r="E886" s="1427" t="s">
        <v>3576</v>
      </c>
      <c r="F886" s="1396"/>
      <c r="G886" s="1395" t="s">
        <v>5</v>
      </c>
      <c r="H886" s="1392">
        <v>5</v>
      </c>
      <c r="I886" s="868"/>
      <c r="J886" s="789"/>
      <c r="K886" s="789"/>
      <c r="L886" s="868"/>
      <c r="M886" s="791"/>
      <c r="N886" s="789"/>
      <c r="O886" s="797"/>
      <c r="P886" s="797"/>
      <c r="Q886" s="797"/>
      <c r="R886" s="797"/>
      <c r="S886" s="798"/>
    </row>
    <row r="887" spans="1:19" ht="30">
      <c r="A887" s="1388">
        <v>873</v>
      </c>
      <c r="B887" s="1394" t="s">
        <v>1919</v>
      </c>
      <c r="C887" s="1395">
        <v>125</v>
      </c>
      <c r="D887" s="1395" t="s">
        <v>1916</v>
      </c>
      <c r="E887" s="1427" t="s">
        <v>3576</v>
      </c>
      <c r="F887" s="1396" t="s">
        <v>2155</v>
      </c>
      <c r="G887" s="1395" t="s">
        <v>5</v>
      </c>
      <c r="H887" s="1392">
        <v>22</v>
      </c>
      <c r="I887" s="868"/>
      <c r="J887" s="789"/>
      <c r="K887" s="789"/>
      <c r="L887" s="1397"/>
      <c r="M887" s="791"/>
      <c r="N887" s="789"/>
      <c r="O887" s="797"/>
      <c r="P887" s="797"/>
      <c r="Q887" s="797"/>
      <c r="R887" s="797"/>
      <c r="S887" s="798"/>
    </row>
    <row r="888" spans="1:19" ht="30">
      <c r="A888" s="1393">
        <v>874</v>
      </c>
      <c r="B888" s="1394" t="s">
        <v>1919</v>
      </c>
      <c r="C888" s="1395">
        <v>160</v>
      </c>
      <c r="D888" s="1395" t="s">
        <v>1916</v>
      </c>
      <c r="E888" s="1427" t="s">
        <v>3576</v>
      </c>
      <c r="F888" s="1396"/>
      <c r="G888" s="1395" t="s">
        <v>5</v>
      </c>
      <c r="H888" s="1392">
        <v>18</v>
      </c>
      <c r="I888" s="868"/>
      <c r="J888" s="789"/>
      <c r="K888" s="789"/>
      <c r="L888" s="868"/>
      <c r="M888" s="791"/>
      <c r="N888" s="789"/>
      <c r="O888" s="797"/>
      <c r="P888" s="797"/>
      <c r="Q888" s="797"/>
      <c r="R888" s="797"/>
      <c r="S888" s="798"/>
    </row>
    <row r="889" spans="1:19" ht="30">
      <c r="A889" s="1388">
        <v>875</v>
      </c>
      <c r="B889" s="1394" t="s">
        <v>1919</v>
      </c>
      <c r="C889" s="1395">
        <v>160</v>
      </c>
      <c r="D889" s="1395" t="s">
        <v>1916</v>
      </c>
      <c r="E889" s="1427" t="s">
        <v>3576</v>
      </c>
      <c r="F889" s="1396" t="s">
        <v>2156</v>
      </c>
      <c r="G889" s="1395" t="s">
        <v>5</v>
      </c>
      <c r="H889" s="1392">
        <v>12</v>
      </c>
      <c r="I889" s="868"/>
      <c r="J889" s="789"/>
      <c r="K889" s="789"/>
      <c r="L889" s="868"/>
      <c r="M889" s="791"/>
      <c r="N889" s="789"/>
      <c r="O889" s="797"/>
      <c r="P889" s="797"/>
      <c r="Q889" s="797"/>
      <c r="R889" s="797"/>
      <c r="S889" s="798"/>
    </row>
    <row r="890" spans="1:19" ht="30">
      <c r="A890" s="1393">
        <v>876</v>
      </c>
      <c r="B890" s="1394" t="s">
        <v>1919</v>
      </c>
      <c r="C890" s="1395">
        <v>200</v>
      </c>
      <c r="D890" s="1395" t="s">
        <v>1916</v>
      </c>
      <c r="E890" s="1427" t="s">
        <v>3576</v>
      </c>
      <c r="F890" s="1396"/>
      <c r="G890" s="1395" t="s">
        <v>5</v>
      </c>
      <c r="H890" s="1392">
        <v>9</v>
      </c>
      <c r="I890" s="868"/>
      <c r="J890" s="789"/>
      <c r="K890" s="789"/>
      <c r="L890" s="868"/>
      <c r="M890" s="791"/>
      <c r="N890" s="789"/>
      <c r="O890" s="797"/>
      <c r="P890" s="797"/>
      <c r="Q890" s="797"/>
      <c r="R890" s="797"/>
      <c r="S890" s="798"/>
    </row>
    <row r="891" spans="1:19" ht="30">
      <c r="A891" s="1388">
        <v>877</v>
      </c>
      <c r="B891" s="1394" t="s">
        <v>1919</v>
      </c>
      <c r="C891" s="1395">
        <v>200</v>
      </c>
      <c r="D891" s="1395" t="s">
        <v>1916</v>
      </c>
      <c r="E891" s="1427" t="s">
        <v>3576</v>
      </c>
      <c r="F891" s="1396" t="s">
        <v>2317</v>
      </c>
      <c r="G891" s="1395" t="s">
        <v>5</v>
      </c>
      <c r="H891" s="1392">
        <v>11</v>
      </c>
      <c r="I891" s="868"/>
      <c r="J891" s="789"/>
      <c r="K891" s="789"/>
      <c r="L891" s="868"/>
      <c r="M891" s="791"/>
      <c r="N891" s="789"/>
      <c r="O891" s="797"/>
      <c r="P891" s="797"/>
      <c r="Q891" s="797"/>
      <c r="R891" s="797"/>
      <c r="S891" s="798"/>
    </row>
    <row r="892" spans="1:19" ht="30">
      <c r="A892" s="1393">
        <v>878</v>
      </c>
      <c r="B892" s="1394" t="s">
        <v>1919</v>
      </c>
      <c r="C892" s="1395">
        <v>250</v>
      </c>
      <c r="D892" s="1395" t="s">
        <v>1916</v>
      </c>
      <c r="E892" s="1427" t="s">
        <v>3576</v>
      </c>
      <c r="F892" s="1396"/>
      <c r="G892" s="1395" t="s">
        <v>5</v>
      </c>
      <c r="H892" s="1392">
        <v>2</v>
      </c>
      <c r="I892" s="868"/>
      <c r="J892" s="789"/>
      <c r="K892" s="789"/>
      <c r="L892" s="868"/>
      <c r="M892" s="791"/>
      <c r="N892" s="789"/>
      <c r="O892" s="797"/>
      <c r="P892" s="797"/>
      <c r="Q892" s="797"/>
      <c r="R892" s="797"/>
      <c r="S892" s="798"/>
    </row>
    <row r="893" spans="1:19" ht="30">
      <c r="A893" s="1388">
        <v>879</v>
      </c>
      <c r="B893" s="1394" t="s">
        <v>1919</v>
      </c>
      <c r="C893" s="1395">
        <v>500</v>
      </c>
      <c r="D893" s="1395" t="s">
        <v>1916</v>
      </c>
      <c r="E893" s="1427" t="s">
        <v>3576</v>
      </c>
      <c r="F893" s="1396"/>
      <c r="G893" s="1395" t="s">
        <v>5</v>
      </c>
      <c r="H893" s="1392">
        <v>2</v>
      </c>
      <c r="I893" s="868"/>
      <c r="J893" s="789"/>
      <c r="K893" s="789"/>
      <c r="L893" s="868"/>
      <c r="M893" s="791"/>
      <c r="N893" s="789"/>
      <c r="O893" s="797"/>
      <c r="P893" s="797"/>
      <c r="Q893" s="797"/>
      <c r="R893" s="797"/>
      <c r="S893" s="798"/>
    </row>
    <row r="894" spans="1:19" ht="30">
      <c r="A894" s="1393">
        <v>880</v>
      </c>
      <c r="B894" s="1394" t="s">
        <v>1919</v>
      </c>
      <c r="C894" s="1395">
        <v>160</v>
      </c>
      <c r="D894" s="1395" t="s">
        <v>1916</v>
      </c>
      <c r="E894" s="1427" t="s">
        <v>3576</v>
      </c>
      <c r="F894" s="1396"/>
      <c r="G894" s="1395" t="s">
        <v>5</v>
      </c>
      <c r="H894" s="1392">
        <v>1</v>
      </c>
      <c r="I894" s="868"/>
      <c r="J894" s="789"/>
      <c r="K894" s="789"/>
      <c r="L894" s="868"/>
      <c r="M894" s="791"/>
      <c r="N894" s="789"/>
      <c r="O894" s="797"/>
      <c r="P894" s="797"/>
      <c r="Q894" s="797"/>
      <c r="R894" s="797"/>
      <c r="S894" s="798"/>
    </row>
    <row r="895" spans="1:19" ht="30">
      <c r="A895" s="1388">
        <v>881</v>
      </c>
      <c r="B895" s="1394" t="s">
        <v>1919</v>
      </c>
      <c r="C895" s="1395" t="s">
        <v>2410</v>
      </c>
      <c r="D895" s="1395" t="s">
        <v>1974</v>
      </c>
      <c r="E895" s="1427" t="s">
        <v>3576</v>
      </c>
      <c r="F895" s="1396"/>
      <c r="G895" s="1395" t="s">
        <v>5</v>
      </c>
      <c r="H895" s="1392">
        <v>2</v>
      </c>
      <c r="I895" s="868"/>
      <c r="J895" s="789"/>
      <c r="K895" s="789"/>
      <c r="L895" s="868"/>
      <c r="M895" s="791"/>
      <c r="N895" s="789"/>
      <c r="O895" s="797"/>
      <c r="P895" s="797"/>
      <c r="Q895" s="797"/>
      <c r="R895" s="797"/>
      <c r="S895" s="798"/>
    </row>
    <row r="896" spans="1:19" ht="30">
      <c r="A896" s="1393">
        <v>882</v>
      </c>
      <c r="B896" s="1394" t="s">
        <v>1919</v>
      </c>
      <c r="C896" s="1395" t="s">
        <v>2413</v>
      </c>
      <c r="D896" s="1395" t="s">
        <v>1974</v>
      </c>
      <c r="E896" s="1427" t="s">
        <v>3576</v>
      </c>
      <c r="F896" s="1396"/>
      <c r="G896" s="1395" t="s">
        <v>5</v>
      </c>
      <c r="H896" s="1392">
        <v>1</v>
      </c>
      <c r="I896" s="868"/>
      <c r="J896" s="789"/>
      <c r="K896" s="789"/>
      <c r="L896" s="868"/>
      <c r="M896" s="791"/>
      <c r="N896" s="789"/>
      <c r="O896" s="797"/>
      <c r="P896" s="797"/>
      <c r="Q896" s="797"/>
      <c r="R896" s="797"/>
      <c r="S896" s="798"/>
    </row>
    <row r="897" spans="1:19" ht="30">
      <c r="A897" s="1388">
        <v>883</v>
      </c>
      <c r="B897" s="1394" t="s">
        <v>1919</v>
      </c>
      <c r="C897" s="1395" t="s">
        <v>2414</v>
      </c>
      <c r="D897" s="1395" t="s">
        <v>1974</v>
      </c>
      <c r="E897" s="1427" t="s">
        <v>3576</v>
      </c>
      <c r="F897" s="1396"/>
      <c r="G897" s="1395" t="s">
        <v>5</v>
      </c>
      <c r="H897" s="1392">
        <v>1</v>
      </c>
      <c r="I897" s="868"/>
      <c r="J897" s="789"/>
      <c r="K897" s="789"/>
      <c r="L897" s="868"/>
      <c r="M897" s="791"/>
      <c r="N897" s="789"/>
      <c r="O897" s="797"/>
      <c r="P897" s="797"/>
      <c r="Q897" s="797"/>
      <c r="R897" s="797"/>
      <c r="S897" s="798"/>
    </row>
    <row r="898" spans="1:19" ht="30">
      <c r="A898" s="1393">
        <v>884</v>
      </c>
      <c r="B898" s="1394" t="s">
        <v>1919</v>
      </c>
      <c r="C898" s="1395" t="s">
        <v>1976</v>
      </c>
      <c r="D898" s="1395" t="s">
        <v>1974</v>
      </c>
      <c r="E898" s="1427" t="s">
        <v>3576</v>
      </c>
      <c r="F898" s="1396"/>
      <c r="G898" s="1395" t="s">
        <v>5</v>
      </c>
      <c r="H898" s="1392">
        <v>1</v>
      </c>
      <c r="I898" s="868"/>
      <c r="J898" s="789"/>
      <c r="K898" s="789"/>
      <c r="L898" s="868"/>
      <c r="M898" s="791"/>
      <c r="N898" s="789"/>
      <c r="O898" s="797"/>
      <c r="P898" s="797"/>
      <c r="Q898" s="797"/>
      <c r="R898" s="797"/>
      <c r="S898" s="798"/>
    </row>
    <row r="899" spans="1:19" ht="30">
      <c r="A899" s="1388">
        <v>885</v>
      </c>
      <c r="B899" s="1394" t="s">
        <v>1919</v>
      </c>
      <c r="C899" s="1395" t="s">
        <v>1976</v>
      </c>
      <c r="D899" s="1395" t="s">
        <v>1974</v>
      </c>
      <c r="E899" s="1427" t="s">
        <v>3576</v>
      </c>
      <c r="F899" s="1396" t="s">
        <v>2415</v>
      </c>
      <c r="G899" s="1395" t="s">
        <v>5</v>
      </c>
      <c r="H899" s="1392">
        <v>1</v>
      </c>
      <c r="I899" s="868"/>
      <c r="J899" s="789"/>
      <c r="K899" s="789"/>
      <c r="L899" s="868"/>
      <c r="M899" s="791"/>
      <c r="N899" s="789"/>
      <c r="O899" s="797"/>
      <c r="P899" s="797"/>
      <c r="Q899" s="797"/>
      <c r="R899" s="797"/>
      <c r="S899" s="798"/>
    </row>
    <row r="900" spans="1:19" ht="30">
      <c r="A900" s="1393">
        <v>886</v>
      </c>
      <c r="B900" s="1394" t="s">
        <v>1919</v>
      </c>
      <c r="C900" s="1395" t="s">
        <v>2416</v>
      </c>
      <c r="D900" s="1395" t="s">
        <v>1974</v>
      </c>
      <c r="E900" s="1427" t="s">
        <v>3576</v>
      </c>
      <c r="F900" s="1396"/>
      <c r="G900" s="1395" t="s">
        <v>5</v>
      </c>
      <c r="H900" s="1392">
        <v>1</v>
      </c>
      <c r="I900" s="868"/>
      <c r="J900" s="789"/>
      <c r="K900" s="789"/>
      <c r="L900" s="868"/>
      <c r="M900" s="791"/>
      <c r="N900" s="789"/>
      <c r="O900" s="797"/>
      <c r="P900" s="797"/>
      <c r="Q900" s="797"/>
      <c r="R900" s="797"/>
      <c r="S900" s="798"/>
    </row>
    <row r="901" spans="1:19" ht="30">
      <c r="A901" s="1388">
        <v>887</v>
      </c>
      <c r="B901" s="1394" t="s">
        <v>1919</v>
      </c>
      <c r="C901" s="1395" t="s">
        <v>2416</v>
      </c>
      <c r="D901" s="1395" t="s">
        <v>1974</v>
      </c>
      <c r="E901" s="1427" t="s">
        <v>3576</v>
      </c>
      <c r="F901" s="1396" t="s">
        <v>2415</v>
      </c>
      <c r="G901" s="1395" t="s">
        <v>5</v>
      </c>
      <c r="H901" s="1392">
        <v>1</v>
      </c>
      <c r="I901" s="868"/>
      <c r="J901" s="789"/>
      <c r="K901" s="789"/>
      <c r="L901" s="868"/>
      <c r="M901" s="791"/>
      <c r="N901" s="789"/>
      <c r="O901" s="797"/>
      <c r="P901" s="797"/>
      <c r="Q901" s="797"/>
      <c r="R901" s="797"/>
      <c r="S901" s="798"/>
    </row>
    <row r="902" spans="1:19" ht="30">
      <c r="A902" s="1393">
        <v>888</v>
      </c>
      <c r="B902" s="1394" t="s">
        <v>1919</v>
      </c>
      <c r="C902" s="1395" t="s">
        <v>2417</v>
      </c>
      <c r="D902" s="1395" t="s">
        <v>1974</v>
      </c>
      <c r="E902" s="1427" t="s">
        <v>3576</v>
      </c>
      <c r="F902" s="1396"/>
      <c r="G902" s="1395" t="s">
        <v>5</v>
      </c>
      <c r="H902" s="1392">
        <v>1</v>
      </c>
      <c r="I902" s="868"/>
      <c r="J902" s="789"/>
      <c r="K902" s="789"/>
      <c r="L902" s="868"/>
      <c r="M902" s="791"/>
      <c r="N902" s="789"/>
      <c r="O902" s="797"/>
      <c r="P902" s="797"/>
      <c r="Q902" s="797"/>
      <c r="R902" s="797"/>
      <c r="S902" s="798"/>
    </row>
    <row r="903" spans="1:19" ht="30">
      <c r="A903" s="1388">
        <v>889</v>
      </c>
      <c r="B903" s="1394" t="s">
        <v>1987</v>
      </c>
      <c r="C903" s="1395" t="s">
        <v>2325</v>
      </c>
      <c r="D903" s="1395" t="s">
        <v>1916</v>
      </c>
      <c r="E903" s="1427" t="s">
        <v>3576</v>
      </c>
      <c r="F903" s="1396"/>
      <c r="G903" s="1395" t="s">
        <v>5</v>
      </c>
      <c r="H903" s="1392">
        <v>1</v>
      </c>
      <c r="I903" s="868"/>
      <c r="J903" s="789"/>
      <c r="K903" s="789"/>
      <c r="L903" s="1397"/>
      <c r="M903" s="791"/>
      <c r="N903" s="789"/>
      <c r="O903" s="797"/>
      <c r="P903" s="797"/>
      <c r="Q903" s="797"/>
      <c r="R903" s="797"/>
      <c r="S903" s="798"/>
    </row>
    <row r="904" spans="1:19" ht="30">
      <c r="A904" s="1393">
        <v>890</v>
      </c>
      <c r="B904" s="1394" t="s">
        <v>1987</v>
      </c>
      <c r="C904" s="1395" t="s">
        <v>2325</v>
      </c>
      <c r="D904" s="1395" t="s">
        <v>1916</v>
      </c>
      <c r="E904" s="1427" t="s">
        <v>3576</v>
      </c>
      <c r="F904" s="1396" t="s">
        <v>2326</v>
      </c>
      <c r="G904" s="1395" t="s">
        <v>5</v>
      </c>
      <c r="H904" s="1392">
        <v>1</v>
      </c>
      <c r="I904" s="868"/>
      <c r="J904" s="789"/>
      <c r="K904" s="789"/>
      <c r="L904" s="868"/>
      <c r="M904" s="791"/>
      <c r="N904" s="789"/>
      <c r="O904" s="797"/>
      <c r="P904" s="797"/>
      <c r="Q904" s="797"/>
      <c r="R904" s="797"/>
      <c r="S904" s="798"/>
    </row>
    <row r="905" spans="1:19" ht="30">
      <c r="A905" s="1388">
        <v>891</v>
      </c>
      <c r="B905" s="1394" t="s">
        <v>1987</v>
      </c>
      <c r="C905" s="1395" t="s">
        <v>2157</v>
      </c>
      <c r="D905" s="1395" t="s">
        <v>1916</v>
      </c>
      <c r="E905" s="1427" t="s">
        <v>3576</v>
      </c>
      <c r="F905" s="1396" t="s">
        <v>2158</v>
      </c>
      <c r="G905" s="1395" t="s">
        <v>5</v>
      </c>
      <c r="H905" s="1392">
        <v>5</v>
      </c>
      <c r="I905" s="868"/>
      <c r="J905" s="789"/>
      <c r="K905" s="789"/>
      <c r="L905" s="868"/>
      <c r="M905" s="791"/>
      <c r="N905" s="789"/>
      <c r="O905" s="797"/>
      <c r="P905" s="797"/>
      <c r="Q905" s="797"/>
      <c r="R905" s="797"/>
      <c r="S905" s="798"/>
    </row>
    <row r="906" spans="1:19" ht="30">
      <c r="A906" s="1393">
        <v>892</v>
      </c>
      <c r="B906" s="1394" t="s">
        <v>1987</v>
      </c>
      <c r="C906" s="1395" t="s">
        <v>2159</v>
      </c>
      <c r="D906" s="1395" t="s">
        <v>1916</v>
      </c>
      <c r="E906" s="1427" t="s">
        <v>3576</v>
      </c>
      <c r="F906" s="1396"/>
      <c r="G906" s="1395" t="s">
        <v>5</v>
      </c>
      <c r="H906" s="1392">
        <v>1</v>
      </c>
      <c r="I906" s="868"/>
      <c r="J906" s="789"/>
      <c r="K906" s="789"/>
      <c r="L906" s="1397"/>
      <c r="M906" s="791"/>
      <c r="N906" s="789"/>
      <c r="O906" s="797"/>
      <c r="P906" s="797"/>
      <c r="Q906" s="797"/>
      <c r="R906" s="797"/>
      <c r="S906" s="798"/>
    </row>
    <row r="907" spans="1:19" ht="30">
      <c r="A907" s="1388">
        <v>893</v>
      </c>
      <c r="B907" s="1394" t="s">
        <v>1987</v>
      </c>
      <c r="C907" s="1395" t="s">
        <v>2159</v>
      </c>
      <c r="D907" s="1395" t="s">
        <v>1916</v>
      </c>
      <c r="E907" s="1427" t="s">
        <v>3576</v>
      </c>
      <c r="F907" s="1396" t="s">
        <v>2160</v>
      </c>
      <c r="G907" s="1395" t="s">
        <v>5</v>
      </c>
      <c r="H907" s="1392">
        <v>2</v>
      </c>
      <c r="I907" s="868"/>
      <c r="J907" s="789"/>
      <c r="K907" s="789"/>
      <c r="L907" s="868"/>
      <c r="M907" s="791"/>
      <c r="N907" s="789"/>
      <c r="O907" s="797"/>
      <c r="P907" s="797"/>
      <c r="Q907" s="797"/>
      <c r="R907" s="797"/>
      <c r="S907" s="798"/>
    </row>
    <row r="908" spans="1:19" ht="30">
      <c r="A908" s="1393">
        <v>894</v>
      </c>
      <c r="B908" s="1394" t="s">
        <v>1987</v>
      </c>
      <c r="C908" s="1395" t="s">
        <v>2161</v>
      </c>
      <c r="D908" s="1395" t="s">
        <v>1916</v>
      </c>
      <c r="E908" s="1427" t="s">
        <v>3576</v>
      </c>
      <c r="F908" s="1396"/>
      <c r="G908" s="1395" t="s">
        <v>5</v>
      </c>
      <c r="H908" s="1392">
        <v>1</v>
      </c>
      <c r="I908" s="868"/>
      <c r="J908" s="789"/>
      <c r="K908" s="789"/>
      <c r="L908" s="1397"/>
      <c r="M908" s="791"/>
      <c r="N908" s="789"/>
      <c r="O908" s="797"/>
      <c r="P908" s="797"/>
      <c r="Q908" s="797"/>
      <c r="R908" s="797"/>
      <c r="S908" s="798"/>
    </row>
    <row r="909" spans="1:19" ht="30">
      <c r="A909" s="1388">
        <v>895</v>
      </c>
      <c r="B909" s="1394" t="s">
        <v>1987</v>
      </c>
      <c r="C909" s="1395" t="s">
        <v>2161</v>
      </c>
      <c r="D909" s="1395" t="s">
        <v>1916</v>
      </c>
      <c r="E909" s="1427" t="s">
        <v>3576</v>
      </c>
      <c r="F909" s="1396" t="s">
        <v>2162</v>
      </c>
      <c r="G909" s="1395" t="s">
        <v>5</v>
      </c>
      <c r="H909" s="1392">
        <v>5</v>
      </c>
      <c r="I909" s="868"/>
      <c r="J909" s="789"/>
      <c r="K909" s="789"/>
      <c r="L909" s="868"/>
      <c r="M909" s="791"/>
      <c r="N909" s="789"/>
      <c r="O909" s="797"/>
      <c r="P909" s="797"/>
      <c r="Q909" s="797"/>
      <c r="R909" s="797"/>
      <c r="S909" s="798"/>
    </row>
    <row r="910" spans="1:19" ht="30">
      <c r="A910" s="1393">
        <v>896</v>
      </c>
      <c r="B910" s="1394" t="s">
        <v>1987</v>
      </c>
      <c r="C910" s="1395" t="s">
        <v>2163</v>
      </c>
      <c r="D910" s="1395" t="s">
        <v>1916</v>
      </c>
      <c r="E910" s="1427" t="s">
        <v>3576</v>
      </c>
      <c r="F910" s="1396"/>
      <c r="G910" s="1395" t="s">
        <v>5</v>
      </c>
      <c r="H910" s="1392">
        <v>3</v>
      </c>
      <c r="I910" s="868"/>
      <c r="J910" s="789"/>
      <c r="K910" s="789"/>
      <c r="L910" s="1397"/>
      <c r="M910" s="791"/>
      <c r="N910" s="789"/>
      <c r="O910" s="797"/>
      <c r="P910" s="797"/>
      <c r="Q910" s="797"/>
      <c r="R910" s="797"/>
      <c r="S910" s="798"/>
    </row>
    <row r="911" spans="1:19" ht="30">
      <c r="A911" s="1388">
        <v>897</v>
      </c>
      <c r="B911" s="1394" t="s">
        <v>1987</v>
      </c>
      <c r="C911" s="1395">
        <v>200</v>
      </c>
      <c r="D911" s="1395" t="s">
        <v>1916</v>
      </c>
      <c r="E911" s="1427" t="s">
        <v>3576</v>
      </c>
      <c r="F911" s="1396"/>
      <c r="G911" s="1395" t="s">
        <v>5</v>
      </c>
      <c r="H911" s="1392">
        <v>1</v>
      </c>
      <c r="I911" s="868"/>
      <c r="J911" s="789"/>
      <c r="K911" s="789"/>
      <c r="L911" s="1397"/>
      <c r="M911" s="791"/>
      <c r="N911" s="789"/>
      <c r="O911" s="797"/>
      <c r="P911" s="797"/>
      <c r="Q911" s="797"/>
      <c r="R911" s="797"/>
      <c r="S911" s="798"/>
    </row>
    <row r="912" spans="1:19" ht="30">
      <c r="A912" s="1393">
        <v>898</v>
      </c>
      <c r="B912" s="1394" t="s">
        <v>1987</v>
      </c>
      <c r="C912" s="1395" t="s">
        <v>2389</v>
      </c>
      <c r="D912" s="1395" t="s">
        <v>1916</v>
      </c>
      <c r="E912" s="1427" t="s">
        <v>3576</v>
      </c>
      <c r="F912" s="1396"/>
      <c r="G912" s="1395" t="s">
        <v>5</v>
      </c>
      <c r="H912" s="1392">
        <v>2</v>
      </c>
      <c r="I912" s="868"/>
      <c r="J912" s="789"/>
      <c r="K912" s="789"/>
      <c r="L912" s="1397"/>
      <c r="M912" s="791"/>
      <c r="N912" s="789"/>
      <c r="O912" s="797"/>
      <c r="P912" s="797"/>
      <c r="Q912" s="797"/>
      <c r="R912" s="797"/>
      <c r="S912" s="798"/>
    </row>
    <row r="913" spans="1:19" ht="30">
      <c r="A913" s="1388">
        <v>899</v>
      </c>
      <c r="B913" s="1394" t="s">
        <v>1987</v>
      </c>
      <c r="C913" s="1395" t="s">
        <v>2389</v>
      </c>
      <c r="D913" s="1395" t="s">
        <v>1916</v>
      </c>
      <c r="E913" s="1427" t="s">
        <v>3576</v>
      </c>
      <c r="F913" s="1396" t="s">
        <v>2390</v>
      </c>
      <c r="G913" s="1395" t="s">
        <v>5</v>
      </c>
      <c r="H913" s="1392">
        <v>2</v>
      </c>
      <c r="I913" s="868"/>
      <c r="J913" s="789"/>
      <c r="K913" s="789"/>
      <c r="L913" s="868"/>
      <c r="M913" s="791"/>
      <c r="N913" s="789"/>
      <c r="O913" s="797"/>
      <c r="P913" s="797"/>
      <c r="Q913" s="797"/>
      <c r="R913" s="797"/>
      <c r="S913" s="798"/>
    </row>
    <row r="914" spans="1:19" ht="30">
      <c r="A914" s="1393">
        <v>900</v>
      </c>
      <c r="B914" s="1394" t="s">
        <v>1987</v>
      </c>
      <c r="C914" s="1395" t="s">
        <v>2165</v>
      </c>
      <c r="D914" s="1395" t="s">
        <v>1916</v>
      </c>
      <c r="E914" s="1427" t="s">
        <v>3576</v>
      </c>
      <c r="F914" s="1396" t="s">
        <v>2166</v>
      </c>
      <c r="G914" s="1395" t="s">
        <v>5</v>
      </c>
      <c r="H914" s="1392">
        <v>8</v>
      </c>
      <c r="I914" s="868"/>
      <c r="J914" s="789"/>
      <c r="K914" s="789"/>
      <c r="L914" s="868"/>
      <c r="M914" s="791"/>
      <c r="N914" s="789"/>
      <c r="O914" s="797"/>
      <c r="P914" s="797"/>
      <c r="Q914" s="797"/>
      <c r="R914" s="797"/>
      <c r="S914" s="798"/>
    </row>
    <row r="915" spans="1:19" ht="30">
      <c r="A915" s="1388">
        <v>901</v>
      </c>
      <c r="B915" s="1394" t="s">
        <v>1987</v>
      </c>
      <c r="C915" s="1395" t="s">
        <v>2174</v>
      </c>
      <c r="D915" s="1395" t="s">
        <v>1916</v>
      </c>
      <c r="E915" s="1427" t="s">
        <v>3576</v>
      </c>
      <c r="F915" s="1396"/>
      <c r="G915" s="1395" t="s">
        <v>5</v>
      </c>
      <c r="H915" s="1392">
        <v>1</v>
      </c>
      <c r="I915" s="868"/>
      <c r="J915" s="789"/>
      <c r="K915" s="789"/>
      <c r="L915" s="1397"/>
      <c r="M915" s="791"/>
      <c r="N915" s="789"/>
      <c r="O915" s="797"/>
      <c r="P915" s="797"/>
      <c r="Q915" s="797"/>
      <c r="R915" s="797"/>
      <c r="S915" s="798"/>
    </row>
    <row r="916" spans="1:19" ht="30">
      <c r="A916" s="1393">
        <v>902</v>
      </c>
      <c r="B916" s="1394" t="s">
        <v>1987</v>
      </c>
      <c r="C916" s="1395" t="s">
        <v>2174</v>
      </c>
      <c r="D916" s="1395" t="s">
        <v>1916</v>
      </c>
      <c r="E916" s="1427" t="s">
        <v>3576</v>
      </c>
      <c r="F916" s="1396" t="s">
        <v>2210</v>
      </c>
      <c r="G916" s="1395" t="s">
        <v>5</v>
      </c>
      <c r="H916" s="1392">
        <v>3</v>
      </c>
      <c r="I916" s="868"/>
      <c r="J916" s="789"/>
      <c r="K916" s="789"/>
      <c r="L916" s="868"/>
      <c r="M916" s="791"/>
      <c r="N916" s="789"/>
      <c r="O916" s="797"/>
      <c r="P916" s="797"/>
      <c r="Q916" s="797"/>
      <c r="R916" s="797"/>
      <c r="S916" s="798"/>
    </row>
    <row r="917" spans="1:19" ht="30">
      <c r="A917" s="1388">
        <v>903</v>
      </c>
      <c r="B917" s="1394" t="s">
        <v>1987</v>
      </c>
      <c r="C917" s="1395" t="s">
        <v>2167</v>
      </c>
      <c r="D917" s="1395" t="s">
        <v>1916</v>
      </c>
      <c r="E917" s="1427" t="s">
        <v>3576</v>
      </c>
      <c r="F917" s="1396"/>
      <c r="G917" s="1395" t="s">
        <v>5</v>
      </c>
      <c r="H917" s="1392">
        <v>1</v>
      </c>
      <c r="I917" s="868"/>
      <c r="J917" s="789"/>
      <c r="K917" s="789"/>
      <c r="L917" s="1397"/>
      <c r="M917" s="791"/>
      <c r="N917" s="789"/>
      <c r="O917" s="797"/>
      <c r="P917" s="797"/>
      <c r="Q917" s="797"/>
      <c r="R917" s="797"/>
      <c r="S917" s="798"/>
    </row>
    <row r="918" spans="1:19" ht="30">
      <c r="A918" s="1393">
        <v>904</v>
      </c>
      <c r="B918" s="1394" t="s">
        <v>1987</v>
      </c>
      <c r="C918" s="1395" t="s">
        <v>2167</v>
      </c>
      <c r="D918" s="1395" t="s">
        <v>1916</v>
      </c>
      <c r="E918" s="1427" t="s">
        <v>3576</v>
      </c>
      <c r="F918" s="1396" t="s">
        <v>2168</v>
      </c>
      <c r="G918" s="1395" t="s">
        <v>5</v>
      </c>
      <c r="H918" s="1392">
        <v>7</v>
      </c>
      <c r="I918" s="868"/>
      <c r="J918" s="789"/>
      <c r="K918" s="789"/>
      <c r="L918" s="868"/>
      <c r="M918" s="791"/>
      <c r="N918" s="789"/>
      <c r="O918" s="797"/>
      <c r="P918" s="797"/>
      <c r="Q918" s="797"/>
      <c r="R918" s="797"/>
      <c r="S918" s="798"/>
    </row>
    <row r="919" spans="1:19" ht="30">
      <c r="A919" s="1388">
        <v>905</v>
      </c>
      <c r="B919" s="1394" t="s">
        <v>1987</v>
      </c>
      <c r="C919" s="1395">
        <v>250</v>
      </c>
      <c r="D919" s="1395" t="s">
        <v>1916</v>
      </c>
      <c r="E919" s="1427" t="s">
        <v>3576</v>
      </c>
      <c r="F919" s="1396"/>
      <c r="G919" s="1395" t="s">
        <v>5</v>
      </c>
      <c r="H919" s="1392">
        <v>3</v>
      </c>
      <c r="I919" s="868"/>
      <c r="J919" s="789"/>
      <c r="K919" s="789"/>
      <c r="L919" s="1397"/>
      <c r="M919" s="791"/>
      <c r="N919" s="789"/>
      <c r="O919" s="797"/>
      <c r="P919" s="797"/>
      <c r="Q919" s="797"/>
      <c r="R919" s="797"/>
      <c r="S919" s="798"/>
    </row>
    <row r="920" spans="1:19" ht="30">
      <c r="A920" s="1393">
        <v>906</v>
      </c>
      <c r="B920" s="1394" t="s">
        <v>1987</v>
      </c>
      <c r="C920" s="1395" t="s">
        <v>2175</v>
      </c>
      <c r="D920" s="1395" t="s">
        <v>1916</v>
      </c>
      <c r="E920" s="1427" t="s">
        <v>3576</v>
      </c>
      <c r="F920" s="1396"/>
      <c r="G920" s="1395" t="s">
        <v>5</v>
      </c>
      <c r="H920" s="1392">
        <v>1</v>
      </c>
      <c r="I920" s="868"/>
      <c r="J920" s="789"/>
      <c r="K920" s="789"/>
      <c r="L920" s="1397"/>
      <c r="M920" s="791"/>
      <c r="N920" s="789"/>
      <c r="O920" s="797"/>
      <c r="P920" s="797"/>
      <c r="Q920" s="797"/>
      <c r="R920" s="797"/>
      <c r="S920" s="798"/>
    </row>
    <row r="921" spans="1:19" ht="30">
      <c r="A921" s="1388">
        <v>907</v>
      </c>
      <c r="B921" s="1394" t="s">
        <v>1987</v>
      </c>
      <c r="C921" s="1395" t="s">
        <v>2175</v>
      </c>
      <c r="D921" s="1395" t="s">
        <v>1916</v>
      </c>
      <c r="E921" s="1427" t="s">
        <v>3576</v>
      </c>
      <c r="F921" s="1396" t="s">
        <v>2418</v>
      </c>
      <c r="G921" s="1395" t="s">
        <v>5</v>
      </c>
      <c r="H921" s="1392">
        <v>1</v>
      </c>
      <c r="I921" s="868"/>
      <c r="J921" s="789"/>
      <c r="K921" s="789"/>
      <c r="L921" s="868"/>
      <c r="M921" s="791"/>
      <c r="N921" s="789"/>
      <c r="O921" s="797"/>
      <c r="P921" s="797"/>
      <c r="Q921" s="797"/>
      <c r="R921" s="797"/>
      <c r="S921" s="798"/>
    </row>
    <row r="922" spans="1:19" ht="30">
      <c r="A922" s="1393">
        <v>908</v>
      </c>
      <c r="B922" s="1394" t="s">
        <v>1987</v>
      </c>
      <c r="C922" s="1395" t="s">
        <v>2170</v>
      </c>
      <c r="D922" s="1395" t="s">
        <v>1916</v>
      </c>
      <c r="E922" s="1427" t="s">
        <v>3576</v>
      </c>
      <c r="F922" s="1396"/>
      <c r="G922" s="1395" t="s">
        <v>5</v>
      </c>
      <c r="H922" s="1392">
        <v>1</v>
      </c>
      <c r="I922" s="868"/>
      <c r="J922" s="789"/>
      <c r="K922" s="789"/>
      <c r="L922" s="1397"/>
      <c r="M922" s="791"/>
      <c r="N922" s="789"/>
      <c r="O922" s="797"/>
      <c r="P922" s="797"/>
      <c r="Q922" s="797"/>
      <c r="R922" s="797"/>
      <c r="S922" s="798"/>
    </row>
    <row r="923" spans="1:19" ht="30">
      <c r="A923" s="1388">
        <v>909</v>
      </c>
      <c r="B923" s="1394" t="s">
        <v>1987</v>
      </c>
      <c r="C923" s="1395" t="s">
        <v>2170</v>
      </c>
      <c r="D923" s="1395" t="s">
        <v>1916</v>
      </c>
      <c r="E923" s="1427" t="s">
        <v>3576</v>
      </c>
      <c r="F923" s="1396" t="s">
        <v>2171</v>
      </c>
      <c r="G923" s="1395" t="s">
        <v>5</v>
      </c>
      <c r="H923" s="1392">
        <v>1</v>
      </c>
      <c r="I923" s="868"/>
      <c r="J923" s="789"/>
      <c r="K923" s="789"/>
      <c r="L923" s="868"/>
      <c r="M923" s="791"/>
      <c r="N923" s="789"/>
      <c r="O923" s="797"/>
      <c r="P923" s="797"/>
      <c r="Q923" s="797"/>
      <c r="R923" s="797"/>
      <c r="S923" s="798"/>
    </row>
    <row r="924" spans="1:19" ht="30">
      <c r="A924" s="1393">
        <v>910</v>
      </c>
      <c r="B924" s="1394" t="s">
        <v>1987</v>
      </c>
      <c r="C924" s="1395" t="s">
        <v>2083</v>
      </c>
      <c r="D924" s="1395" t="s">
        <v>1916</v>
      </c>
      <c r="E924" s="1427" t="s">
        <v>3576</v>
      </c>
      <c r="F924" s="1396"/>
      <c r="G924" s="1395" t="s">
        <v>5</v>
      </c>
      <c r="H924" s="1392">
        <v>3</v>
      </c>
      <c r="I924" s="868"/>
      <c r="J924" s="789"/>
      <c r="K924" s="789"/>
      <c r="L924" s="1397"/>
      <c r="M924" s="791"/>
      <c r="N924" s="789"/>
      <c r="O924" s="797"/>
      <c r="P924" s="797"/>
      <c r="Q924" s="797"/>
      <c r="R924" s="797"/>
      <c r="S924" s="798"/>
    </row>
    <row r="925" spans="1:19" ht="30">
      <c r="A925" s="1388">
        <v>911</v>
      </c>
      <c r="B925" s="1394" t="s">
        <v>1987</v>
      </c>
      <c r="C925" s="1395" t="s">
        <v>2083</v>
      </c>
      <c r="D925" s="1395" t="s">
        <v>1916</v>
      </c>
      <c r="E925" s="1427" t="s">
        <v>3576</v>
      </c>
      <c r="F925" s="1396" t="s">
        <v>2084</v>
      </c>
      <c r="G925" s="1395" t="s">
        <v>5</v>
      </c>
      <c r="H925" s="1392">
        <v>1</v>
      </c>
      <c r="I925" s="868"/>
      <c r="J925" s="789"/>
      <c r="K925" s="789"/>
      <c r="L925" s="868"/>
      <c r="M925" s="791"/>
      <c r="N925" s="789"/>
      <c r="O925" s="797"/>
      <c r="P925" s="797"/>
      <c r="Q925" s="797"/>
      <c r="R925" s="797"/>
      <c r="S925" s="798"/>
    </row>
    <row r="926" spans="1:19" ht="30">
      <c r="A926" s="1393">
        <v>912</v>
      </c>
      <c r="B926" s="1394" t="s">
        <v>1987</v>
      </c>
      <c r="C926" s="1395">
        <v>250</v>
      </c>
      <c r="D926" s="1395" t="s">
        <v>1974</v>
      </c>
      <c r="E926" s="1427" t="s">
        <v>3576</v>
      </c>
      <c r="F926" s="1396"/>
      <c r="G926" s="1395" t="s">
        <v>5</v>
      </c>
      <c r="H926" s="1392">
        <v>4</v>
      </c>
      <c r="I926" s="868"/>
      <c r="J926" s="789"/>
      <c r="K926" s="789"/>
      <c r="L926" s="1397"/>
      <c r="M926" s="791"/>
      <c r="N926" s="789"/>
      <c r="O926" s="797"/>
      <c r="P926" s="797"/>
      <c r="Q926" s="797"/>
      <c r="R926" s="797"/>
      <c r="S926" s="798"/>
    </row>
    <row r="927" spans="1:19" ht="30">
      <c r="A927" s="1388">
        <v>913</v>
      </c>
      <c r="B927" s="1394" t="s">
        <v>1922</v>
      </c>
      <c r="C927" s="1395" t="s">
        <v>2157</v>
      </c>
      <c r="D927" s="1395" t="s">
        <v>1916</v>
      </c>
      <c r="E927" s="1427" t="s">
        <v>3576</v>
      </c>
      <c r="F927" s="1396"/>
      <c r="G927" s="1395" t="s">
        <v>5</v>
      </c>
      <c r="H927" s="1392">
        <v>8</v>
      </c>
      <c r="I927" s="1397"/>
      <c r="J927" s="789"/>
      <c r="K927" s="789"/>
      <c r="L927" s="868"/>
      <c r="M927" s="791"/>
      <c r="N927" s="789"/>
      <c r="O927" s="797"/>
      <c r="P927" s="797"/>
      <c r="Q927" s="797"/>
      <c r="R927" s="797"/>
      <c r="S927" s="798"/>
    </row>
    <row r="928" spans="1:19" ht="30">
      <c r="A928" s="1393">
        <v>914</v>
      </c>
      <c r="B928" s="1394" t="s">
        <v>1922</v>
      </c>
      <c r="C928" s="1395" t="s">
        <v>2159</v>
      </c>
      <c r="D928" s="1395" t="s">
        <v>1916</v>
      </c>
      <c r="E928" s="1427" t="s">
        <v>3576</v>
      </c>
      <c r="F928" s="1396"/>
      <c r="G928" s="1395" t="s">
        <v>5</v>
      </c>
      <c r="H928" s="1392">
        <v>1</v>
      </c>
      <c r="I928" s="1397"/>
      <c r="J928" s="789"/>
      <c r="K928" s="789"/>
      <c r="L928" s="1397"/>
      <c r="M928" s="791"/>
      <c r="N928" s="789"/>
      <c r="O928" s="797"/>
      <c r="P928" s="797"/>
      <c r="Q928" s="797"/>
      <c r="R928" s="797"/>
      <c r="S928" s="798"/>
    </row>
    <row r="929" spans="1:19" ht="30">
      <c r="A929" s="1388">
        <v>915</v>
      </c>
      <c r="B929" s="1394" t="s">
        <v>1922</v>
      </c>
      <c r="C929" s="1395" t="s">
        <v>2161</v>
      </c>
      <c r="D929" s="1395" t="s">
        <v>1916</v>
      </c>
      <c r="E929" s="1427" t="s">
        <v>3576</v>
      </c>
      <c r="F929" s="1396"/>
      <c r="G929" s="1395" t="s">
        <v>5</v>
      </c>
      <c r="H929" s="1392">
        <v>9</v>
      </c>
      <c r="I929" s="1397"/>
      <c r="J929" s="789"/>
      <c r="K929" s="789"/>
      <c r="L929" s="1397"/>
      <c r="M929" s="791"/>
      <c r="N929" s="789"/>
      <c r="O929" s="797"/>
      <c r="P929" s="797"/>
      <c r="Q929" s="797"/>
      <c r="R929" s="797"/>
      <c r="S929" s="798"/>
    </row>
    <row r="930" spans="1:19" ht="30">
      <c r="A930" s="1393">
        <v>916</v>
      </c>
      <c r="B930" s="1394" t="s">
        <v>1922</v>
      </c>
      <c r="C930" s="1395" t="s">
        <v>2389</v>
      </c>
      <c r="D930" s="1395" t="s">
        <v>1916</v>
      </c>
      <c r="E930" s="1427" t="s">
        <v>3576</v>
      </c>
      <c r="F930" s="1396"/>
      <c r="G930" s="1395" t="s">
        <v>5</v>
      </c>
      <c r="H930" s="1392">
        <v>1</v>
      </c>
      <c r="I930" s="1397"/>
      <c r="J930" s="789"/>
      <c r="K930" s="789"/>
      <c r="L930" s="1397"/>
      <c r="M930" s="791"/>
      <c r="N930" s="789"/>
      <c r="O930" s="797"/>
      <c r="P930" s="797"/>
      <c r="Q930" s="797"/>
      <c r="R930" s="797"/>
      <c r="S930" s="798"/>
    </row>
    <row r="931" spans="1:19" ht="30">
      <c r="A931" s="1388">
        <v>917</v>
      </c>
      <c r="B931" s="1394" t="s">
        <v>1922</v>
      </c>
      <c r="C931" s="1395" t="s">
        <v>2165</v>
      </c>
      <c r="D931" s="1395" t="s">
        <v>1916</v>
      </c>
      <c r="E931" s="1427" t="s">
        <v>3576</v>
      </c>
      <c r="F931" s="1396"/>
      <c r="G931" s="1395" t="s">
        <v>5</v>
      </c>
      <c r="H931" s="1392">
        <v>2</v>
      </c>
      <c r="I931" s="1397"/>
      <c r="J931" s="789"/>
      <c r="K931" s="789"/>
      <c r="L931" s="1397"/>
      <c r="M931" s="791"/>
      <c r="N931" s="789"/>
      <c r="O931" s="797"/>
      <c r="P931" s="797"/>
      <c r="Q931" s="797"/>
      <c r="R931" s="797"/>
      <c r="S931" s="798"/>
    </row>
    <row r="932" spans="1:19" ht="30">
      <c r="A932" s="1393">
        <v>918</v>
      </c>
      <c r="B932" s="1394" t="s">
        <v>1922</v>
      </c>
      <c r="C932" s="1395" t="s">
        <v>2174</v>
      </c>
      <c r="D932" s="1395" t="s">
        <v>1916</v>
      </c>
      <c r="E932" s="1427" t="s">
        <v>3576</v>
      </c>
      <c r="F932" s="1396"/>
      <c r="G932" s="1395" t="s">
        <v>5</v>
      </c>
      <c r="H932" s="1392">
        <v>15</v>
      </c>
      <c r="I932" s="1397"/>
      <c r="J932" s="789"/>
      <c r="K932" s="789"/>
      <c r="L932" s="1397"/>
      <c r="M932" s="791"/>
      <c r="N932" s="789"/>
      <c r="O932" s="797"/>
      <c r="P932" s="797"/>
      <c r="Q932" s="797"/>
      <c r="R932" s="797"/>
      <c r="S932" s="798"/>
    </row>
    <row r="933" spans="1:19" ht="30">
      <c r="A933" s="1388">
        <v>919</v>
      </c>
      <c r="B933" s="1394" t="s">
        <v>1922</v>
      </c>
      <c r="C933" s="1395" t="s">
        <v>2175</v>
      </c>
      <c r="D933" s="1395" t="s">
        <v>1916</v>
      </c>
      <c r="E933" s="1427" t="s">
        <v>3576</v>
      </c>
      <c r="F933" s="1396"/>
      <c r="G933" s="1395" t="s">
        <v>5</v>
      </c>
      <c r="H933" s="1392">
        <v>2</v>
      </c>
      <c r="I933" s="1397"/>
      <c r="J933" s="789"/>
      <c r="K933" s="789"/>
      <c r="L933" s="1397"/>
      <c r="M933" s="791"/>
      <c r="N933" s="789"/>
      <c r="O933" s="797"/>
      <c r="P933" s="797"/>
      <c r="Q933" s="797"/>
      <c r="R933" s="797"/>
      <c r="S933" s="798"/>
    </row>
    <row r="934" spans="1:19" ht="30">
      <c r="A934" s="1393">
        <v>920</v>
      </c>
      <c r="B934" s="1394" t="s">
        <v>1922</v>
      </c>
      <c r="C934" s="1395" t="s">
        <v>2170</v>
      </c>
      <c r="D934" s="1395" t="s">
        <v>1916</v>
      </c>
      <c r="E934" s="1427" t="s">
        <v>3576</v>
      </c>
      <c r="F934" s="1396"/>
      <c r="G934" s="1395" t="s">
        <v>5</v>
      </c>
      <c r="H934" s="1392">
        <v>9</v>
      </c>
      <c r="I934" s="1397"/>
      <c r="J934" s="789"/>
      <c r="K934" s="789"/>
      <c r="L934" s="1397"/>
      <c r="M934" s="791"/>
      <c r="N934" s="789"/>
      <c r="O934" s="797"/>
      <c r="P934" s="797"/>
      <c r="Q934" s="797"/>
      <c r="R934" s="797"/>
      <c r="S934" s="798"/>
    </row>
    <row r="935" spans="1:19" ht="30">
      <c r="A935" s="1388">
        <v>921</v>
      </c>
      <c r="B935" s="1394" t="s">
        <v>1922</v>
      </c>
      <c r="C935" s="1395" t="s">
        <v>2419</v>
      </c>
      <c r="D935" s="1395" t="s">
        <v>1974</v>
      </c>
      <c r="E935" s="1427" t="s">
        <v>3576</v>
      </c>
      <c r="F935" s="1396"/>
      <c r="G935" s="1395" t="s">
        <v>5</v>
      </c>
      <c r="H935" s="1392">
        <v>1</v>
      </c>
      <c r="I935" s="1397"/>
      <c r="J935" s="789"/>
      <c r="K935" s="789"/>
      <c r="L935" s="1397"/>
      <c r="M935" s="791"/>
      <c r="N935" s="789"/>
      <c r="O935" s="797"/>
      <c r="P935" s="797"/>
      <c r="Q935" s="797"/>
      <c r="R935" s="797"/>
      <c r="S935" s="798"/>
    </row>
    <row r="936" spans="1:19" ht="30">
      <c r="A936" s="1393">
        <v>922</v>
      </c>
      <c r="B936" s="1394" t="s">
        <v>1922</v>
      </c>
      <c r="C936" s="1395" t="s">
        <v>2420</v>
      </c>
      <c r="D936" s="1395" t="s">
        <v>1974</v>
      </c>
      <c r="E936" s="1427" t="s">
        <v>3576</v>
      </c>
      <c r="F936" s="1396"/>
      <c r="G936" s="1395" t="s">
        <v>5</v>
      </c>
      <c r="H936" s="1392">
        <v>1</v>
      </c>
      <c r="I936" s="1397"/>
      <c r="J936" s="789"/>
      <c r="K936" s="789"/>
      <c r="L936" s="868"/>
      <c r="M936" s="791"/>
      <c r="N936" s="789"/>
      <c r="O936" s="797"/>
      <c r="P936" s="797"/>
      <c r="Q936" s="797"/>
      <c r="R936" s="797"/>
      <c r="S936" s="798"/>
    </row>
    <row r="937" spans="1:19" ht="30">
      <c r="A937" s="1388">
        <v>923</v>
      </c>
      <c r="B937" s="1394" t="s">
        <v>1922</v>
      </c>
      <c r="C937" s="1395" t="s">
        <v>2421</v>
      </c>
      <c r="D937" s="1395" t="s">
        <v>1974</v>
      </c>
      <c r="E937" s="1427" t="s">
        <v>3576</v>
      </c>
      <c r="F937" s="1396"/>
      <c r="G937" s="1395" t="s">
        <v>5</v>
      </c>
      <c r="H937" s="1392">
        <v>1</v>
      </c>
      <c r="I937" s="1397"/>
      <c r="J937" s="789"/>
      <c r="K937" s="789"/>
      <c r="L937" s="868"/>
      <c r="M937" s="791"/>
      <c r="N937" s="789"/>
      <c r="O937" s="797"/>
      <c r="P937" s="797"/>
      <c r="Q937" s="797"/>
      <c r="R937" s="797"/>
      <c r="S937" s="798"/>
    </row>
    <row r="938" spans="1:19" ht="30">
      <c r="A938" s="1393">
        <v>924</v>
      </c>
      <c r="B938" s="1394" t="s">
        <v>2004</v>
      </c>
      <c r="C938" s="1395" t="s">
        <v>2290</v>
      </c>
      <c r="D938" s="1395" t="s">
        <v>1974</v>
      </c>
      <c r="E938" s="1427" t="s">
        <v>3576</v>
      </c>
      <c r="F938" s="1396"/>
      <c r="G938" s="1395" t="s">
        <v>5</v>
      </c>
      <c r="H938" s="1392">
        <v>1</v>
      </c>
      <c r="I938" s="1397"/>
      <c r="J938" s="789"/>
      <c r="K938" s="789"/>
      <c r="L938" s="1405"/>
      <c r="M938" s="791"/>
      <c r="N938" s="789"/>
      <c r="O938" s="797"/>
      <c r="P938" s="797"/>
      <c r="Q938" s="797"/>
      <c r="R938" s="797"/>
      <c r="S938" s="798"/>
    </row>
    <row r="939" spans="1:19" ht="30">
      <c r="A939" s="1388">
        <v>925</v>
      </c>
      <c r="B939" s="1394" t="s">
        <v>2004</v>
      </c>
      <c r="C939" s="1395" t="s">
        <v>2292</v>
      </c>
      <c r="D939" s="1395" t="s">
        <v>1974</v>
      </c>
      <c r="E939" s="1427" t="s">
        <v>3576</v>
      </c>
      <c r="F939" s="1396" t="s">
        <v>2422</v>
      </c>
      <c r="G939" s="1395" t="s">
        <v>5</v>
      </c>
      <c r="H939" s="1392">
        <v>1</v>
      </c>
      <c r="I939" s="1397"/>
      <c r="J939" s="789"/>
      <c r="K939" s="789"/>
      <c r="L939" s="868"/>
      <c r="M939" s="791"/>
      <c r="N939" s="789"/>
      <c r="O939" s="797"/>
      <c r="P939" s="797"/>
      <c r="Q939" s="797"/>
      <c r="R939" s="797"/>
      <c r="S939" s="798"/>
    </row>
    <row r="940" spans="1:19" ht="30">
      <c r="A940" s="1393">
        <v>926</v>
      </c>
      <c r="B940" s="1394" t="s">
        <v>1884</v>
      </c>
      <c r="C940" s="1395" t="s">
        <v>2412</v>
      </c>
      <c r="D940" s="1395" t="s">
        <v>1954</v>
      </c>
      <c r="E940" s="1427" t="s">
        <v>3576</v>
      </c>
      <c r="F940" s="1396" t="s">
        <v>2423</v>
      </c>
      <c r="G940" s="1395" t="s">
        <v>5</v>
      </c>
      <c r="H940" s="1392">
        <v>1</v>
      </c>
      <c r="I940" s="868"/>
      <c r="J940" s="789"/>
      <c r="K940" s="789"/>
      <c r="L940" s="868"/>
      <c r="M940" s="791"/>
      <c r="N940" s="789"/>
      <c r="O940" s="797"/>
      <c r="P940" s="797"/>
      <c r="Q940" s="797"/>
      <c r="R940" s="797"/>
      <c r="S940" s="798"/>
    </row>
    <row r="941" spans="1:19" ht="30">
      <c r="A941" s="1388">
        <v>927</v>
      </c>
      <c r="B941" s="1394" t="s">
        <v>2009</v>
      </c>
      <c r="C941" s="1395">
        <v>100</v>
      </c>
      <c r="D941" s="1395" t="s">
        <v>2178</v>
      </c>
      <c r="E941" s="1427" t="s">
        <v>3576</v>
      </c>
      <c r="F941" s="1396" t="s">
        <v>2179</v>
      </c>
      <c r="G941" s="1395" t="s">
        <v>5</v>
      </c>
      <c r="H941" s="1392">
        <v>1</v>
      </c>
      <c r="I941" s="868"/>
      <c r="J941" s="789"/>
      <c r="K941" s="789"/>
      <c r="L941" s="868"/>
      <c r="M941" s="791"/>
      <c r="N941" s="789"/>
      <c r="O941" s="797"/>
      <c r="P941" s="797"/>
      <c r="Q941" s="797"/>
      <c r="R941" s="797"/>
      <c r="S941" s="798"/>
    </row>
    <row r="942" spans="1:19" ht="30">
      <c r="A942" s="1393">
        <v>928</v>
      </c>
      <c r="B942" s="1394" t="s">
        <v>2009</v>
      </c>
      <c r="C942" s="1395">
        <v>125</v>
      </c>
      <c r="D942" s="1395" t="s">
        <v>2178</v>
      </c>
      <c r="E942" s="1427" t="s">
        <v>3576</v>
      </c>
      <c r="F942" s="1396" t="s">
        <v>2180</v>
      </c>
      <c r="G942" s="1395" t="s">
        <v>5</v>
      </c>
      <c r="H942" s="1392">
        <v>5</v>
      </c>
      <c r="I942" s="868"/>
      <c r="J942" s="789"/>
      <c r="K942" s="789"/>
      <c r="L942" s="868"/>
      <c r="M942" s="791"/>
      <c r="N942" s="789"/>
      <c r="O942" s="797"/>
      <c r="P942" s="797"/>
      <c r="Q942" s="797"/>
      <c r="R942" s="797"/>
      <c r="S942" s="798"/>
    </row>
    <row r="943" spans="1:19" ht="30">
      <c r="A943" s="1388">
        <v>929</v>
      </c>
      <c r="B943" s="1394" t="s">
        <v>2009</v>
      </c>
      <c r="C943" s="1395">
        <v>160</v>
      </c>
      <c r="D943" s="1395" t="s">
        <v>2178</v>
      </c>
      <c r="E943" s="1427" t="s">
        <v>3576</v>
      </c>
      <c r="F943" s="1396" t="s">
        <v>2181</v>
      </c>
      <c r="G943" s="1395" t="s">
        <v>5</v>
      </c>
      <c r="H943" s="1392">
        <v>15</v>
      </c>
      <c r="I943" s="868"/>
      <c r="J943" s="789"/>
      <c r="K943" s="789"/>
      <c r="L943" s="868"/>
      <c r="M943" s="791"/>
      <c r="N943" s="789"/>
      <c r="O943" s="797"/>
      <c r="P943" s="797"/>
      <c r="Q943" s="797"/>
      <c r="R943" s="797"/>
      <c r="S943" s="798"/>
    </row>
    <row r="944" spans="1:19" ht="30">
      <c r="A944" s="1393">
        <v>930</v>
      </c>
      <c r="B944" s="1394" t="s">
        <v>2182</v>
      </c>
      <c r="C944" s="1395">
        <v>100</v>
      </c>
      <c r="D944" s="1395" t="s">
        <v>2178</v>
      </c>
      <c r="E944" s="1427" t="s">
        <v>3576</v>
      </c>
      <c r="F944" s="1396" t="s">
        <v>2183</v>
      </c>
      <c r="G944" s="1395" t="s">
        <v>5</v>
      </c>
      <c r="H944" s="1392">
        <v>23</v>
      </c>
      <c r="I944" s="868"/>
      <c r="J944" s="789"/>
      <c r="K944" s="789"/>
      <c r="L944" s="868"/>
      <c r="M944" s="791"/>
      <c r="N944" s="789"/>
      <c r="O944" s="797"/>
      <c r="P944" s="797"/>
      <c r="Q944" s="797"/>
      <c r="R944" s="797"/>
      <c r="S944" s="798"/>
    </row>
    <row r="945" spans="1:19" ht="30">
      <c r="A945" s="1388">
        <v>931</v>
      </c>
      <c r="B945" s="1394" t="s">
        <v>2182</v>
      </c>
      <c r="C945" s="1395">
        <v>125</v>
      </c>
      <c r="D945" s="1395" t="s">
        <v>2178</v>
      </c>
      <c r="E945" s="1427" t="s">
        <v>3576</v>
      </c>
      <c r="F945" s="1396" t="s">
        <v>1881</v>
      </c>
      <c r="G945" s="1395" t="s">
        <v>5</v>
      </c>
      <c r="H945" s="1392">
        <v>12</v>
      </c>
      <c r="I945" s="868"/>
      <c r="J945" s="789"/>
      <c r="K945" s="789"/>
      <c r="L945" s="868"/>
      <c r="M945" s="791"/>
      <c r="N945" s="789"/>
      <c r="O945" s="797"/>
      <c r="P945" s="797"/>
      <c r="Q945" s="797"/>
      <c r="R945" s="797"/>
      <c r="S945" s="798"/>
    </row>
    <row r="946" spans="1:19" ht="30">
      <c r="A946" s="1393">
        <v>932</v>
      </c>
      <c r="B946" s="1394" t="s">
        <v>2182</v>
      </c>
      <c r="C946" s="1395">
        <v>160</v>
      </c>
      <c r="D946" s="1395" t="s">
        <v>2178</v>
      </c>
      <c r="E946" s="1427" t="s">
        <v>3576</v>
      </c>
      <c r="F946" s="1396" t="s">
        <v>2184</v>
      </c>
      <c r="G946" s="1395" t="s">
        <v>5</v>
      </c>
      <c r="H946" s="1392">
        <v>1</v>
      </c>
      <c r="I946" s="868"/>
      <c r="J946" s="789"/>
      <c r="K946" s="789"/>
      <c r="L946" s="868"/>
      <c r="M946" s="791"/>
      <c r="N946" s="789"/>
      <c r="O946" s="797"/>
      <c r="P946" s="797"/>
      <c r="Q946" s="797"/>
      <c r="R946" s="797"/>
      <c r="S946" s="798"/>
    </row>
    <row r="947" spans="1:19" ht="30">
      <c r="A947" s="1388">
        <v>933</v>
      </c>
      <c r="B947" s="1394" t="s">
        <v>2182</v>
      </c>
      <c r="C947" s="1395">
        <v>200</v>
      </c>
      <c r="D947" s="1395" t="s">
        <v>2178</v>
      </c>
      <c r="E947" s="1427" t="s">
        <v>3576</v>
      </c>
      <c r="F947" s="1396" t="s">
        <v>2424</v>
      </c>
      <c r="G947" s="1395" t="s">
        <v>5</v>
      </c>
      <c r="H947" s="1392">
        <v>2</v>
      </c>
      <c r="I947" s="868"/>
      <c r="J947" s="789"/>
      <c r="K947" s="789"/>
      <c r="L947" s="868"/>
      <c r="M947" s="791"/>
      <c r="N947" s="789"/>
      <c r="O947" s="797"/>
      <c r="P947" s="797"/>
      <c r="Q947" s="797"/>
      <c r="R947" s="797"/>
      <c r="S947" s="798"/>
    </row>
    <row r="948" spans="1:19" ht="30">
      <c r="A948" s="1393">
        <v>934</v>
      </c>
      <c r="B948" s="1394" t="s">
        <v>2012</v>
      </c>
      <c r="C948" s="1395">
        <v>500</v>
      </c>
      <c r="D948" s="1395" t="s">
        <v>2013</v>
      </c>
      <c r="E948" s="1427" t="s">
        <v>3576</v>
      </c>
      <c r="F948" s="1396" t="s">
        <v>2375</v>
      </c>
      <c r="G948" s="1395" t="s">
        <v>5</v>
      </c>
      <c r="H948" s="1392">
        <v>1</v>
      </c>
      <c r="I948" s="868"/>
      <c r="J948" s="789"/>
      <c r="K948" s="789"/>
      <c r="L948" s="868"/>
      <c r="M948" s="791"/>
      <c r="N948" s="789"/>
      <c r="O948" s="797"/>
      <c r="P948" s="797"/>
      <c r="Q948" s="797"/>
      <c r="R948" s="797"/>
      <c r="S948" s="798"/>
    </row>
    <row r="949" spans="1:19" ht="30">
      <c r="A949" s="1388">
        <v>935</v>
      </c>
      <c r="B949" s="1394" t="s">
        <v>2015</v>
      </c>
      <c r="C949" s="1395">
        <v>100</v>
      </c>
      <c r="D949" s="1395" t="s">
        <v>2016</v>
      </c>
      <c r="E949" s="1427" t="s">
        <v>3621</v>
      </c>
      <c r="F949" s="1396" t="s">
        <v>2187</v>
      </c>
      <c r="G949" s="1395" t="s">
        <v>5</v>
      </c>
      <c r="H949" s="1392">
        <v>21</v>
      </c>
      <c r="I949" s="868"/>
      <c r="J949" s="789"/>
      <c r="K949" s="789"/>
      <c r="L949" s="868"/>
      <c r="M949" s="791"/>
      <c r="N949" s="789"/>
      <c r="O949" s="797"/>
      <c r="P949" s="797"/>
      <c r="Q949" s="797"/>
      <c r="R949" s="797"/>
      <c r="S949" s="798"/>
    </row>
    <row r="950" spans="1:19" ht="30">
      <c r="A950" s="1393">
        <v>936</v>
      </c>
      <c r="B950" s="1394" t="s">
        <v>2015</v>
      </c>
      <c r="C950" s="1395">
        <v>125</v>
      </c>
      <c r="D950" s="1395" t="s">
        <v>2016</v>
      </c>
      <c r="E950" s="1427" t="s">
        <v>3621</v>
      </c>
      <c r="F950" s="1396" t="s">
        <v>2188</v>
      </c>
      <c r="G950" s="1395" t="s">
        <v>5</v>
      </c>
      <c r="H950" s="1392">
        <v>18</v>
      </c>
      <c r="I950" s="868"/>
      <c r="J950" s="789"/>
      <c r="K950" s="789"/>
      <c r="L950" s="868"/>
      <c r="M950" s="791"/>
      <c r="N950" s="789"/>
      <c r="O950" s="797"/>
      <c r="P950" s="797"/>
      <c r="Q950" s="797"/>
      <c r="R950" s="797"/>
      <c r="S950" s="798"/>
    </row>
    <row r="951" spans="1:19" ht="30">
      <c r="A951" s="1388">
        <v>937</v>
      </c>
      <c r="B951" s="1394" t="s">
        <v>2015</v>
      </c>
      <c r="C951" s="1395">
        <v>160</v>
      </c>
      <c r="D951" s="1395" t="s">
        <v>2016</v>
      </c>
      <c r="E951" s="1427" t="s">
        <v>3621</v>
      </c>
      <c r="F951" s="1396" t="s">
        <v>2189</v>
      </c>
      <c r="G951" s="1395" t="s">
        <v>5</v>
      </c>
      <c r="H951" s="1392">
        <v>10</v>
      </c>
      <c r="I951" s="868"/>
      <c r="J951" s="789"/>
      <c r="K951" s="789"/>
      <c r="L951" s="868"/>
      <c r="M951" s="791"/>
      <c r="N951" s="789"/>
      <c r="O951" s="797"/>
      <c r="P951" s="797"/>
      <c r="Q951" s="797"/>
      <c r="R951" s="797"/>
      <c r="S951" s="798"/>
    </row>
    <row r="952" spans="1:19" ht="30">
      <c r="A952" s="1393">
        <v>938</v>
      </c>
      <c r="B952" s="1394" t="s">
        <v>2015</v>
      </c>
      <c r="C952" s="1395">
        <v>200</v>
      </c>
      <c r="D952" s="1395" t="s">
        <v>2016</v>
      </c>
      <c r="E952" s="1427" t="s">
        <v>3621</v>
      </c>
      <c r="F952" s="1396" t="s">
        <v>2218</v>
      </c>
      <c r="G952" s="1395" t="s">
        <v>5</v>
      </c>
      <c r="H952" s="1392">
        <v>4</v>
      </c>
      <c r="I952" s="868"/>
      <c r="J952" s="789"/>
      <c r="K952" s="789"/>
      <c r="L952" s="868"/>
      <c r="M952" s="791"/>
      <c r="N952" s="789"/>
      <c r="O952" s="797"/>
      <c r="P952" s="797"/>
      <c r="Q952" s="797"/>
      <c r="R952" s="797"/>
      <c r="S952" s="798"/>
    </row>
    <row r="953" spans="1:19" ht="30">
      <c r="A953" s="1388">
        <v>939</v>
      </c>
      <c r="B953" s="1394" t="s">
        <v>2018</v>
      </c>
      <c r="C953" s="1395" t="s">
        <v>1976</v>
      </c>
      <c r="D953" s="1395" t="s">
        <v>2019</v>
      </c>
      <c r="E953" s="1427" t="s">
        <v>3576</v>
      </c>
      <c r="F953" s="1396" t="s">
        <v>2425</v>
      </c>
      <c r="G953" s="1395" t="s">
        <v>5</v>
      </c>
      <c r="H953" s="1392">
        <v>6</v>
      </c>
      <c r="I953" s="868"/>
      <c r="J953" s="789"/>
      <c r="K953" s="887"/>
      <c r="L953" s="868"/>
      <c r="M953" s="791"/>
      <c r="N953" s="789"/>
      <c r="O953" s="797"/>
      <c r="P953" s="797"/>
      <c r="Q953" s="797"/>
      <c r="R953" s="797"/>
      <c r="S953" s="798"/>
    </row>
    <row r="954" spans="1:19" ht="60">
      <c r="A954" s="1393">
        <v>940</v>
      </c>
      <c r="B954" s="1394" t="s">
        <v>2132</v>
      </c>
      <c r="C954" s="1395" t="s">
        <v>2290</v>
      </c>
      <c r="D954" s="1395" t="s">
        <v>2133</v>
      </c>
      <c r="E954" s="1427" t="s">
        <v>3623</v>
      </c>
      <c r="F954" s="1396" t="s">
        <v>2426</v>
      </c>
      <c r="G954" s="1395" t="s">
        <v>5</v>
      </c>
      <c r="H954" s="1392">
        <v>1</v>
      </c>
      <c r="I954" s="868"/>
      <c r="J954" s="789"/>
      <c r="K954" s="887"/>
      <c r="L954" s="868"/>
      <c r="M954" s="791"/>
      <c r="N954" s="789"/>
      <c r="O954" s="797"/>
      <c r="P954" s="797"/>
      <c r="Q954" s="797"/>
      <c r="R954" s="797"/>
      <c r="S954" s="798"/>
    </row>
    <row r="955" spans="1:19" ht="60">
      <c r="A955" s="1388">
        <v>941</v>
      </c>
      <c r="B955" s="1394" t="s">
        <v>2132</v>
      </c>
      <c r="C955" s="1395" t="s">
        <v>2292</v>
      </c>
      <c r="D955" s="1395" t="s">
        <v>2133</v>
      </c>
      <c r="E955" s="1427" t="s">
        <v>3623</v>
      </c>
      <c r="F955" s="1396" t="s">
        <v>2427</v>
      </c>
      <c r="G955" s="1395" t="s">
        <v>5</v>
      </c>
      <c r="H955" s="1392">
        <v>1</v>
      </c>
      <c r="I955" s="868"/>
      <c r="J955" s="789"/>
      <c r="K955" s="887"/>
      <c r="L955" s="868"/>
      <c r="M955" s="791"/>
      <c r="N955" s="789"/>
      <c r="O955" s="797"/>
      <c r="P955" s="797"/>
      <c r="Q955" s="797"/>
      <c r="R955" s="797"/>
      <c r="S955" s="798"/>
    </row>
    <row r="956" spans="1:19" ht="30">
      <c r="A956" s="1393">
        <v>942</v>
      </c>
      <c r="B956" s="1394" t="s">
        <v>1956</v>
      </c>
      <c r="C956" s="1395"/>
      <c r="D956" s="1395" t="s">
        <v>2021</v>
      </c>
      <c r="E956" s="1427" t="s">
        <v>3576</v>
      </c>
      <c r="F956" s="1396" t="s">
        <v>2197</v>
      </c>
      <c r="G956" s="1395" t="s">
        <v>5</v>
      </c>
      <c r="H956" s="1392">
        <v>1</v>
      </c>
      <c r="I956" s="868"/>
      <c r="J956" s="789"/>
      <c r="K956" s="789"/>
      <c r="L956" s="868"/>
      <c r="M956" s="791"/>
      <c r="N956" s="789"/>
      <c r="O956" s="797"/>
      <c r="P956" s="797"/>
      <c r="Q956" s="797"/>
      <c r="R956" s="797"/>
      <c r="S956" s="798"/>
    </row>
    <row r="957" spans="1:19" ht="30">
      <c r="A957" s="1388">
        <v>943</v>
      </c>
      <c r="B957" s="1394" t="s">
        <v>1956</v>
      </c>
      <c r="C957" s="1395"/>
      <c r="D957" s="1395" t="s">
        <v>2021</v>
      </c>
      <c r="E957" s="1427" t="s">
        <v>3576</v>
      </c>
      <c r="F957" s="1396" t="s">
        <v>2198</v>
      </c>
      <c r="G957" s="1395" t="s">
        <v>5</v>
      </c>
      <c r="H957" s="1392">
        <v>5</v>
      </c>
      <c r="I957" s="868"/>
      <c r="J957" s="789"/>
      <c r="K957" s="789"/>
      <c r="L957" s="868"/>
      <c r="M957" s="791"/>
      <c r="N957" s="789"/>
      <c r="O957" s="797"/>
      <c r="P957" s="797"/>
      <c r="Q957" s="797"/>
      <c r="R957" s="797"/>
      <c r="S957" s="798"/>
    </row>
    <row r="958" spans="1:19" ht="30">
      <c r="A958" s="1393">
        <v>944</v>
      </c>
      <c r="B958" s="1394" t="s">
        <v>1956</v>
      </c>
      <c r="C958" s="1395"/>
      <c r="D958" s="1395" t="s">
        <v>2021</v>
      </c>
      <c r="E958" s="1427" t="s">
        <v>3576</v>
      </c>
      <c r="F958" s="1396" t="s">
        <v>2199</v>
      </c>
      <c r="G958" s="1395" t="s">
        <v>5</v>
      </c>
      <c r="H958" s="1392">
        <v>12</v>
      </c>
      <c r="I958" s="868"/>
      <c r="J958" s="789"/>
      <c r="K958" s="789"/>
      <c r="L958" s="868"/>
      <c r="M958" s="791"/>
      <c r="N958" s="789"/>
      <c r="O958" s="797"/>
      <c r="P958" s="797"/>
      <c r="Q958" s="797"/>
      <c r="R958" s="797"/>
      <c r="S958" s="798"/>
    </row>
    <row r="959" spans="1:19" ht="30">
      <c r="A959" s="1388">
        <v>945</v>
      </c>
      <c r="B959" s="1394" t="s">
        <v>1956</v>
      </c>
      <c r="C959" s="1395"/>
      <c r="D959" s="1395" t="s">
        <v>2021</v>
      </c>
      <c r="E959" s="1427" t="s">
        <v>3576</v>
      </c>
      <c r="F959" s="1396" t="s">
        <v>2200</v>
      </c>
      <c r="G959" s="1395" t="s">
        <v>5</v>
      </c>
      <c r="H959" s="1392">
        <v>16</v>
      </c>
      <c r="I959" s="868"/>
      <c r="J959" s="789"/>
      <c r="K959" s="789"/>
      <c r="L959" s="868"/>
      <c r="M959" s="791"/>
      <c r="N959" s="789"/>
      <c r="O959" s="797"/>
      <c r="P959" s="797"/>
      <c r="Q959" s="797"/>
      <c r="R959" s="797"/>
      <c r="S959" s="798"/>
    </row>
    <row r="960" spans="1:19" ht="30">
      <c r="A960" s="1393">
        <v>946</v>
      </c>
      <c r="B960" s="1394" t="s">
        <v>1956</v>
      </c>
      <c r="C960" s="1395"/>
      <c r="D960" s="1395" t="s">
        <v>2021</v>
      </c>
      <c r="E960" s="1427" t="s">
        <v>3576</v>
      </c>
      <c r="F960" s="1396" t="s">
        <v>2138</v>
      </c>
      <c r="G960" s="1395" t="s">
        <v>5</v>
      </c>
      <c r="H960" s="1392">
        <v>8</v>
      </c>
      <c r="I960" s="868"/>
      <c r="J960" s="789"/>
      <c r="K960" s="789"/>
      <c r="L960" s="868"/>
      <c r="M960" s="791"/>
      <c r="N960" s="789"/>
      <c r="O960" s="797"/>
      <c r="P960" s="797"/>
      <c r="Q960" s="797"/>
      <c r="R960" s="797"/>
      <c r="S960" s="798"/>
    </row>
    <row r="961" spans="1:19" ht="30">
      <c r="A961" s="1388">
        <v>947</v>
      </c>
      <c r="B961" s="1394" t="s">
        <v>1956</v>
      </c>
      <c r="C961" s="1395"/>
      <c r="D961" s="1395" t="s">
        <v>2021</v>
      </c>
      <c r="E961" s="1427" t="s">
        <v>3576</v>
      </c>
      <c r="F961" s="1396" t="s">
        <v>2024</v>
      </c>
      <c r="G961" s="1395" t="s">
        <v>5</v>
      </c>
      <c r="H961" s="1392">
        <v>1</v>
      </c>
      <c r="I961" s="868"/>
      <c r="J961" s="789"/>
      <c r="K961" s="789"/>
      <c r="L961" s="868"/>
      <c r="M961" s="791"/>
      <c r="N961" s="789"/>
      <c r="O961" s="797"/>
      <c r="P961" s="797"/>
      <c r="Q961" s="797"/>
      <c r="R961" s="797"/>
      <c r="S961" s="798"/>
    </row>
    <row r="962" spans="1:19" ht="60">
      <c r="A962" s="1393">
        <v>948</v>
      </c>
      <c r="B962" s="1394" t="s">
        <v>2457</v>
      </c>
      <c r="C962" s="1395"/>
      <c r="D962" s="1395" t="s">
        <v>2028</v>
      </c>
      <c r="E962" s="1427" t="s">
        <v>3618</v>
      </c>
      <c r="F962" s="1396" t="s">
        <v>2029</v>
      </c>
      <c r="G962" s="1395" t="s">
        <v>12</v>
      </c>
      <c r="H962" s="1392">
        <v>42</v>
      </c>
      <c r="I962" s="868"/>
      <c r="J962" s="789"/>
      <c r="K962" s="887"/>
      <c r="L962" s="868"/>
      <c r="M962" s="791"/>
      <c r="N962" s="789"/>
      <c r="O962" s="797"/>
      <c r="P962" s="797"/>
      <c r="Q962" s="797"/>
      <c r="R962" s="797"/>
      <c r="S962" s="798"/>
    </row>
    <row r="963" spans="1:19" ht="45">
      <c r="A963" s="1388">
        <v>949</v>
      </c>
      <c r="B963" s="1394" t="s">
        <v>2032</v>
      </c>
      <c r="C963" s="1395"/>
      <c r="D963" s="1395"/>
      <c r="E963" s="1396"/>
      <c r="F963" s="1396"/>
      <c r="G963" s="1395" t="s">
        <v>9</v>
      </c>
      <c r="H963" s="1392">
        <v>1</v>
      </c>
      <c r="I963" s="1397"/>
      <c r="J963" s="789"/>
      <c r="K963" s="789"/>
      <c r="L963" s="868"/>
      <c r="M963" s="791"/>
      <c r="N963" s="789"/>
      <c r="O963" s="797"/>
      <c r="P963" s="797"/>
      <c r="Q963" s="797"/>
      <c r="R963" s="797"/>
      <c r="S963" s="798"/>
    </row>
    <row r="964" spans="1:19" ht="30">
      <c r="A964" s="1393">
        <v>950</v>
      </c>
      <c r="B964" s="1394" t="s">
        <v>1939</v>
      </c>
      <c r="C964" s="1395"/>
      <c r="D964" s="1395"/>
      <c r="E964" s="1396"/>
      <c r="F964" s="1396"/>
      <c r="G964" s="1395" t="s">
        <v>9</v>
      </c>
      <c r="H964" s="1392">
        <v>1</v>
      </c>
      <c r="I964" s="1397"/>
      <c r="J964" s="789"/>
      <c r="K964" s="789"/>
      <c r="L964" s="868"/>
      <c r="M964" s="791"/>
      <c r="N964" s="789"/>
      <c r="O964" s="797"/>
      <c r="P964" s="797"/>
      <c r="Q964" s="797"/>
      <c r="R964" s="797"/>
      <c r="S964" s="798"/>
    </row>
    <row r="965" spans="1:19" ht="15">
      <c r="A965" s="1388">
        <v>951</v>
      </c>
      <c r="B965" s="1394" t="s">
        <v>1940</v>
      </c>
      <c r="C965" s="1395"/>
      <c r="D965" s="1395"/>
      <c r="E965" s="1396"/>
      <c r="F965" s="1396"/>
      <c r="G965" s="1395" t="s">
        <v>9</v>
      </c>
      <c r="H965" s="1392">
        <v>1</v>
      </c>
      <c r="I965" s="1397"/>
      <c r="J965" s="789"/>
      <c r="K965" s="789"/>
      <c r="L965" s="868"/>
      <c r="M965" s="791"/>
      <c r="N965" s="789"/>
      <c r="O965" s="797"/>
      <c r="P965" s="797"/>
      <c r="Q965" s="797"/>
      <c r="R965" s="797"/>
      <c r="S965" s="798"/>
    </row>
    <row r="966" spans="1:19" ht="15">
      <c r="A966" s="1393">
        <v>952</v>
      </c>
      <c r="B966" s="1389" t="s">
        <v>2428</v>
      </c>
      <c r="C966" s="1390"/>
      <c r="D966" s="1390"/>
      <c r="E966" s="1391"/>
      <c r="F966" s="1391"/>
      <c r="G966" s="1390"/>
      <c r="H966" s="1392"/>
      <c r="I966" s="1397"/>
      <c r="J966" s="789"/>
      <c r="K966" s="789"/>
      <c r="L966" s="1397"/>
      <c r="M966" s="791"/>
      <c r="N966" s="789"/>
      <c r="O966" s="797"/>
      <c r="P966" s="797"/>
      <c r="Q966" s="797"/>
      <c r="R966" s="797"/>
      <c r="S966" s="798"/>
    </row>
    <row r="967" spans="1:19" ht="30">
      <c r="A967" s="1388">
        <v>953</v>
      </c>
      <c r="B967" s="1394" t="s">
        <v>2429</v>
      </c>
      <c r="C967" s="1395" t="s">
        <v>2430</v>
      </c>
      <c r="D967" s="1395" t="s">
        <v>2431</v>
      </c>
      <c r="E967" s="1427" t="s">
        <v>3621</v>
      </c>
      <c r="F967" s="1396" t="s">
        <v>2432</v>
      </c>
      <c r="G967" s="1395" t="s">
        <v>5</v>
      </c>
      <c r="H967" s="1392">
        <v>26</v>
      </c>
      <c r="I967" s="1397"/>
      <c r="J967" s="789"/>
      <c r="K967" s="789"/>
      <c r="L967" s="1397"/>
      <c r="M967" s="791"/>
      <c r="N967" s="789"/>
      <c r="O967" s="797"/>
      <c r="P967" s="797"/>
      <c r="Q967" s="797"/>
      <c r="R967" s="797"/>
      <c r="S967" s="798"/>
    </row>
    <row r="968" spans="1:19" ht="30">
      <c r="A968" s="1393">
        <v>954</v>
      </c>
      <c r="B968" s="1394" t="s">
        <v>2429</v>
      </c>
      <c r="C968" s="1395" t="s">
        <v>2433</v>
      </c>
      <c r="D968" s="1395" t="s">
        <v>2431</v>
      </c>
      <c r="E968" s="1427" t="s">
        <v>3621</v>
      </c>
      <c r="F968" s="1396" t="s">
        <v>2434</v>
      </c>
      <c r="G968" s="1395" t="s">
        <v>5</v>
      </c>
      <c r="H968" s="1392">
        <v>22</v>
      </c>
      <c r="I968" s="1397"/>
      <c r="J968" s="789"/>
      <c r="K968" s="789"/>
      <c r="L968" s="1397"/>
      <c r="M968" s="791"/>
      <c r="N968" s="789"/>
      <c r="O968" s="797"/>
      <c r="P968" s="797"/>
      <c r="Q968" s="797"/>
      <c r="R968" s="797"/>
      <c r="S968" s="798"/>
    </row>
    <row r="969" spans="1:19" ht="15">
      <c r="A969" s="1388">
        <v>955</v>
      </c>
      <c r="B969" s="1389" t="s">
        <v>2435</v>
      </c>
      <c r="C969" s="1390"/>
      <c r="D969" s="1390"/>
      <c r="E969" s="1391"/>
      <c r="F969" s="1391"/>
      <c r="G969" s="1390"/>
      <c r="H969" s="1392"/>
      <c r="I969" s="1397"/>
      <c r="J969" s="789"/>
      <c r="K969" s="789"/>
      <c r="L969" s="1397"/>
      <c r="M969" s="791"/>
      <c r="N969" s="789"/>
      <c r="O969" s="797"/>
      <c r="P969" s="797"/>
      <c r="Q969" s="797"/>
      <c r="R969" s="797"/>
      <c r="S969" s="798"/>
    </row>
    <row r="970" spans="1:19" ht="90">
      <c r="A970" s="1393">
        <v>956</v>
      </c>
      <c r="B970" s="1394" t="s">
        <v>2436</v>
      </c>
      <c r="C970" s="1395"/>
      <c r="D970" s="1395"/>
      <c r="E970" s="1427" t="s">
        <v>3630</v>
      </c>
      <c r="F970" s="1396" t="s">
        <v>2437</v>
      </c>
      <c r="G970" s="1395" t="s">
        <v>9</v>
      </c>
      <c r="H970" s="1392">
        <v>1</v>
      </c>
      <c r="I970" s="868"/>
      <c r="J970" s="789"/>
      <c r="K970" s="887"/>
      <c r="L970" s="868"/>
      <c r="M970" s="791"/>
      <c r="N970" s="789"/>
      <c r="O970" s="797"/>
      <c r="P970" s="797"/>
      <c r="Q970" s="797"/>
      <c r="R970" s="797"/>
      <c r="S970" s="798"/>
    </row>
    <row r="971" spans="1:19" ht="30">
      <c r="A971" s="1388">
        <v>957</v>
      </c>
      <c r="B971" s="1394" t="s">
        <v>1876</v>
      </c>
      <c r="C971" s="1395">
        <v>100</v>
      </c>
      <c r="D971" s="1395" t="s">
        <v>1916</v>
      </c>
      <c r="E971" s="1427" t="s">
        <v>3576</v>
      </c>
      <c r="F971" s="1396" t="s">
        <v>2147</v>
      </c>
      <c r="G971" s="1395" t="s">
        <v>7</v>
      </c>
      <c r="H971" s="1392">
        <v>2.5</v>
      </c>
      <c r="I971" s="1397"/>
      <c r="J971" s="789"/>
      <c r="K971" s="789"/>
      <c r="L971" s="868"/>
      <c r="M971" s="791"/>
      <c r="N971" s="789"/>
      <c r="O971" s="797"/>
      <c r="P971" s="797"/>
      <c r="Q971" s="797"/>
      <c r="R971" s="797"/>
      <c r="S971" s="798"/>
    </row>
    <row r="972" spans="1:19" ht="30">
      <c r="A972" s="1393">
        <v>958</v>
      </c>
      <c r="B972" s="1394" t="s">
        <v>1876</v>
      </c>
      <c r="C972" s="1395">
        <v>125</v>
      </c>
      <c r="D972" s="1395" t="s">
        <v>1916</v>
      </c>
      <c r="E972" s="1427" t="s">
        <v>3576</v>
      </c>
      <c r="F972" s="1396" t="s">
        <v>1877</v>
      </c>
      <c r="G972" s="1395" t="s">
        <v>7</v>
      </c>
      <c r="H972" s="1392">
        <v>1.5</v>
      </c>
      <c r="I972" s="1397"/>
      <c r="J972" s="789"/>
      <c r="K972" s="789"/>
      <c r="L972" s="868"/>
      <c r="M972" s="791"/>
      <c r="N972" s="789"/>
      <c r="O972" s="797"/>
      <c r="P972" s="797"/>
      <c r="Q972" s="797"/>
      <c r="R972" s="797"/>
      <c r="S972" s="798"/>
    </row>
    <row r="973" spans="1:19" ht="30">
      <c r="A973" s="1388">
        <v>959</v>
      </c>
      <c r="B973" s="1394" t="s">
        <v>1919</v>
      </c>
      <c r="C973" s="1395">
        <v>100</v>
      </c>
      <c r="D973" s="1395" t="s">
        <v>1916</v>
      </c>
      <c r="E973" s="1427" t="s">
        <v>3576</v>
      </c>
      <c r="F973" s="1396"/>
      <c r="G973" s="1395" t="s">
        <v>5</v>
      </c>
      <c r="H973" s="1392">
        <v>1</v>
      </c>
      <c r="I973" s="868"/>
      <c r="J973" s="789"/>
      <c r="K973" s="789"/>
      <c r="L973" s="1397"/>
      <c r="M973" s="791"/>
      <c r="N973" s="789"/>
      <c r="O973" s="797"/>
      <c r="P973" s="797"/>
      <c r="Q973" s="797"/>
      <c r="R973" s="797"/>
      <c r="S973" s="798"/>
    </row>
    <row r="974" spans="1:19" ht="30">
      <c r="A974" s="1393">
        <v>960</v>
      </c>
      <c r="B974" s="1394" t="s">
        <v>1922</v>
      </c>
      <c r="C974" s="1395" t="s">
        <v>2157</v>
      </c>
      <c r="D974" s="1395" t="s">
        <v>1916</v>
      </c>
      <c r="E974" s="1427" t="s">
        <v>3576</v>
      </c>
      <c r="F974" s="1396"/>
      <c r="G974" s="1395" t="s">
        <v>5</v>
      </c>
      <c r="H974" s="1392">
        <v>1</v>
      </c>
      <c r="I974" s="1397"/>
      <c r="J974" s="789"/>
      <c r="K974" s="789"/>
      <c r="L974" s="868"/>
      <c r="M974" s="791"/>
      <c r="N974" s="789"/>
      <c r="O974" s="797"/>
      <c r="P974" s="797"/>
      <c r="Q974" s="797"/>
      <c r="R974" s="797"/>
      <c r="S974" s="798"/>
    </row>
    <row r="975" spans="1:19" ht="30">
      <c r="A975" s="1388">
        <v>961</v>
      </c>
      <c r="B975" s="1394" t="s">
        <v>2182</v>
      </c>
      <c r="C975" s="1395">
        <v>100</v>
      </c>
      <c r="D975" s="1395" t="s">
        <v>2178</v>
      </c>
      <c r="E975" s="1427" t="s">
        <v>3576</v>
      </c>
      <c r="F975" s="1396" t="s">
        <v>2183</v>
      </c>
      <c r="G975" s="1395" t="s">
        <v>5</v>
      </c>
      <c r="H975" s="1392">
        <v>1</v>
      </c>
      <c r="I975" s="868"/>
      <c r="J975" s="789"/>
      <c r="K975" s="789"/>
      <c r="L975" s="868"/>
      <c r="M975" s="791"/>
      <c r="N975" s="789"/>
      <c r="O975" s="797"/>
      <c r="P975" s="797"/>
      <c r="Q975" s="797"/>
      <c r="R975" s="797"/>
      <c r="S975" s="798"/>
    </row>
    <row r="976" spans="1:19" ht="30">
      <c r="A976" s="1393">
        <v>962</v>
      </c>
      <c r="B976" s="1394" t="s">
        <v>1884</v>
      </c>
      <c r="C976" s="1395">
        <v>125</v>
      </c>
      <c r="D976" s="1395" t="s">
        <v>2438</v>
      </c>
      <c r="E976" s="1427" t="s">
        <v>3576</v>
      </c>
      <c r="F976" s="1396" t="s">
        <v>2439</v>
      </c>
      <c r="G976" s="1395" t="s">
        <v>5</v>
      </c>
      <c r="H976" s="1392">
        <v>1</v>
      </c>
      <c r="I976" s="868"/>
      <c r="J976" s="789"/>
      <c r="K976" s="887"/>
      <c r="L976" s="868"/>
      <c r="M976" s="791"/>
      <c r="N976" s="789"/>
      <c r="O976" s="797"/>
      <c r="P976" s="797"/>
      <c r="Q976" s="797"/>
      <c r="R976" s="797"/>
      <c r="S976" s="798"/>
    </row>
    <row r="977" spans="1:19" ht="30">
      <c r="A977" s="1388">
        <v>963</v>
      </c>
      <c r="B977" s="1394" t="s">
        <v>2440</v>
      </c>
      <c r="C977" s="1395">
        <v>125</v>
      </c>
      <c r="D977" s="1395" t="s">
        <v>2441</v>
      </c>
      <c r="E977" s="1427" t="s">
        <v>3630</v>
      </c>
      <c r="F977" s="1396" t="s">
        <v>2442</v>
      </c>
      <c r="G977" s="1395" t="s">
        <v>5</v>
      </c>
      <c r="H977" s="1392">
        <v>1</v>
      </c>
      <c r="I977" s="868"/>
      <c r="J977" s="789"/>
      <c r="K977" s="887"/>
      <c r="L977" s="868"/>
      <c r="M977" s="791"/>
      <c r="N977" s="789"/>
      <c r="O977" s="797"/>
      <c r="P977" s="797"/>
      <c r="Q977" s="797"/>
      <c r="R977" s="797"/>
      <c r="S977" s="798"/>
    </row>
    <row r="978" spans="1:19" ht="30">
      <c r="A978" s="1393">
        <v>964</v>
      </c>
      <c r="B978" s="1394" t="s">
        <v>2018</v>
      </c>
      <c r="C978" s="1395">
        <v>125</v>
      </c>
      <c r="D978" s="1395" t="s">
        <v>2401</v>
      </c>
      <c r="E978" s="1427" t="s">
        <v>3576</v>
      </c>
      <c r="F978" s="1396" t="s">
        <v>2443</v>
      </c>
      <c r="G978" s="1395" t="s">
        <v>5</v>
      </c>
      <c r="H978" s="1392">
        <v>1</v>
      </c>
      <c r="I978" s="868"/>
      <c r="J978" s="789"/>
      <c r="K978" s="887"/>
      <c r="L978" s="868"/>
      <c r="M978" s="791"/>
      <c r="N978" s="789"/>
      <c r="O978" s="797"/>
      <c r="P978" s="797"/>
      <c r="Q978" s="797"/>
      <c r="R978" s="797"/>
      <c r="S978" s="798"/>
    </row>
    <row r="979" spans="1:19" ht="45">
      <c r="A979" s="1388">
        <v>965</v>
      </c>
      <c r="B979" s="1394" t="s">
        <v>2032</v>
      </c>
      <c r="C979" s="1395"/>
      <c r="D979" s="1395"/>
      <c r="E979" s="1396"/>
      <c r="F979" s="1396"/>
      <c r="G979" s="1395" t="s">
        <v>9</v>
      </c>
      <c r="H979" s="1392">
        <v>1</v>
      </c>
      <c r="I979" s="1397"/>
      <c r="J979" s="789"/>
      <c r="K979" s="789"/>
      <c r="L979" s="1397"/>
      <c r="M979" s="791"/>
      <c r="N979" s="789"/>
      <c r="O979" s="797"/>
      <c r="P979" s="797"/>
      <c r="Q979" s="797"/>
      <c r="R979" s="797"/>
      <c r="S979" s="798"/>
    </row>
    <row r="980" spans="1:19" ht="45">
      <c r="A980" s="1393">
        <v>966</v>
      </c>
      <c r="B980" s="1394" t="s">
        <v>2269</v>
      </c>
      <c r="C980" s="1395"/>
      <c r="D980" s="1395"/>
      <c r="E980" s="1396"/>
      <c r="F980" s="1396" t="s">
        <v>2270</v>
      </c>
      <c r="G980" s="1395" t="s">
        <v>5</v>
      </c>
      <c r="H980" s="1392">
        <v>550</v>
      </c>
      <c r="I980" s="1397"/>
      <c r="J980" s="789"/>
      <c r="K980" s="789"/>
      <c r="L980" s="1397"/>
      <c r="M980" s="791"/>
      <c r="N980" s="789"/>
      <c r="O980" s="797"/>
      <c r="P980" s="797"/>
      <c r="Q980" s="797"/>
      <c r="R980" s="797"/>
      <c r="S980" s="798"/>
    </row>
    <row r="981" spans="1:19" ht="30">
      <c r="A981" s="1388">
        <v>967</v>
      </c>
      <c r="B981" s="1394" t="s">
        <v>1939</v>
      </c>
      <c r="C981" s="1395"/>
      <c r="D981" s="1395"/>
      <c r="E981" s="1396"/>
      <c r="F981" s="1396"/>
      <c r="G981" s="1395" t="s">
        <v>9</v>
      </c>
      <c r="H981" s="1392">
        <v>1</v>
      </c>
      <c r="I981" s="1397"/>
      <c r="J981" s="789"/>
      <c r="K981" s="789"/>
      <c r="L981" s="868"/>
      <c r="M981" s="791"/>
      <c r="N981" s="789"/>
      <c r="O981" s="797"/>
      <c r="P981" s="797"/>
      <c r="Q981" s="797"/>
      <c r="R981" s="797"/>
      <c r="S981" s="798"/>
    </row>
    <row r="982" spans="1:19" ht="15">
      <c r="A982" s="1393">
        <v>968</v>
      </c>
      <c r="B982" s="1394" t="s">
        <v>1940</v>
      </c>
      <c r="C982" s="1395"/>
      <c r="D982" s="1395"/>
      <c r="E982" s="1396"/>
      <c r="F982" s="1396"/>
      <c r="G982" s="1395" t="s">
        <v>9</v>
      </c>
      <c r="H982" s="1392">
        <v>1</v>
      </c>
      <c r="I982" s="1397"/>
      <c r="J982" s="789"/>
      <c r="K982" s="789"/>
      <c r="L982" s="1397"/>
      <c r="M982" s="791"/>
      <c r="N982" s="789"/>
      <c r="O982" s="797"/>
      <c r="P982" s="797"/>
      <c r="Q982" s="797"/>
      <c r="R982" s="797"/>
      <c r="S982" s="798"/>
    </row>
    <row r="983" spans="1:19" ht="15">
      <c r="A983" s="1388">
        <v>969</v>
      </c>
      <c r="B983" s="1406" t="s">
        <v>2444</v>
      </c>
      <c r="C983" s="1406"/>
      <c r="D983" s="1406"/>
      <c r="E983" s="1422"/>
      <c r="F983" s="1406"/>
      <c r="G983" s="1406"/>
      <c r="H983" s="1392"/>
      <c r="I983" s="1397"/>
      <c r="J983" s="789"/>
      <c r="K983" s="789"/>
      <c r="L983" s="1397"/>
      <c r="M983" s="791"/>
      <c r="N983" s="789"/>
      <c r="O983" s="797"/>
      <c r="P983" s="797"/>
      <c r="Q983" s="797"/>
      <c r="R983" s="797"/>
      <c r="S983" s="798"/>
    </row>
    <row r="984" spans="1:19" ht="30">
      <c r="A984" s="1393">
        <v>970</v>
      </c>
      <c r="B984" s="1394" t="s">
        <v>1876</v>
      </c>
      <c r="C984" s="1395">
        <v>250</v>
      </c>
      <c r="D984" s="1395" t="s">
        <v>1916</v>
      </c>
      <c r="E984" s="1427" t="s">
        <v>3576</v>
      </c>
      <c r="F984" s="1396" t="s">
        <v>1967</v>
      </c>
      <c r="G984" s="1395" t="s">
        <v>7</v>
      </c>
      <c r="H984" s="1392">
        <v>1</v>
      </c>
      <c r="I984" s="868"/>
      <c r="J984" s="789"/>
      <c r="K984" s="789"/>
      <c r="L984" s="868"/>
      <c r="M984" s="791"/>
      <c r="N984" s="789"/>
      <c r="O984" s="797"/>
      <c r="P984" s="797"/>
      <c r="Q984" s="797"/>
      <c r="R984" s="797"/>
      <c r="S984" s="798"/>
    </row>
    <row r="985" spans="1:19" ht="30">
      <c r="A985" s="1388">
        <v>971</v>
      </c>
      <c r="B985" s="1394" t="s">
        <v>2445</v>
      </c>
      <c r="C985" s="1395">
        <v>250</v>
      </c>
      <c r="D985" s="1395" t="s">
        <v>1916</v>
      </c>
      <c r="E985" s="1427" t="s">
        <v>3576</v>
      </c>
      <c r="F985" s="1396" t="s">
        <v>1917</v>
      </c>
      <c r="G985" s="1395" t="s">
        <v>7</v>
      </c>
      <c r="H985" s="1392">
        <v>0.5</v>
      </c>
      <c r="I985" s="1397"/>
      <c r="J985" s="789"/>
      <c r="K985" s="789"/>
      <c r="L985" s="1397"/>
      <c r="M985" s="791"/>
      <c r="N985" s="789"/>
      <c r="O985" s="797"/>
      <c r="P985" s="797"/>
      <c r="Q985" s="797"/>
      <c r="R985" s="797"/>
      <c r="S985" s="798"/>
    </row>
    <row r="986" spans="1:19" ht="45">
      <c r="A986" s="1393">
        <v>972</v>
      </c>
      <c r="B986" s="1394" t="s">
        <v>2446</v>
      </c>
      <c r="C986" s="1395">
        <v>250</v>
      </c>
      <c r="D986" s="1395" t="s">
        <v>2447</v>
      </c>
      <c r="E986" s="1427" t="s">
        <v>3631</v>
      </c>
      <c r="F986" s="1396" t="s">
        <v>2448</v>
      </c>
      <c r="G986" s="1395" t="s">
        <v>5</v>
      </c>
      <c r="H986" s="1392">
        <v>1</v>
      </c>
      <c r="I986" s="1397"/>
      <c r="J986" s="789"/>
      <c r="K986" s="789"/>
      <c r="L986" s="1397"/>
      <c r="M986" s="791"/>
      <c r="N986" s="789"/>
      <c r="O986" s="797"/>
      <c r="P986" s="797"/>
      <c r="Q986" s="797"/>
      <c r="R986" s="797"/>
      <c r="S986" s="798"/>
    </row>
    <row r="987" spans="1:19" ht="30">
      <c r="A987" s="1388">
        <v>973</v>
      </c>
      <c r="B987" s="1394" t="s">
        <v>2012</v>
      </c>
      <c r="C987" s="1395">
        <v>250</v>
      </c>
      <c r="D987" s="1395" t="s">
        <v>2185</v>
      </c>
      <c r="E987" s="1427" t="s">
        <v>3576</v>
      </c>
      <c r="F987" s="1396" t="s">
        <v>2449</v>
      </c>
      <c r="G987" s="1395" t="s">
        <v>5</v>
      </c>
      <c r="H987" s="1392">
        <v>1</v>
      </c>
      <c r="I987" s="868"/>
      <c r="J987" s="789"/>
      <c r="K987" s="789"/>
      <c r="L987" s="868"/>
      <c r="M987" s="791"/>
      <c r="N987" s="789"/>
      <c r="O987" s="797"/>
      <c r="P987" s="797"/>
      <c r="Q987" s="797"/>
      <c r="R987" s="797"/>
      <c r="S987" s="798"/>
    </row>
    <row r="988" spans="1:19" ht="30">
      <c r="A988" s="1393">
        <v>974</v>
      </c>
      <c r="B988" s="1394" t="s">
        <v>2450</v>
      </c>
      <c r="C988" s="1395">
        <v>250</v>
      </c>
      <c r="D988" s="1395" t="s">
        <v>2451</v>
      </c>
      <c r="E988" s="1427" t="s">
        <v>3617</v>
      </c>
      <c r="F988" s="1396" t="s">
        <v>2452</v>
      </c>
      <c r="G988" s="1395" t="s">
        <v>5</v>
      </c>
      <c r="H988" s="1392">
        <v>1</v>
      </c>
      <c r="I988" s="1397"/>
      <c r="J988" s="789"/>
      <c r="K988" s="789"/>
      <c r="L988" s="1397"/>
      <c r="M988" s="791"/>
      <c r="N988" s="789"/>
      <c r="O988" s="797"/>
      <c r="P988" s="797"/>
      <c r="Q988" s="797"/>
      <c r="R988" s="797"/>
      <c r="S988" s="798"/>
    </row>
    <row r="989" spans="1:19" ht="60">
      <c r="A989" s="1388">
        <v>975</v>
      </c>
      <c r="B989" s="1394" t="s">
        <v>2132</v>
      </c>
      <c r="C989" s="1395">
        <v>250</v>
      </c>
      <c r="D989" s="1395" t="s">
        <v>2193</v>
      </c>
      <c r="E989" s="1427" t="s">
        <v>3623</v>
      </c>
      <c r="F989" s="1396" t="s">
        <v>2195</v>
      </c>
      <c r="G989" s="1395" t="s">
        <v>5</v>
      </c>
      <c r="H989" s="1392">
        <v>1</v>
      </c>
      <c r="I989" s="868"/>
      <c r="J989" s="789"/>
      <c r="K989" s="887"/>
      <c r="L989" s="868"/>
      <c r="M989" s="791"/>
      <c r="N989" s="789"/>
      <c r="O989" s="797"/>
      <c r="P989" s="797"/>
      <c r="Q989" s="797"/>
      <c r="R989" s="797"/>
      <c r="S989" s="798"/>
    </row>
    <row r="990" spans="1:19" ht="45">
      <c r="A990" s="1393">
        <v>976</v>
      </c>
      <c r="B990" s="1394" t="s">
        <v>2456</v>
      </c>
      <c r="C990" s="1395"/>
      <c r="D990" s="1395" t="s">
        <v>2026</v>
      </c>
      <c r="E990" s="1427" t="s">
        <v>3618</v>
      </c>
      <c r="F990" s="1396" t="s">
        <v>2027</v>
      </c>
      <c r="G990" s="1395" t="s">
        <v>12</v>
      </c>
      <c r="H990" s="1392">
        <v>1.1000000000000001</v>
      </c>
      <c r="I990" s="868"/>
      <c r="J990" s="789"/>
      <c r="K990" s="887"/>
      <c r="L990" s="868"/>
      <c r="M990" s="791"/>
      <c r="N990" s="789"/>
      <c r="O990" s="797"/>
      <c r="P990" s="797"/>
      <c r="Q990" s="797"/>
      <c r="R990" s="797"/>
      <c r="S990" s="798"/>
    </row>
    <row r="991" spans="1:19" ht="60">
      <c r="A991" s="1388">
        <v>977</v>
      </c>
      <c r="B991" s="1394" t="s">
        <v>2457</v>
      </c>
      <c r="C991" s="1395"/>
      <c r="D991" s="1395" t="s">
        <v>2028</v>
      </c>
      <c r="E991" s="1427" t="s">
        <v>3618</v>
      </c>
      <c r="F991" s="1396" t="s">
        <v>2029</v>
      </c>
      <c r="G991" s="1395" t="s">
        <v>12</v>
      </c>
      <c r="H991" s="1392">
        <v>1</v>
      </c>
      <c r="I991" s="868"/>
      <c r="J991" s="789"/>
      <c r="K991" s="887"/>
      <c r="L991" s="868"/>
      <c r="M991" s="791"/>
      <c r="N991" s="789"/>
      <c r="O991" s="797"/>
      <c r="P991" s="797"/>
      <c r="Q991" s="797"/>
      <c r="R991" s="797"/>
      <c r="S991" s="798"/>
    </row>
    <row r="992" spans="1:19" ht="45">
      <c r="A992" s="1393">
        <v>978</v>
      </c>
      <c r="B992" s="1394" t="s">
        <v>2032</v>
      </c>
      <c r="C992" s="1395"/>
      <c r="D992" s="1395"/>
      <c r="E992" s="1396"/>
      <c r="F992" s="1396"/>
      <c r="G992" s="1395" t="s">
        <v>9</v>
      </c>
      <c r="H992" s="1392">
        <v>1</v>
      </c>
      <c r="I992" s="1397"/>
      <c r="J992" s="789"/>
      <c r="K992" s="789"/>
      <c r="L992" s="1397"/>
      <c r="M992" s="791"/>
      <c r="N992" s="789"/>
      <c r="O992" s="797"/>
      <c r="P992" s="797"/>
      <c r="Q992" s="797"/>
      <c r="R992" s="797"/>
      <c r="S992" s="798"/>
    </row>
    <row r="993" spans="1:19" ht="30">
      <c r="A993" s="1388">
        <v>979</v>
      </c>
      <c r="B993" s="1394" t="s">
        <v>1939</v>
      </c>
      <c r="C993" s="1395"/>
      <c r="D993" s="1395"/>
      <c r="E993" s="1396"/>
      <c r="F993" s="1396"/>
      <c r="G993" s="1395" t="s">
        <v>9</v>
      </c>
      <c r="H993" s="1392">
        <v>1</v>
      </c>
      <c r="I993" s="1397"/>
      <c r="J993" s="789"/>
      <c r="K993" s="789"/>
      <c r="L993" s="868"/>
      <c r="M993" s="791"/>
      <c r="N993" s="789"/>
      <c r="O993" s="797"/>
      <c r="P993" s="797"/>
      <c r="Q993" s="797"/>
      <c r="R993" s="797"/>
      <c r="S993" s="798"/>
    </row>
    <row r="994" spans="1:19" ht="15">
      <c r="A994" s="1393">
        <v>980</v>
      </c>
      <c r="B994" s="1394" t="s">
        <v>1940</v>
      </c>
      <c r="C994" s="1395"/>
      <c r="D994" s="1395"/>
      <c r="E994" s="1396"/>
      <c r="F994" s="1396"/>
      <c r="G994" s="1395" t="s">
        <v>9</v>
      </c>
      <c r="H994" s="1392">
        <v>1</v>
      </c>
      <c r="I994" s="1397"/>
      <c r="J994" s="789"/>
      <c r="K994" s="789"/>
      <c r="L994" s="1397"/>
      <c r="M994" s="791"/>
      <c r="N994" s="789"/>
      <c r="O994" s="797"/>
      <c r="P994" s="797"/>
      <c r="Q994" s="797"/>
      <c r="R994" s="797"/>
      <c r="S994" s="798"/>
    </row>
    <row r="995" spans="1:19" ht="15">
      <c r="A995" s="1388">
        <v>981</v>
      </c>
      <c r="B995" s="1407" t="s">
        <v>3186</v>
      </c>
      <c r="C995" s="1408"/>
      <c r="D995" s="1408"/>
      <c r="E995" s="1409"/>
      <c r="F995" s="1409"/>
      <c r="G995" s="1408"/>
      <c r="H995" s="1410"/>
      <c r="I995" s="1397"/>
      <c r="J995" s="789"/>
      <c r="K995" s="789"/>
      <c r="L995" s="868"/>
      <c r="M995" s="791"/>
      <c r="N995" s="789"/>
      <c r="O995" s="797"/>
      <c r="P995" s="797"/>
      <c r="Q995" s="797"/>
      <c r="R995" s="797"/>
      <c r="S995" s="798"/>
    </row>
    <row r="996" spans="1:19" ht="30">
      <c r="A996" s="1393">
        <v>982</v>
      </c>
      <c r="B996" s="1411" t="s">
        <v>1876</v>
      </c>
      <c r="C996" s="1412">
        <v>160</v>
      </c>
      <c r="D996" s="1412" t="s">
        <v>1916</v>
      </c>
      <c r="E996" s="1428" t="s">
        <v>3632</v>
      </c>
      <c r="F996" s="1412"/>
      <c r="G996" s="1408" t="s">
        <v>7</v>
      </c>
      <c r="H996" s="1410">
        <v>2</v>
      </c>
      <c r="I996" s="868"/>
      <c r="J996" s="789"/>
      <c r="K996" s="789"/>
      <c r="M996" s="791"/>
      <c r="N996" s="789"/>
      <c r="O996" s="797"/>
      <c r="P996" s="797"/>
      <c r="Q996" s="797"/>
      <c r="R996" s="797"/>
      <c r="S996" s="798"/>
    </row>
    <row r="997" spans="1:19" ht="15">
      <c r="A997" s="1388">
        <v>983</v>
      </c>
      <c r="B997" s="1411" t="s">
        <v>2073</v>
      </c>
      <c r="C997" s="1412">
        <v>160</v>
      </c>
      <c r="D997" s="1412" t="s">
        <v>1916</v>
      </c>
      <c r="E997" s="1413"/>
      <c r="F997" s="1412"/>
      <c r="G997" s="1408" t="s">
        <v>5</v>
      </c>
      <c r="H997" s="1410">
        <v>2</v>
      </c>
      <c r="I997" s="868"/>
      <c r="J997" s="789"/>
      <c r="K997" s="789"/>
      <c r="L997" s="868"/>
      <c r="M997" s="791"/>
      <c r="N997" s="789"/>
      <c r="O997" s="797"/>
      <c r="P997" s="797"/>
      <c r="Q997" s="797"/>
      <c r="R997" s="797"/>
      <c r="S997" s="798"/>
    </row>
    <row r="998" spans="1:19" ht="15">
      <c r="A998" s="1393">
        <v>984</v>
      </c>
      <c r="B998" s="1411" t="s">
        <v>1919</v>
      </c>
      <c r="C998" s="1412">
        <v>160</v>
      </c>
      <c r="D998" s="1412" t="s">
        <v>1916</v>
      </c>
      <c r="E998" s="1413"/>
      <c r="F998" s="1412"/>
      <c r="G998" s="1408" t="s">
        <v>5</v>
      </c>
      <c r="H998" s="1410">
        <v>1</v>
      </c>
      <c r="I998" s="868"/>
      <c r="J998" s="789"/>
      <c r="K998" s="789"/>
      <c r="L998" s="868"/>
      <c r="M998" s="791"/>
      <c r="N998" s="789"/>
      <c r="O998" s="797"/>
      <c r="P998" s="797"/>
      <c r="Q998" s="797"/>
      <c r="R998" s="797"/>
      <c r="S998" s="798"/>
    </row>
    <row r="999" spans="1:19" ht="15">
      <c r="A999" s="1388">
        <v>985</v>
      </c>
      <c r="B999" s="1411" t="s">
        <v>1922</v>
      </c>
      <c r="C999" s="1412" t="s">
        <v>2174</v>
      </c>
      <c r="D999" s="1412" t="s">
        <v>1916</v>
      </c>
      <c r="E999" s="1413"/>
      <c r="F999" s="1412"/>
      <c r="G999" s="1408" t="s">
        <v>5</v>
      </c>
      <c r="H999" s="1410">
        <v>1</v>
      </c>
      <c r="I999" s="868"/>
      <c r="J999" s="789"/>
      <c r="K999" s="789"/>
      <c r="L999" s="868"/>
      <c r="M999" s="791"/>
      <c r="N999" s="789"/>
      <c r="O999" s="797"/>
      <c r="P999" s="797"/>
      <c r="Q999" s="797"/>
      <c r="R999" s="797"/>
      <c r="S999" s="798"/>
    </row>
    <row r="1000" spans="1:19" ht="30">
      <c r="A1000" s="1393">
        <v>986</v>
      </c>
      <c r="B1000" s="1411" t="s">
        <v>2004</v>
      </c>
      <c r="C1000" s="1412">
        <v>160</v>
      </c>
      <c r="D1000" s="1412" t="s">
        <v>1916</v>
      </c>
      <c r="E1000" s="1428" t="s">
        <v>3633</v>
      </c>
      <c r="F1000" s="1412"/>
      <c r="G1000" s="1408" t="s">
        <v>5</v>
      </c>
      <c r="H1000" s="1410">
        <v>1</v>
      </c>
      <c r="I1000" s="868"/>
      <c r="J1000" s="789"/>
      <c r="K1000" s="789"/>
      <c r="L1000" s="1397"/>
      <c r="M1000" s="791"/>
      <c r="N1000" s="789"/>
      <c r="O1000" s="797"/>
      <c r="P1000" s="797"/>
      <c r="Q1000" s="797"/>
      <c r="R1000" s="797"/>
      <c r="S1000" s="798"/>
    </row>
    <row r="1001" spans="1:19" ht="30">
      <c r="A1001" s="1388">
        <v>987</v>
      </c>
      <c r="B1001" s="1411" t="s">
        <v>2012</v>
      </c>
      <c r="C1001" s="1412">
        <v>200</v>
      </c>
      <c r="D1001" s="1412" t="s">
        <v>2185</v>
      </c>
      <c r="E1001" s="1428" t="s">
        <v>3576</v>
      </c>
      <c r="F1001" s="1413" t="s">
        <v>3187</v>
      </c>
      <c r="G1001" s="1408" t="s">
        <v>5</v>
      </c>
      <c r="H1001" s="1410">
        <v>1</v>
      </c>
      <c r="I1001" s="868"/>
      <c r="J1001" s="789"/>
      <c r="K1001" s="887"/>
      <c r="L1001" s="868"/>
      <c r="M1001" s="791"/>
      <c r="N1001" s="789"/>
      <c r="O1001" s="797"/>
      <c r="P1001" s="797"/>
      <c r="Q1001" s="797"/>
      <c r="R1001" s="797"/>
      <c r="S1001" s="798"/>
    </row>
    <row r="1002" spans="1:19" ht="30">
      <c r="A1002" s="1393">
        <v>988</v>
      </c>
      <c r="B1002" s="1411" t="s">
        <v>2450</v>
      </c>
      <c r="C1002" s="1412">
        <v>160</v>
      </c>
      <c r="D1002" s="1412" t="s">
        <v>2451</v>
      </c>
      <c r="E1002" s="1428" t="s">
        <v>3617</v>
      </c>
      <c r="F1002" s="1412" t="s">
        <v>3188</v>
      </c>
      <c r="G1002" s="1408" t="s">
        <v>5</v>
      </c>
      <c r="H1002" s="1410">
        <v>1</v>
      </c>
      <c r="I1002" s="868"/>
      <c r="J1002" s="789"/>
      <c r="K1002" s="789"/>
      <c r="L1002" s="868"/>
      <c r="M1002" s="791"/>
      <c r="N1002" s="789"/>
      <c r="O1002" s="797"/>
      <c r="P1002" s="797"/>
      <c r="Q1002" s="797"/>
      <c r="R1002" s="797"/>
      <c r="S1002" s="798"/>
    </row>
    <row r="1003" spans="1:19" ht="60">
      <c r="A1003" s="1388">
        <v>989</v>
      </c>
      <c r="B1003" s="1411" t="s">
        <v>3189</v>
      </c>
      <c r="C1003" s="1412"/>
      <c r="D1003" s="1412" t="s">
        <v>2028</v>
      </c>
      <c r="E1003" s="1428" t="s">
        <v>3618</v>
      </c>
      <c r="F1003" s="1413" t="s">
        <v>2029</v>
      </c>
      <c r="G1003" s="1408" t="s">
        <v>12</v>
      </c>
      <c r="H1003" s="1410">
        <v>1.5</v>
      </c>
      <c r="I1003" s="868"/>
      <c r="J1003" s="789"/>
      <c r="K1003" s="887"/>
      <c r="L1003" s="868"/>
      <c r="M1003" s="791"/>
      <c r="N1003" s="789"/>
      <c r="O1003" s="797"/>
      <c r="P1003" s="797"/>
      <c r="Q1003" s="797"/>
      <c r="R1003" s="797"/>
      <c r="S1003" s="798"/>
    </row>
    <row r="1004" spans="1:19" ht="45">
      <c r="A1004" s="1393">
        <v>990</v>
      </c>
      <c r="B1004" s="1411" t="s">
        <v>2032</v>
      </c>
      <c r="C1004" s="1412"/>
      <c r="D1004" s="1412"/>
      <c r="E1004" s="1413"/>
      <c r="F1004" s="1413"/>
      <c r="G1004" s="1408" t="s">
        <v>9</v>
      </c>
      <c r="H1004" s="1410">
        <v>1</v>
      </c>
      <c r="I1004" s="1397"/>
      <c r="J1004" s="789"/>
      <c r="K1004" s="789"/>
      <c r="L1004" s="1397"/>
      <c r="M1004" s="791"/>
      <c r="N1004" s="789"/>
      <c r="O1004" s="797"/>
      <c r="P1004" s="797"/>
      <c r="Q1004" s="797"/>
      <c r="R1004" s="797"/>
      <c r="S1004" s="798"/>
    </row>
    <row r="1005" spans="1:19" ht="30">
      <c r="A1005" s="1388">
        <v>991</v>
      </c>
      <c r="B1005" s="1411" t="s">
        <v>1939</v>
      </c>
      <c r="C1005" s="1412"/>
      <c r="D1005" s="1412"/>
      <c r="E1005" s="1413"/>
      <c r="F1005" s="1413"/>
      <c r="G1005" s="1408" t="s">
        <v>9</v>
      </c>
      <c r="H1005" s="1410">
        <v>1</v>
      </c>
      <c r="I1005" s="1397"/>
      <c r="J1005" s="789"/>
      <c r="K1005" s="789"/>
      <c r="L1005" s="868"/>
      <c r="M1005" s="791"/>
      <c r="N1005" s="789"/>
      <c r="O1005" s="797"/>
      <c r="P1005" s="797"/>
      <c r="Q1005" s="797"/>
      <c r="R1005" s="797"/>
      <c r="S1005" s="798"/>
    </row>
    <row r="1006" spans="1:19" ht="15">
      <c r="A1006" s="1393">
        <v>992</v>
      </c>
      <c r="B1006" s="1411" t="s">
        <v>1940</v>
      </c>
      <c r="C1006" s="1412"/>
      <c r="D1006" s="1412"/>
      <c r="E1006" s="1413"/>
      <c r="F1006" s="1413"/>
      <c r="G1006" s="1408" t="s">
        <v>9</v>
      </c>
      <c r="H1006" s="1410">
        <v>1</v>
      </c>
      <c r="I1006" s="1397"/>
      <c r="J1006" s="789"/>
      <c r="K1006" s="789"/>
      <c r="L1006" s="1397"/>
      <c r="M1006" s="791"/>
      <c r="N1006" s="789"/>
      <c r="O1006" s="797"/>
      <c r="P1006" s="797"/>
      <c r="Q1006" s="797"/>
      <c r="R1006" s="797"/>
      <c r="S1006" s="798"/>
    </row>
    <row r="1007" spans="1:19" ht="15">
      <c r="A1007" s="1388">
        <v>993</v>
      </c>
      <c r="B1007" s="1406" t="s">
        <v>2453</v>
      </c>
      <c r="C1007" s="1406"/>
      <c r="D1007" s="1406"/>
      <c r="E1007" s="1422"/>
      <c r="F1007" s="1406"/>
      <c r="G1007" s="1406"/>
      <c r="H1007" s="1392"/>
      <c r="I1007" s="1397"/>
      <c r="J1007" s="789"/>
      <c r="K1007" s="789"/>
      <c r="L1007" s="1397"/>
      <c r="M1007" s="791"/>
      <c r="N1007" s="789"/>
      <c r="O1007" s="797"/>
      <c r="P1007" s="797"/>
      <c r="Q1007" s="797"/>
      <c r="R1007" s="797"/>
      <c r="S1007" s="798"/>
    </row>
    <row r="1008" spans="1:19" ht="105">
      <c r="A1008" s="1393">
        <v>994</v>
      </c>
      <c r="B1008" s="1394" t="s">
        <v>2478</v>
      </c>
      <c r="C1008" s="1395"/>
      <c r="D1008" s="1395"/>
      <c r="E1008" s="1427" t="s">
        <v>3578</v>
      </c>
      <c r="F1008" s="1396"/>
      <c r="G1008" s="1395" t="s">
        <v>9</v>
      </c>
      <c r="H1008" s="1392">
        <v>1</v>
      </c>
      <c r="I1008" s="1397"/>
      <c r="J1008" s="789"/>
      <c r="K1008" s="789"/>
      <c r="L1008" s="1397"/>
      <c r="M1008" s="791"/>
      <c r="N1008" s="789"/>
      <c r="O1008" s="797"/>
      <c r="P1008" s="797"/>
      <c r="Q1008" s="797"/>
      <c r="R1008" s="797"/>
      <c r="S1008" s="798"/>
    </row>
    <row r="1009" spans="1:19" ht="90">
      <c r="A1009" s="1388">
        <v>995</v>
      </c>
      <c r="B1009" s="1394" t="s">
        <v>1904</v>
      </c>
      <c r="C1009" s="1395"/>
      <c r="D1009" s="1395"/>
      <c r="E1009" s="1427" t="s">
        <v>3579</v>
      </c>
      <c r="F1009" s="1395"/>
      <c r="G1009" s="1395" t="s">
        <v>9</v>
      </c>
      <c r="H1009" s="1392">
        <v>1</v>
      </c>
      <c r="I1009" s="1397"/>
      <c r="J1009" s="789"/>
      <c r="K1009" s="789"/>
      <c r="L1009" s="1397"/>
      <c r="M1009" s="791"/>
      <c r="N1009" s="789"/>
      <c r="O1009" s="797"/>
      <c r="P1009" s="797"/>
      <c r="Q1009" s="797"/>
      <c r="R1009" s="797"/>
      <c r="S1009" s="798"/>
    </row>
    <row r="1010" spans="1:19" ht="51">
      <c r="A1010" s="1393">
        <v>996</v>
      </c>
      <c r="B1010" s="1414" t="s">
        <v>1099</v>
      </c>
      <c r="C1010" s="1415"/>
      <c r="D1010" s="1416"/>
      <c r="E1010" s="1423"/>
      <c r="F1010" s="1397"/>
      <c r="G1010" s="1397" t="s">
        <v>9</v>
      </c>
      <c r="H1010" s="1392">
        <v>1</v>
      </c>
      <c r="I1010" s="1397"/>
      <c r="J1010" s="789"/>
      <c r="K1010" s="789"/>
      <c r="L1010" s="1397"/>
      <c r="M1010" s="791"/>
      <c r="N1010" s="789"/>
      <c r="O1010" s="797"/>
      <c r="P1010" s="797"/>
      <c r="Q1010" s="797"/>
      <c r="R1010" s="797"/>
      <c r="S1010" s="798"/>
    </row>
    <row r="1011" spans="1:19" ht="13.5" thickBot="1">
      <c r="A1011" s="1417"/>
      <c r="B1011" s="2093" t="s">
        <v>6</v>
      </c>
      <c r="C1011" s="2093"/>
      <c r="D1011" s="2093"/>
      <c r="E1011" s="1424"/>
      <c r="F1011" s="1418"/>
      <c r="G1011" s="1418"/>
      <c r="H1011" s="1418"/>
      <c r="I1011" s="1418"/>
      <c r="J1011" s="1418"/>
      <c r="K1011" s="1418"/>
      <c r="L1011" s="1418"/>
      <c r="M1011" s="1419"/>
      <c r="N1011" s="1419"/>
      <c r="O1011" s="1420"/>
      <c r="P1011" s="1420"/>
      <c r="Q1011" s="1420"/>
      <c r="R1011" s="1420"/>
      <c r="S1011" s="1420"/>
    </row>
    <row r="1012" spans="1:19">
      <c r="A1012" s="2094"/>
      <c r="B1012" s="2094"/>
      <c r="C1012" s="2094"/>
      <c r="D1012" s="2094"/>
    </row>
    <row r="1013" spans="1:19">
      <c r="B1013" s="1363"/>
    </row>
    <row r="1014" spans="1:19" ht="78" customHeight="1">
      <c r="A1014" s="843">
        <v>1</v>
      </c>
      <c r="B1014" s="2021" t="s">
        <v>2874</v>
      </c>
      <c r="C1014" s="2021"/>
      <c r="D1014" s="2021"/>
      <c r="E1014" s="2021"/>
      <c r="F1014" s="2021"/>
      <c r="G1014" s="2021"/>
      <c r="H1014" s="2021"/>
      <c r="I1014" s="2021"/>
      <c r="J1014" s="2021"/>
      <c r="K1014" s="2021"/>
      <c r="L1014" s="2021"/>
    </row>
    <row r="1015" spans="1:19">
      <c r="A1015" s="846" t="s">
        <v>49</v>
      </c>
      <c r="B1015" s="1032" t="s">
        <v>3220</v>
      </c>
      <c r="C1015" s="1033"/>
      <c r="D1015" s="1033"/>
      <c r="E1015" s="1425"/>
      <c r="F1015" s="1033"/>
      <c r="G1015" s="1033"/>
      <c r="H1015" s="1033"/>
      <c r="I1015" s="1033"/>
      <c r="J1015" s="1033"/>
      <c r="K1015" s="1033"/>
      <c r="L1015" s="1033"/>
    </row>
    <row r="1016" spans="1:19" ht="68.25" customHeight="1">
      <c r="A1016" s="1034" t="s">
        <v>52</v>
      </c>
      <c r="B1016" s="2020" t="s">
        <v>3474</v>
      </c>
      <c r="C1016" s="2020"/>
      <c r="D1016" s="2020"/>
      <c r="E1016" s="2020"/>
      <c r="F1016" s="2020"/>
      <c r="G1016" s="2020"/>
      <c r="H1016" s="2020"/>
      <c r="I1016" s="2020"/>
      <c r="J1016" s="2020"/>
      <c r="K1016" s="2020"/>
      <c r="L1016" s="2020"/>
    </row>
    <row r="1017" spans="1:19" ht="70.5" customHeight="1">
      <c r="A1017" s="1034" t="s">
        <v>3218</v>
      </c>
      <c r="B1017" s="1927" t="s">
        <v>3217</v>
      </c>
      <c r="C1017" s="1927"/>
      <c r="D1017" s="1927"/>
      <c r="E1017" s="1927"/>
      <c r="F1017" s="1927"/>
      <c r="G1017" s="1927"/>
      <c r="H1017" s="1927"/>
      <c r="I1017" s="1927"/>
      <c r="J1017" s="1927"/>
      <c r="K1017" s="1927"/>
      <c r="L1017" s="1927"/>
    </row>
    <row r="1018" spans="1:19" ht="91.5" customHeight="1">
      <c r="A1018" s="1034" t="s">
        <v>3219</v>
      </c>
      <c r="B1018" s="1927" t="s">
        <v>3224</v>
      </c>
      <c r="C1018" s="1927"/>
      <c r="D1018" s="1927"/>
      <c r="E1018" s="1927"/>
      <c r="F1018" s="1927"/>
      <c r="G1018" s="1927"/>
      <c r="H1018" s="1927"/>
      <c r="I1018" s="1927"/>
      <c r="J1018" s="1927"/>
      <c r="K1018" s="1927"/>
      <c r="L1018" s="1927"/>
    </row>
    <row r="1019" spans="1:19" ht="30" customHeight="1">
      <c r="A1019" s="1034" t="s">
        <v>3229</v>
      </c>
      <c r="B1019" s="1927" t="s">
        <v>3559</v>
      </c>
      <c r="C1019" s="1927"/>
      <c r="D1019" s="1927"/>
      <c r="E1019" s="1927"/>
      <c r="F1019" s="1927"/>
      <c r="G1019" s="1927"/>
      <c r="H1019" s="1927"/>
      <c r="I1019" s="1927"/>
      <c r="J1019" s="1927"/>
      <c r="K1019" s="1927"/>
      <c r="L1019" s="1927"/>
    </row>
    <row r="1020" spans="1:19" ht="60" customHeight="1">
      <c r="A1020" s="1034" t="s">
        <v>3558</v>
      </c>
      <c r="B1020" s="1927" t="s">
        <v>3581</v>
      </c>
      <c r="C1020" s="1927"/>
      <c r="D1020" s="1927"/>
      <c r="E1020" s="1927"/>
      <c r="F1020" s="1927"/>
      <c r="G1020" s="1927"/>
      <c r="H1020" s="1927"/>
      <c r="I1020" s="1927"/>
      <c r="J1020" s="1927"/>
      <c r="K1020" s="1927"/>
      <c r="L1020" s="1927"/>
    </row>
    <row r="1021" spans="1:19" ht="33.75" customHeight="1">
      <c r="A1021" s="1034" t="s">
        <v>3582</v>
      </c>
      <c r="B1021" s="1927" t="s">
        <v>3613</v>
      </c>
      <c r="C1021" s="1927"/>
      <c r="D1021" s="1927"/>
      <c r="E1021" s="1927"/>
      <c r="F1021" s="1927"/>
      <c r="G1021" s="1927"/>
      <c r="H1021" s="1927"/>
      <c r="I1021" s="1927"/>
      <c r="J1021" s="1927"/>
      <c r="K1021" s="1927"/>
      <c r="L1021" s="1927"/>
    </row>
    <row r="1022" spans="1:19">
      <c r="A1022" s="1034" t="s">
        <v>3583</v>
      </c>
      <c r="B1022" s="1927" t="s">
        <v>3612</v>
      </c>
      <c r="C1022" s="1927"/>
      <c r="D1022" s="1927"/>
      <c r="E1022" s="1927"/>
      <c r="F1022" s="1927"/>
      <c r="G1022" s="1927"/>
      <c r="H1022" s="1927"/>
      <c r="I1022" s="1927"/>
      <c r="J1022" s="1927"/>
      <c r="K1022" s="1927"/>
      <c r="L1022" s="1927"/>
    </row>
    <row r="1023" spans="1:19">
      <c r="B1023" s="1363"/>
    </row>
    <row r="1025" spans="1:18" s="752" customFormat="1">
      <c r="A1025" s="846"/>
      <c r="B1025" s="847"/>
      <c r="C1025" s="843"/>
      <c r="D1025" s="848"/>
      <c r="E1025" s="1426"/>
      <c r="F1025" s="844"/>
      <c r="G1025" s="845"/>
      <c r="H1025" s="845"/>
      <c r="I1025" s="845"/>
      <c r="J1025" s="845"/>
      <c r="K1025" s="845"/>
      <c r="L1025" s="845"/>
      <c r="M1025" s="1041"/>
      <c r="N1025" s="1372"/>
      <c r="O1025" s="1372"/>
      <c r="P1025" s="1372"/>
      <c r="Q1025" s="1372"/>
      <c r="R1025" s="1372"/>
    </row>
    <row r="1026" spans="1:18" s="752" customFormat="1">
      <c r="A1026" s="849"/>
      <c r="B1026" s="1045" t="s">
        <v>3222</v>
      </c>
      <c r="C1026" s="1921" t="s">
        <v>10</v>
      </c>
      <c r="D1026" s="1921"/>
      <c r="E1026" s="758"/>
      <c r="F1026" s="757"/>
      <c r="G1026" s="757"/>
      <c r="H1026" s="757"/>
      <c r="I1026" s="757"/>
      <c r="J1026" s="757"/>
      <c r="K1026" s="757"/>
      <c r="L1026" s="757"/>
      <c r="M1026" s="1041"/>
      <c r="N1026" s="1372"/>
      <c r="O1026" s="1372"/>
      <c r="P1026" s="1372"/>
      <c r="Q1026" s="1372"/>
      <c r="R1026" s="1372"/>
    </row>
    <row r="1027" spans="1:18" s="752" customFormat="1">
      <c r="A1027" s="849"/>
      <c r="B1027" s="1045" t="s">
        <v>3221</v>
      </c>
      <c r="C1027" s="1921" t="s">
        <v>11</v>
      </c>
      <c r="D1027" s="1921"/>
      <c r="E1027" s="758"/>
      <c r="F1027" s="757"/>
      <c r="G1027" s="757"/>
      <c r="H1027" s="757"/>
      <c r="I1027" s="757"/>
      <c r="J1027" s="757"/>
      <c r="K1027" s="757"/>
      <c r="L1027" s="757"/>
      <c r="M1027" s="1041"/>
      <c r="N1027" s="1372"/>
      <c r="O1027" s="1372"/>
      <c r="P1027" s="1372"/>
      <c r="Q1027" s="1372"/>
      <c r="R1027" s="1372"/>
    </row>
    <row r="1028" spans="1:18" s="752" customFormat="1">
      <c r="A1028" s="849"/>
      <c r="B1028" s="833"/>
      <c r="C1028" s="851"/>
      <c r="D1028" s="851"/>
      <c r="E1028" s="758"/>
      <c r="F1028" s="757"/>
      <c r="G1028" s="757"/>
      <c r="H1028" s="757"/>
      <c r="I1028" s="757"/>
      <c r="J1028" s="757"/>
      <c r="K1028" s="757"/>
      <c r="L1028" s="757"/>
      <c r="M1028" s="1041"/>
      <c r="N1028" s="1372"/>
      <c r="O1028" s="1372"/>
      <c r="P1028" s="1372"/>
      <c r="Q1028" s="1372"/>
      <c r="R1028" s="1372"/>
    </row>
    <row r="1029" spans="1:18" s="752" customFormat="1">
      <c r="A1029" s="849"/>
      <c r="B1029" s="833"/>
      <c r="C1029" s="851"/>
      <c r="D1029" s="851"/>
      <c r="E1029" s="758"/>
      <c r="F1029" s="757"/>
      <c r="G1029" s="757"/>
      <c r="H1029" s="757"/>
      <c r="I1029" s="757"/>
      <c r="J1029" s="757"/>
      <c r="K1029" s="757"/>
      <c r="L1029" s="757"/>
      <c r="M1029" s="1041"/>
      <c r="N1029" s="1372"/>
      <c r="O1029" s="1372"/>
      <c r="P1029" s="1372"/>
      <c r="Q1029" s="1372"/>
      <c r="R1029" s="1372"/>
    </row>
    <row r="1030" spans="1:18" s="752" customFormat="1">
      <c r="A1030" s="849"/>
      <c r="B1030" s="833" t="s">
        <v>3223</v>
      </c>
      <c r="C1030" s="1921" t="s">
        <v>10</v>
      </c>
      <c r="D1030" s="1921"/>
      <c r="E1030" s="758"/>
      <c r="F1030" s="757"/>
      <c r="G1030" s="757"/>
      <c r="H1030" s="757"/>
      <c r="I1030" s="757"/>
      <c r="J1030" s="757"/>
      <c r="K1030" s="757"/>
      <c r="L1030" s="757"/>
      <c r="M1030" s="1041"/>
      <c r="N1030" s="1372"/>
      <c r="O1030" s="1372"/>
      <c r="P1030" s="1372"/>
      <c r="Q1030" s="1372"/>
      <c r="R1030" s="1372"/>
    </row>
    <row r="1031" spans="1:18" s="752" customFormat="1">
      <c r="A1031" s="849"/>
      <c r="B1031" s="833"/>
      <c r="C1031" s="1921" t="s">
        <v>11</v>
      </c>
      <c r="D1031" s="1921"/>
      <c r="E1031" s="758"/>
      <c r="F1031" s="757"/>
      <c r="G1031" s="757"/>
      <c r="H1031" s="757"/>
      <c r="I1031" s="757"/>
      <c r="J1031" s="757"/>
      <c r="K1031" s="757"/>
      <c r="L1031" s="757"/>
      <c r="M1031" s="1041"/>
      <c r="N1031" s="1372"/>
      <c r="O1031" s="1372"/>
      <c r="P1031" s="1372"/>
      <c r="Q1031" s="1372"/>
      <c r="R1031" s="1372"/>
    </row>
    <row r="1032" spans="1:18">
      <c r="B1032" s="1363"/>
    </row>
    <row r="1033" spans="1:18">
      <c r="B1033" s="1363"/>
    </row>
    <row r="1034" spans="1:18">
      <c r="B1034" s="1363"/>
    </row>
    <row r="1035" spans="1:18">
      <c r="B1035" s="1363"/>
    </row>
    <row r="1036" spans="1:18">
      <c r="B1036" s="1363"/>
    </row>
    <row r="1037" spans="1:18">
      <c r="B1037" s="1363"/>
    </row>
    <row r="1038" spans="1:18">
      <c r="B1038" s="1363"/>
    </row>
    <row r="1039" spans="1:18">
      <c r="B1039" s="1363"/>
    </row>
    <row r="1040" spans="1:18">
      <c r="B1040" s="1363"/>
    </row>
    <row r="1041" spans="2:2">
      <c r="B1041" s="1363"/>
    </row>
    <row r="1042" spans="2:2">
      <c r="B1042" s="1363"/>
    </row>
    <row r="1043" spans="2:2">
      <c r="B1043" s="1363"/>
    </row>
    <row r="1044" spans="2:2">
      <c r="B1044" s="1363"/>
    </row>
    <row r="1045" spans="2:2">
      <c r="B1045" s="1363"/>
    </row>
    <row r="1046" spans="2:2">
      <c r="B1046" s="1363"/>
    </row>
    <row r="1047" spans="2:2">
      <c r="B1047" s="1363"/>
    </row>
    <row r="1048" spans="2:2">
      <c r="B1048" s="1363"/>
    </row>
    <row r="1049" spans="2:2">
      <c r="B1049" s="1363"/>
    </row>
    <row r="1050" spans="2:2">
      <c r="B1050" s="1363"/>
    </row>
    <row r="1051" spans="2:2">
      <c r="B1051" s="1363"/>
    </row>
    <row r="1052" spans="2:2">
      <c r="B1052" s="1363"/>
    </row>
    <row r="1053" spans="2:2">
      <c r="B1053" s="1363"/>
    </row>
  </sheetData>
  <mergeCells count="34">
    <mergeCell ref="B1022:L1022"/>
    <mergeCell ref="O11:S11"/>
    <mergeCell ref="G11:G12"/>
    <mergeCell ref="F11:F12"/>
    <mergeCell ref="H11:H12"/>
    <mergeCell ref="E11:E12"/>
    <mergeCell ref="I11:N11"/>
    <mergeCell ref="B1011:D1011"/>
    <mergeCell ref="A1012:D1012"/>
    <mergeCell ref="B1014:L1014"/>
    <mergeCell ref="B1016:L1016"/>
    <mergeCell ref="A6:B6"/>
    <mergeCell ref="A7:B7"/>
    <mergeCell ref="A1:D1"/>
    <mergeCell ref="A2:D2"/>
    <mergeCell ref="A3:D3"/>
    <mergeCell ref="A4:B4"/>
    <mergeCell ref="A5:B5"/>
    <mergeCell ref="C1026:D1026"/>
    <mergeCell ref="C1027:D1027"/>
    <mergeCell ref="C1030:D1030"/>
    <mergeCell ref="C1031:D1031"/>
    <mergeCell ref="A8:B8"/>
    <mergeCell ref="A9:B9"/>
    <mergeCell ref="C9:D9"/>
    <mergeCell ref="A11:A12"/>
    <mergeCell ref="B11:B12"/>
    <mergeCell ref="C11:C12"/>
    <mergeCell ref="D11:D12"/>
    <mergeCell ref="B1017:L1017"/>
    <mergeCell ref="B1018:L1018"/>
    <mergeCell ref="B1019:L1019"/>
    <mergeCell ref="B1020:L1020"/>
    <mergeCell ref="B1021:L1021"/>
  </mergeCells>
  <conditionalFormatting sqref="A16 C16:D67 A18 A20 A22 A24 A26 A28 A30 A32 A34 A36 A38 A40 A42 A44 A46 A48 A50 A52 A54 A56 A58 A60 A62 A64 A66 A224 A226 A228 A230 A232 A234 A236 A238 A240 A242 A244 A246 A248 A250 C1007:D1009">
    <cfRule type="cellIs" dxfId="90" priority="6" operator="equal">
      <formula>0</formula>
    </cfRule>
  </conditionalFormatting>
  <conditionalFormatting sqref="A69 C69:D92 A71 A73 A75 A77 A79 A81 A83 A85 A87 A89 A91">
    <cfRule type="cellIs" dxfId="89" priority="2" operator="equal">
      <formula>0</formula>
    </cfRule>
  </conditionalFormatting>
  <conditionalFormatting sqref="A94 C94:D117 A96 A98 A100 A102 A104 A106 A108 A110 A112 A114 A116">
    <cfRule type="cellIs" dxfId="88" priority="3" operator="equal">
      <formula>0</formula>
    </cfRule>
  </conditionalFormatting>
  <conditionalFormatting sqref="A119 C119:D170 A121 A123 A125 A127 A129 A131 A133 A135 A137 A139 A141 A143 A145 A147 A149 A151 A153 A155 A157 A159 A161 A163 A165 A167 A169">
    <cfRule type="cellIs" dxfId="87" priority="4" operator="equal">
      <formula>0</formula>
    </cfRule>
  </conditionalFormatting>
  <conditionalFormatting sqref="A172 C172:D251 A174 A176 A178 A180 A182 A184 A186 A188 A190 A192 A194 A196 A198 A200 A202 A204 A206 A208 A210 A212 A214 A216 A218 A220 A222">
    <cfRule type="cellIs" dxfId="86" priority="5" operator="equal">
      <formula>0</formula>
    </cfRule>
  </conditionalFormatting>
  <conditionalFormatting sqref="A253 C253:D304 A255 A257 A259 A261 A263 A265 A267 A269 A271 A273 A275 A277 A279 A281 A283 A285 A287 A289 A291 A293 A295 A297 A299 A301 A303 A461 A463 A465 A467 A469 A471 A473 A475 A477 A479 A481 A483 A485 A487">
    <cfRule type="cellIs" dxfId="85" priority="11" operator="equal">
      <formula>0</formula>
    </cfRule>
  </conditionalFormatting>
  <conditionalFormatting sqref="A306 C306:D329 A308 A310 A312 A314 A316 A318 A320 A322 A324 A326 A328">
    <cfRule type="cellIs" dxfId="84" priority="7" operator="equal">
      <formula>0</formula>
    </cfRule>
  </conditionalFormatting>
  <conditionalFormatting sqref="A331 C331:D354 A333 A335 A337 A339 A341 A343 A345 A347 A349 A351 A353">
    <cfRule type="cellIs" dxfId="83" priority="8" operator="equal">
      <formula>0</formula>
    </cfRule>
  </conditionalFormatting>
  <conditionalFormatting sqref="A356 C356:D407 A358 A360 A362 A364 A366 A368 A370 A372 A374 A376 A378 A380 A382 A384 A386 A388 A390 A392 A394 A396 A398 A400 A402 A404 A406">
    <cfRule type="cellIs" dxfId="82" priority="9" operator="equal">
      <formula>0</formula>
    </cfRule>
  </conditionalFormatting>
  <conditionalFormatting sqref="A409 C409:D488 A411 A413 A415 A417 A419 A421 A423 A425 A427 A429 A431 A433 A435 A437 A439 A441 A443 A445 A447 A449 A451 A453 A455 A457 A459">
    <cfRule type="cellIs" dxfId="81" priority="10" operator="equal">
      <formula>0</formula>
    </cfRule>
  </conditionalFormatting>
  <conditionalFormatting sqref="A490 C490:D541 A492 A494 A496 A498 A500 A502 A504 A506 A508 A510 A512 A514 A516 A518 A520 A522 A524 A526 A528 A530 A532 A534 A536 A538 A540 A698 A700 A702 A704 A706 A708 A710 A712 A714 A716 A718 A720 A722 A724">
    <cfRule type="cellIs" dxfId="80" priority="16" operator="equal">
      <formula>0</formula>
    </cfRule>
  </conditionalFormatting>
  <conditionalFormatting sqref="A543 C543:D566 A545 A547 A549 A551 A553 A555 A557 A559 A561 A563 A565">
    <cfRule type="cellIs" dxfId="79" priority="12" operator="equal">
      <formula>0</formula>
    </cfRule>
  </conditionalFormatting>
  <conditionalFormatting sqref="A568 C568:D591 A570 A572 A574 A576 A578 A580 A582 A584 A586 A588 A590">
    <cfRule type="cellIs" dxfId="78" priority="13" operator="equal">
      <formula>0</formula>
    </cfRule>
  </conditionalFormatting>
  <conditionalFormatting sqref="A593 C593:D644 A595 A597 A599 A601 A603 A605 A607 A609 A611 A613 A615 A617 A619 A621 A623 A625 A627 A629 A631 A633 A635 A637 A639 A641 A643">
    <cfRule type="cellIs" dxfId="77" priority="14" operator="equal">
      <formula>0</formula>
    </cfRule>
  </conditionalFormatting>
  <conditionalFormatting sqref="A646 C646:D725 A648 A650 A652 A654 A656 A658 A660 A662 A664 A666 A668 A670 A672 A674 A676 A678 A680 A682 A684 A686 A688 A690 A692 A694 A696">
    <cfRule type="cellIs" dxfId="76" priority="15" operator="equal">
      <formula>0</formula>
    </cfRule>
  </conditionalFormatting>
  <conditionalFormatting sqref="A727 C727:D778 A729 A731 A733 A735 A737 A739 A741 A743 A745 A747 A749 A751 A753 A755 A757 A759 A761 A763 A765 A767 A769 A771 A773 A775 A777 A935 A937 A939 A941 A943 A945 A947 A949 A951 A953 A955 A957 A959 A961">
    <cfRule type="cellIs" dxfId="75" priority="21" operator="equal">
      <formula>0</formula>
    </cfRule>
  </conditionalFormatting>
  <conditionalFormatting sqref="A780 C780:D803 A782 A784 A786 A788 A790 A792 A794 A796 A798 A800 A802">
    <cfRule type="cellIs" dxfId="74" priority="17" operator="equal">
      <formula>0</formula>
    </cfRule>
  </conditionalFormatting>
  <conditionalFormatting sqref="A805 C805:D828 A807 A809 A811 A813 A815 A817 A819 A821 A823 A825 A827">
    <cfRule type="cellIs" dxfId="73" priority="18" operator="equal">
      <formula>0</formula>
    </cfRule>
  </conditionalFormatting>
  <conditionalFormatting sqref="A830 C830:D881 A832 A834 A836 A838 A840 A842 A844 A846 A848 A850 A852 A854 A856 A858 A860 A862 A864 A866 A868 A870 A872 A874 A876 A878 A880">
    <cfRule type="cellIs" dxfId="72" priority="19" operator="equal">
      <formula>0</formula>
    </cfRule>
  </conditionalFormatting>
  <conditionalFormatting sqref="A883 C883:D962 A885 A887 A889 A891 A893 A895 A897 A899 A901 A903 A905 A907 A909 A911 A913 A915 A917 A919 A921 A923 A925 A927 A929 A931 A933">
    <cfRule type="cellIs" dxfId="71" priority="20" operator="equal">
      <formula>0</formula>
    </cfRule>
  </conditionalFormatting>
  <conditionalFormatting sqref="A964 A966 A968 A970 A972 A974 A976 A978 A980 A982 A984 A986 A988 A990 A992 C964:D994 A994 A996 A998 A1000 A1002 A1004 A1006 A1008 A1010">
    <cfRule type="cellIs" dxfId="70" priority="26" operator="equal">
      <formula>0</formula>
    </cfRule>
  </conditionalFormatting>
  <conditionalFormatting sqref="C995:D1006">
    <cfRule type="cellIs" dxfId="69" priority="1" operator="equal">
      <formula>0</formula>
    </cfRule>
  </conditionalFormatting>
  <printOptions horizontalCentered="1"/>
  <pageMargins left="0.7" right="0.7" top="0.75" bottom="0.75" header="0.3" footer="0.3"/>
  <pageSetup paperSize="9" scale="66"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00FF99"/>
    <pageSetUpPr fitToPage="1"/>
  </sheetPr>
  <dimension ref="A1:W154"/>
  <sheetViews>
    <sheetView topLeftCell="A130" zoomScale="85" zoomScaleNormal="85" workbookViewId="0">
      <selection activeCell="W103" sqref="W103"/>
    </sheetView>
  </sheetViews>
  <sheetFormatPr defaultColWidth="9.42578125" defaultRowHeight="12.75"/>
  <cols>
    <col min="1" max="1" width="8.42578125" style="213" customWidth="1"/>
    <col min="2" max="2" width="32.5703125" style="215" customWidth="1"/>
    <col min="3" max="3" width="13.42578125" style="213" customWidth="1"/>
    <col min="4" max="4" width="21.28515625" style="213" customWidth="1"/>
    <col min="5" max="5" width="12.5703125" style="213" customWidth="1"/>
    <col min="6" max="14" width="9.42578125" style="213"/>
    <col min="15" max="15" width="9.140625" style="213" customWidth="1"/>
    <col min="16" max="16" width="11" style="213" customWidth="1"/>
    <col min="17" max="17" width="10.7109375" style="213" customWidth="1"/>
    <col min="18" max="18" width="10.28515625" style="213" bestFit="1" customWidth="1"/>
    <col min="19" max="19" width="11.28515625" style="213" customWidth="1"/>
    <col min="20" max="22" width="9.42578125" style="213"/>
    <col min="23" max="23" width="35.85546875" style="213" customWidth="1"/>
    <col min="24" max="231" width="9.42578125" style="213"/>
    <col min="232" max="232" width="6.42578125" style="213" customWidth="1"/>
    <col min="233" max="233" width="35.42578125" style="213" customWidth="1"/>
    <col min="234" max="234" width="3.5703125" style="213" customWidth="1"/>
    <col min="235" max="235" width="9.28515625" style="213" customWidth="1"/>
    <col min="236" max="236" width="6.42578125" style="213" customWidth="1"/>
    <col min="237" max="237" width="4.5703125" style="213" customWidth="1"/>
    <col min="238" max="238" width="7.42578125" style="213" customWidth="1"/>
    <col min="239" max="239" width="8.42578125" style="213" customWidth="1"/>
    <col min="240" max="240" width="7.5703125" style="213" customWidth="1"/>
    <col min="241" max="241" width="9" style="213" customWidth="1"/>
    <col min="242" max="242" width="11.42578125" style="213" customWidth="1"/>
    <col min="243" max="243" width="10.42578125" style="213" customWidth="1"/>
    <col min="244" max="244" width="11.5703125" style="213" customWidth="1"/>
    <col min="245" max="245" width="9.42578125" style="213"/>
    <col min="246" max="246" width="11.42578125" style="213" customWidth="1"/>
    <col min="247" max="487" width="9.42578125" style="213"/>
    <col min="488" max="488" width="6.42578125" style="213" customWidth="1"/>
    <col min="489" max="489" width="35.42578125" style="213" customWidth="1"/>
    <col min="490" max="490" width="3.5703125" style="213" customWidth="1"/>
    <col min="491" max="491" width="9.28515625" style="213" customWidth="1"/>
    <col min="492" max="492" width="6.42578125" style="213" customWidth="1"/>
    <col min="493" max="493" width="4.5703125" style="213" customWidth="1"/>
    <col min="494" max="494" width="7.42578125" style="213" customWidth="1"/>
    <col min="495" max="495" width="8.42578125" style="213" customWidth="1"/>
    <col min="496" max="496" width="7.5703125" style="213" customWidth="1"/>
    <col min="497" max="497" width="9" style="213" customWidth="1"/>
    <col min="498" max="498" width="11.42578125" style="213" customWidth="1"/>
    <col min="499" max="499" width="10.42578125" style="213" customWidth="1"/>
    <col min="500" max="500" width="11.5703125" style="213" customWidth="1"/>
    <col min="501" max="501" width="9.42578125" style="213"/>
    <col min="502" max="502" width="11.42578125" style="213" customWidth="1"/>
    <col min="503" max="743" width="9.42578125" style="213"/>
    <col min="744" max="744" width="6.42578125" style="213" customWidth="1"/>
    <col min="745" max="745" width="35.42578125" style="213" customWidth="1"/>
    <col min="746" max="746" width="3.5703125" style="213" customWidth="1"/>
    <col min="747" max="747" width="9.28515625" style="213" customWidth="1"/>
    <col min="748" max="748" width="6.42578125" style="213" customWidth="1"/>
    <col min="749" max="749" width="4.5703125" style="213" customWidth="1"/>
    <col min="750" max="750" width="7.42578125" style="213" customWidth="1"/>
    <col min="751" max="751" width="8.42578125" style="213" customWidth="1"/>
    <col min="752" max="752" width="7.5703125" style="213" customWidth="1"/>
    <col min="753" max="753" width="9" style="213" customWidth="1"/>
    <col min="754" max="754" width="11.42578125" style="213" customWidth="1"/>
    <col min="755" max="755" width="10.42578125" style="213" customWidth="1"/>
    <col min="756" max="756" width="11.5703125" style="213" customWidth="1"/>
    <col min="757" max="757" width="9.42578125" style="213"/>
    <col min="758" max="758" width="11.42578125" style="213" customWidth="1"/>
    <col min="759" max="999" width="9.42578125" style="213"/>
    <col min="1000" max="1000" width="6.42578125" style="213" customWidth="1"/>
    <col min="1001" max="1001" width="35.42578125" style="213" customWidth="1"/>
    <col min="1002" max="1002" width="3.5703125" style="213" customWidth="1"/>
    <col min="1003" max="1004" width="9.28515625" style="213" customWidth="1"/>
    <col min="1005" max="16384" width="9.42578125" style="213"/>
  </cols>
  <sheetData>
    <row r="1" spans="1:19">
      <c r="A1" s="2101" t="s">
        <v>2911</v>
      </c>
      <c r="B1" s="2101"/>
      <c r="C1" s="2101"/>
      <c r="D1" s="2101"/>
    </row>
    <row r="2" spans="1:19">
      <c r="A2" s="2102" t="s">
        <v>1095</v>
      </c>
      <c r="B2" s="2102"/>
      <c r="C2" s="2102"/>
      <c r="D2" s="2102"/>
    </row>
    <row r="3" spans="1:19">
      <c r="A3" s="2103"/>
      <c r="B3" s="2103"/>
      <c r="C3" s="2103"/>
      <c r="D3" s="2103"/>
    </row>
    <row r="4" spans="1:19" ht="15">
      <c r="A4" s="1932" t="s">
        <v>0</v>
      </c>
      <c r="B4" s="1932"/>
      <c r="C4" s="759" t="s">
        <v>3211</v>
      </c>
      <c r="D4" s="1366"/>
    </row>
    <row r="5" spans="1:19" ht="15" customHeight="1">
      <c r="A5" s="1932" t="s">
        <v>1</v>
      </c>
      <c r="B5" s="1932"/>
      <c r="C5" s="759" t="s">
        <v>3211</v>
      </c>
      <c r="D5" s="1367"/>
    </row>
    <row r="6" spans="1:19" s="214" customFormat="1">
      <c r="A6" s="1932" t="s">
        <v>2</v>
      </c>
      <c r="B6" s="1932"/>
      <c r="C6" s="759" t="s">
        <v>3212</v>
      </c>
      <c r="D6" s="1367"/>
    </row>
    <row r="7" spans="1:19" ht="15">
      <c r="A7" s="1932" t="s">
        <v>3209</v>
      </c>
      <c r="B7" s="1932"/>
      <c r="C7" s="761" t="s">
        <v>3213</v>
      </c>
      <c r="D7" s="1367"/>
    </row>
    <row r="8" spans="1:19" s="214" customFormat="1" ht="15">
      <c r="A8" s="1939" t="s">
        <v>3210</v>
      </c>
      <c r="B8" s="1939"/>
      <c r="C8" s="761"/>
      <c r="D8" s="1366"/>
      <c r="P8" s="23" t="s">
        <v>2941</v>
      </c>
      <c r="Q8" s="23"/>
      <c r="R8" s="145"/>
      <c r="S8" s="23" t="s">
        <v>2942</v>
      </c>
    </row>
    <row r="9" spans="1:19">
      <c r="A9" s="1365"/>
      <c r="B9" s="1365"/>
      <c r="C9" s="1365"/>
      <c r="D9" s="1365"/>
      <c r="P9" s="23" t="s">
        <v>2943</v>
      </c>
      <c r="Q9" s="23"/>
      <c r="R9" s="23"/>
      <c r="S9" s="23"/>
    </row>
    <row r="10" spans="1:19" ht="13.5" thickBot="1"/>
    <row r="11" spans="1:19" ht="12.75" customHeight="1">
      <c r="A11" s="2074" t="s">
        <v>8</v>
      </c>
      <c r="B11" s="2076" t="s">
        <v>1085</v>
      </c>
      <c r="C11" s="2078" t="s">
        <v>1893</v>
      </c>
      <c r="D11" s="2078" t="s">
        <v>1894</v>
      </c>
      <c r="E11" s="2078" t="s">
        <v>2455</v>
      </c>
      <c r="F11" s="2078" t="s">
        <v>1100</v>
      </c>
      <c r="G11" s="2078" t="s">
        <v>3</v>
      </c>
      <c r="H11" s="2080" t="s">
        <v>4</v>
      </c>
      <c r="I11" s="2100" t="s">
        <v>2934</v>
      </c>
      <c r="J11" s="2100"/>
      <c r="K11" s="2100"/>
      <c r="L11" s="2100"/>
      <c r="M11" s="2100"/>
      <c r="N11" s="2100"/>
      <c r="O11" s="2098" t="s">
        <v>2935</v>
      </c>
      <c r="P11" s="2098"/>
      <c r="Q11" s="2098"/>
      <c r="R11" s="2098"/>
      <c r="S11" s="2099"/>
    </row>
    <row r="12" spans="1:19" ht="65.25">
      <c r="A12" s="2075"/>
      <c r="B12" s="2077"/>
      <c r="C12" s="2079"/>
      <c r="D12" s="2079"/>
      <c r="E12" s="2079"/>
      <c r="F12" s="2079"/>
      <c r="G12" s="2079"/>
      <c r="H12" s="2081"/>
      <c r="I12" s="339" t="s">
        <v>2936</v>
      </c>
      <c r="J12" s="339" t="s">
        <v>2937</v>
      </c>
      <c r="K12" s="339" t="s">
        <v>2886</v>
      </c>
      <c r="L12" s="339" t="s">
        <v>2887</v>
      </c>
      <c r="M12" s="339" t="s">
        <v>2888</v>
      </c>
      <c r="N12" s="339" t="s">
        <v>2938</v>
      </c>
      <c r="O12" s="339" t="s">
        <v>2939</v>
      </c>
      <c r="P12" s="339" t="s">
        <v>2886</v>
      </c>
      <c r="Q12" s="339" t="s">
        <v>2887</v>
      </c>
      <c r="R12" s="339" t="s">
        <v>2888</v>
      </c>
      <c r="S12" s="579" t="s">
        <v>2940</v>
      </c>
    </row>
    <row r="13" spans="1:19" ht="13.5" thickBot="1">
      <c r="A13" s="216">
        <v>1</v>
      </c>
      <c r="B13" s="217">
        <v>2</v>
      </c>
      <c r="C13" s="217">
        <v>3</v>
      </c>
      <c r="D13" s="217">
        <v>4</v>
      </c>
      <c r="E13" s="217">
        <v>5</v>
      </c>
      <c r="F13" s="217">
        <v>6</v>
      </c>
      <c r="G13" s="262">
        <v>7</v>
      </c>
      <c r="H13" s="261">
        <v>8</v>
      </c>
      <c r="I13" s="440">
        <v>9</v>
      </c>
      <c r="J13" s="440">
        <v>10</v>
      </c>
      <c r="K13" s="440">
        <v>11</v>
      </c>
      <c r="L13" s="440">
        <v>12</v>
      </c>
      <c r="M13" s="440">
        <v>13</v>
      </c>
      <c r="N13" s="440">
        <v>14</v>
      </c>
      <c r="O13" s="440">
        <v>15</v>
      </c>
      <c r="P13" s="440">
        <v>16</v>
      </c>
      <c r="Q13" s="440">
        <v>17</v>
      </c>
      <c r="R13" s="440">
        <v>18</v>
      </c>
      <c r="S13" s="580">
        <v>19</v>
      </c>
    </row>
    <row r="14" spans="1:19">
      <c r="A14" s="218"/>
      <c r="B14" s="219" t="s">
        <v>2479</v>
      </c>
      <c r="C14" s="222"/>
      <c r="D14" s="222"/>
      <c r="E14" s="257"/>
      <c r="F14" s="257"/>
      <c r="G14" s="263"/>
      <c r="H14" s="258"/>
      <c r="I14" s="534"/>
      <c r="J14" s="534"/>
      <c r="K14" s="534"/>
      <c r="L14" s="534"/>
      <c r="M14" s="534"/>
      <c r="N14" s="534"/>
      <c r="O14" s="534"/>
      <c r="P14" s="534"/>
      <c r="Q14" s="534"/>
      <c r="R14" s="534"/>
      <c r="S14" s="581"/>
    </row>
    <row r="15" spans="1:19" ht="90">
      <c r="A15" s="223">
        <v>1</v>
      </c>
      <c r="B15" s="244" t="s">
        <v>2480</v>
      </c>
      <c r="C15" s="225"/>
      <c r="D15" s="225"/>
      <c r="E15" s="1368" t="s">
        <v>3568</v>
      </c>
      <c r="F15" s="226" t="s">
        <v>2481</v>
      </c>
      <c r="G15" s="264" t="s">
        <v>5</v>
      </c>
      <c r="H15" s="265">
        <v>1</v>
      </c>
      <c r="I15" s="365"/>
      <c r="J15" s="365"/>
      <c r="K15" s="365"/>
      <c r="L15" s="365"/>
      <c r="M15" s="344"/>
      <c r="N15" s="342"/>
      <c r="O15" s="347"/>
      <c r="P15" s="347"/>
      <c r="Q15" s="347"/>
      <c r="R15" s="347"/>
      <c r="S15" s="348"/>
    </row>
    <row r="16" spans="1:19" ht="30">
      <c r="A16" s="223">
        <v>2</v>
      </c>
      <c r="B16" s="244" t="s">
        <v>2482</v>
      </c>
      <c r="C16" s="225"/>
      <c r="D16" s="225"/>
      <c r="E16" s="1368" t="s">
        <v>3604</v>
      </c>
      <c r="F16" s="226" t="s">
        <v>2483</v>
      </c>
      <c r="G16" s="264" t="s">
        <v>5</v>
      </c>
      <c r="H16" s="265">
        <v>7</v>
      </c>
      <c r="I16" s="322"/>
      <c r="J16" s="365"/>
      <c r="K16" s="365"/>
      <c r="L16" s="322"/>
      <c r="M16" s="344"/>
      <c r="N16" s="342"/>
      <c r="O16" s="347"/>
      <c r="P16" s="347"/>
      <c r="Q16" s="347"/>
      <c r="R16" s="347"/>
      <c r="S16" s="348"/>
    </row>
    <row r="17" spans="1:23" ht="30">
      <c r="A17" s="223">
        <v>3</v>
      </c>
      <c r="B17" s="244" t="s">
        <v>2482</v>
      </c>
      <c r="C17" s="225"/>
      <c r="D17" s="225"/>
      <c r="E17" s="1368" t="s">
        <v>3604</v>
      </c>
      <c r="F17" s="226" t="s">
        <v>2484</v>
      </c>
      <c r="G17" s="264" t="s">
        <v>5</v>
      </c>
      <c r="H17" s="265">
        <v>12</v>
      </c>
      <c r="I17" s="322"/>
      <c r="J17" s="365"/>
      <c r="K17" s="365"/>
      <c r="L17" s="322"/>
      <c r="M17" s="344"/>
      <c r="N17" s="342"/>
      <c r="O17" s="347"/>
      <c r="P17" s="347"/>
      <c r="Q17" s="347"/>
      <c r="R17" s="347"/>
      <c r="S17" s="348"/>
    </row>
    <row r="18" spans="1:23" ht="30">
      <c r="A18" s="223">
        <v>4</v>
      </c>
      <c r="B18" s="244" t="s">
        <v>2482</v>
      </c>
      <c r="C18" s="225"/>
      <c r="D18" s="225"/>
      <c r="E18" s="1368" t="s">
        <v>3604</v>
      </c>
      <c r="F18" s="226" t="s">
        <v>2485</v>
      </c>
      <c r="G18" s="264" t="s">
        <v>5</v>
      </c>
      <c r="H18" s="265">
        <v>3</v>
      </c>
      <c r="I18" s="322"/>
      <c r="J18" s="365"/>
      <c r="K18" s="365"/>
      <c r="L18" s="322"/>
      <c r="M18" s="344"/>
      <c r="N18" s="342"/>
      <c r="O18" s="347"/>
      <c r="P18" s="347"/>
      <c r="Q18" s="347"/>
      <c r="R18" s="347"/>
      <c r="S18" s="348"/>
    </row>
    <row r="19" spans="1:23" ht="30">
      <c r="A19" s="223">
        <v>5</v>
      </c>
      <c r="B19" s="244" t="s">
        <v>2482</v>
      </c>
      <c r="C19" s="225"/>
      <c r="D19" s="225"/>
      <c r="E19" s="1368" t="s">
        <v>3604</v>
      </c>
      <c r="F19" s="226" t="s">
        <v>2486</v>
      </c>
      <c r="G19" s="264" t="s">
        <v>5</v>
      </c>
      <c r="H19" s="265">
        <v>5</v>
      </c>
      <c r="I19" s="322"/>
      <c r="J19" s="365"/>
      <c r="K19" s="365"/>
      <c r="L19" s="322"/>
      <c r="M19" s="344"/>
      <c r="N19" s="342"/>
      <c r="O19" s="347"/>
      <c r="P19" s="347"/>
      <c r="Q19" s="347"/>
      <c r="R19" s="347"/>
      <c r="S19" s="348"/>
    </row>
    <row r="20" spans="1:23" ht="60">
      <c r="A20" s="223">
        <v>6</v>
      </c>
      <c r="B20" s="266" t="s">
        <v>2487</v>
      </c>
      <c r="C20" s="267">
        <v>15</v>
      </c>
      <c r="D20" s="232"/>
      <c r="E20" s="1369" t="s">
        <v>3605</v>
      </c>
      <c r="F20" s="233" t="s">
        <v>2488</v>
      </c>
      <c r="G20" s="264" t="s">
        <v>5</v>
      </c>
      <c r="H20" s="265">
        <v>2</v>
      </c>
      <c r="I20" s="322"/>
      <c r="J20" s="365"/>
      <c r="K20" s="365"/>
      <c r="L20" s="322"/>
      <c r="M20" s="344"/>
      <c r="N20" s="342"/>
      <c r="O20" s="347"/>
      <c r="P20" s="347"/>
      <c r="Q20" s="347"/>
      <c r="R20" s="347"/>
      <c r="S20" s="348"/>
    </row>
    <row r="21" spans="1:23" ht="60">
      <c r="A21" s="223">
        <v>7</v>
      </c>
      <c r="B21" s="266" t="s">
        <v>2487</v>
      </c>
      <c r="C21" s="267">
        <v>15</v>
      </c>
      <c r="D21" s="232"/>
      <c r="E21" s="1369" t="s">
        <v>3605</v>
      </c>
      <c r="F21" s="233" t="s">
        <v>2489</v>
      </c>
      <c r="G21" s="264" t="s">
        <v>5</v>
      </c>
      <c r="H21" s="265">
        <v>6</v>
      </c>
      <c r="I21" s="322"/>
      <c r="J21" s="365"/>
      <c r="K21" s="365"/>
      <c r="L21" s="322"/>
      <c r="M21" s="344"/>
      <c r="N21" s="342"/>
      <c r="O21" s="347"/>
      <c r="P21" s="347"/>
      <c r="Q21" s="347"/>
      <c r="R21" s="347"/>
      <c r="S21" s="348"/>
    </row>
    <row r="22" spans="1:23" ht="60">
      <c r="A22" s="223">
        <v>8</v>
      </c>
      <c r="B22" s="266" t="s">
        <v>2487</v>
      </c>
      <c r="C22" s="267">
        <v>20</v>
      </c>
      <c r="D22" s="232"/>
      <c r="E22" s="1369" t="s">
        <v>3605</v>
      </c>
      <c r="F22" s="233" t="s">
        <v>2490</v>
      </c>
      <c r="G22" s="264" t="s">
        <v>5</v>
      </c>
      <c r="H22" s="265">
        <v>19</v>
      </c>
      <c r="I22" s="322"/>
      <c r="J22" s="365"/>
      <c r="K22" s="365"/>
      <c r="L22" s="322"/>
      <c r="M22" s="344"/>
      <c r="N22" s="342"/>
      <c r="O22" s="347"/>
      <c r="P22" s="347"/>
      <c r="Q22" s="347"/>
      <c r="R22" s="347"/>
      <c r="S22" s="348"/>
    </row>
    <row r="23" spans="1:23" ht="60">
      <c r="A23" s="223">
        <v>9</v>
      </c>
      <c r="B23" s="266" t="s">
        <v>2491</v>
      </c>
      <c r="C23" s="267">
        <v>15</v>
      </c>
      <c r="D23" s="232"/>
      <c r="E23" s="1369" t="s">
        <v>3605</v>
      </c>
      <c r="F23" s="233" t="s">
        <v>2492</v>
      </c>
      <c r="G23" s="264" t="s">
        <v>5</v>
      </c>
      <c r="H23" s="265">
        <v>4</v>
      </c>
      <c r="I23" s="322"/>
      <c r="J23" s="365"/>
      <c r="K23" s="365"/>
      <c r="L23" s="322"/>
      <c r="M23" s="344"/>
      <c r="N23" s="342"/>
      <c r="O23" s="347"/>
      <c r="P23" s="347"/>
      <c r="Q23" s="347"/>
      <c r="R23" s="347"/>
      <c r="S23" s="348"/>
    </row>
    <row r="24" spans="1:23" ht="60">
      <c r="A24" s="223">
        <v>10</v>
      </c>
      <c r="B24" s="266" t="s">
        <v>2491</v>
      </c>
      <c r="C24" s="267">
        <v>20</v>
      </c>
      <c r="D24" s="232"/>
      <c r="E24" s="1369" t="s">
        <v>3605</v>
      </c>
      <c r="F24" s="233" t="s">
        <v>2493</v>
      </c>
      <c r="G24" s="264" t="s">
        <v>5</v>
      </c>
      <c r="H24" s="265">
        <v>4</v>
      </c>
      <c r="I24" s="322"/>
      <c r="J24" s="365"/>
      <c r="K24" s="365"/>
      <c r="L24" s="322"/>
      <c r="M24" s="344"/>
      <c r="N24" s="342"/>
      <c r="O24" s="347"/>
      <c r="P24" s="347"/>
      <c r="Q24" s="347"/>
      <c r="R24" s="347"/>
      <c r="S24" s="348"/>
    </row>
    <row r="25" spans="1:23" ht="60">
      <c r="A25" s="223">
        <v>11</v>
      </c>
      <c r="B25" s="266" t="s">
        <v>2494</v>
      </c>
      <c r="C25" s="267">
        <v>15</v>
      </c>
      <c r="D25" s="232"/>
      <c r="E25" s="1369" t="s">
        <v>3605</v>
      </c>
      <c r="F25" s="233" t="s">
        <v>2495</v>
      </c>
      <c r="G25" s="264" t="s">
        <v>5</v>
      </c>
      <c r="H25" s="265">
        <v>10</v>
      </c>
      <c r="I25" s="322"/>
      <c r="J25" s="365"/>
      <c r="K25" s="365"/>
      <c r="L25" s="322"/>
      <c r="M25" s="344"/>
      <c r="N25" s="342"/>
      <c r="O25" s="347"/>
      <c r="P25" s="347"/>
      <c r="Q25" s="347"/>
      <c r="R25" s="347"/>
      <c r="S25" s="348"/>
    </row>
    <row r="26" spans="1:23" ht="60">
      <c r="A26" s="223">
        <v>12</v>
      </c>
      <c r="B26" s="266" t="s">
        <v>2494</v>
      </c>
      <c r="C26" s="267">
        <v>20</v>
      </c>
      <c r="D26" s="232"/>
      <c r="E26" s="1369" t="s">
        <v>3605</v>
      </c>
      <c r="F26" s="233" t="s">
        <v>2496</v>
      </c>
      <c r="G26" s="264" t="s">
        <v>5</v>
      </c>
      <c r="H26" s="265">
        <v>14</v>
      </c>
      <c r="I26" s="322"/>
      <c r="J26" s="365"/>
      <c r="K26" s="365"/>
      <c r="L26" s="322"/>
      <c r="M26" s="344"/>
      <c r="N26" s="342"/>
      <c r="O26" s="347"/>
      <c r="P26" s="347"/>
      <c r="Q26" s="347"/>
      <c r="R26" s="347"/>
      <c r="S26" s="348"/>
    </row>
    <row r="27" spans="1:23" ht="60">
      <c r="A27" s="223">
        <v>13</v>
      </c>
      <c r="B27" s="266" t="s">
        <v>2494</v>
      </c>
      <c r="C27" s="267">
        <v>25</v>
      </c>
      <c r="D27" s="232"/>
      <c r="E27" s="1369" t="s">
        <v>3605</v>
      </c>
      <c r="F27" s="233" t="s">
        <v>2497</v>
      </c>
      <c r="G27" s="264" t="s">
        <v>5</v>
      </c>
      <c r="H27" s="265">
        <v>32</v>
      </c>
      <c r="I27" s="322"/>
      <c r="J27" s="365"/>
      <c r="K27" s="365"/>
      <c r="L27" s="322"/>
      <c r="M27" s="344"/>
      <c r="N27" s="342"/>
      <c r="O27" s="347"/>
      <c r="P27" s="347"/>
      <c r="Q27" s="347"/>
      <c r="R27" s="347"/>
      <c r="S27" s="348"/>
    </row>
    <row r="28" spans="1:23" ht="86.25" customHeight="1">
      <c r="A28" s="223">
        <v>14</v>
      </c>
      <c r="B28" s="266" t="s">
        <v>2494</v>
      </c>
      <c r="C28" s="267">
        <v>80</v>
      </c>
      <c r="D28" s="232"/>
      <c r="E28" s="1369" t="s">
        <v>3605</v>
      </c>
      <c r="F28" s="233" t="s">
        <v>2498</v>
      </c>
      <c r="G28" s="264" t="s">
        <v>5</v>
      </c>
      <c r="H28" s="265">
        <v>2</v>
      </c>
      <c r="I28" s="322"/>
      <c r="J28" s="365"/>
      <c r="K28" s="365"/>
      <c r="L28" s="322"/>
      <c r="M28" s="344"/>
      <c r="N28" s="342"/>
      <c r="O28" s="347"/>
      <c r="P28" s="347"/>
      <c r="Q28" s="347"/>
      <c r="R28" s="347"/>
      <c r="S28" s="348"/>
      <c r="U28" s="1943" t="s">
        <v>4002</v>
      </c>
      <c r="V28" s="1944"/>
      <c r="W28" s="1944"/>
    </row>
    <row r="29" spans="1:23" ht="15">
      <c r="A29" s="223">
        <v>15</v>
      </c>
      <c r="B29" s="244" t="s">
        <v>2499</v>
      </c>
      <c r="C29" s="225" t="s">
        <v>1792</v>
      </c>
      <c r="D29" s="225"/>
      <c r="E29" s="233"/>
      <c r="F29" s="226" t="s">
        <v>1792</v>
      </c>
      <c r="G29" s="264" t="s">
        <v>5</v>
      </c>
      <c r="H29" s="265">
        <v>1</v>
      </c>
      <c r="I29" s="322"/>
      <c r="J29" s="365"/>
      <c r="K29" s="365"/>
      <c r="L29" s="322"/>
      <c r="M29" s="344"/>
      <c r="N29" s="342"/>
      <c r="O29" s="347"/>
      <c r="P29" s="347"/>
      <c r="Q29" s="347"/>
      <c r="R29" s="347"/>
      <c r="S29" s="348"/>
    </row>
    <row r="30" spans="1:23" ht="60.75" customHeight="1">
      <c r="A30" s="223">
        <v>16</v>
      </c>
      <c r="B30" s="244" t="s">
        <v>1795</v>
      </c>
      <c r="C30" s="225" t="s">
        <v>1290</v>
      </c>
      <c r="D30" s="225"/>
      <c r="E30" s="1369" t="s">
        <v>3605</v>
      </c>
      <c r="F30" s="233" t="s">
        <v>2500</v>
      </c>
      <c r="G30" s="264" t="s">
        <v>5</v>
      </c>
      <c r="H30" s="265">
        <v>1</v>
      </c>
      <c r="I30" s="322"/>
      <c r="J30" s="365"/>
      <c r="K30" s="365"/>
      <c r="L30" s="322"/>
      <c r="M30" s="344"/>
      <c r="N30" s="342"/>
      <c r="O30" s="347"/>
      <c r="P30" s="347"/>
      <c r="Q30" s="347"/>
      <c r="R30" s="347"/>
      <c r="S30" s="348"/>
    </row>
    <row r="31" spans="1:23" s="1800" customFormat="1" ht="75" customHeight="1">
      <c r="A31" s="1814"/>
      <c r="B31" s="1815" t="s">
        <v>1797</v>
      </c>
      <c r="C31" s="1816" t="s">
        <v>1792</v>
      </c>
      <c r="D31" s="1816"/>
      <c r="E31" s="1817"/>
      <c r="F31" s="1817"/>
      <c r="G31" s="1818" t="s">
        <v>5</v>
      </c>
      <c r="H31" s="1819">
        <v>1</v>
      </c>
      <c r="I31" s="703"/>
      <c r="J31" s="711"/>
      <c r="K31" s="711"/>
      <c r="L31" s="703"/>
      <c r="M31" s="722"/>
      <c r="N31" s="720"/>
      <c r="O31" s="721"/>
      <c r="P31" s="721"/>
      <c r="Q31" s="721"/>
      <c r="R31" s="721"/>
      <c r="S31" s="1751"/>
      <c r="U31" s="1943" t="s">
        <v>4003</v>
      </c>
      <c r="V31" s="1944"/>
      <c r="W31" s="1944"/>
    </row>
    <row r="32" spans="1:23" s="1800" customFormat="1" ht="97.5" customHeight="1">
      <c r="A32" s="1814"/>
      <c r="B32" s="1815" t="s">
        <v>3969</v>
      </c>
      <c r="C32" s="1816"/>
      <c r="D32" s="1816"/>
      <c r="E32" s="1817"/>
      <c r="F32" s="1817"/>
      <c r="G32" s="1818" t="s">
        <v>5</v>
      </c>
      <c r="H32" s="1819">
        <v>1</v>
      </c>
      <c r="I32" s="703"/>
      <c r="J32" s="711"/>
      <c r="K32" s="711"/>
      <c r="L32" s="703"/>
      <c r="M32" s="722"/>
      <c r="N32" s="720"/>
      <c r="O32" s="721"/>
      <c r="P32" s="721"/>
      <c r="Q32" s="721"/>
      <c r="R32" s="721"/>
      <c r="S32" s="1751"/>
      <c r="U32" s="1943" t="s">
        <v>4003</v>
      </c>
      <c r="V32" s="1944"/>
      <c r="W32" s="1944"/>
    </row>
    <row r="33" spans="1:19" ht="30">
      <c r="A33" s="223">
        <v>17</v>
      </c>
      <c r="B33" s="244" t="s">
        <v>2501</v>
      </c>
      <c r="C33" s="226" t="s">
        <v>1284</v>
      </c>
      <c r="D33" s="226"/>
      <c r="E33" s="226"/>
      <c r="F33" s="268"/>
      <c r="G33" s="269" t="s">
        <v>9</v>
      </c>
      <c r="H33" s="265">
        <v>4</v>
      </c>
      <c r="I33" s="322"/>
      <c r="J33" s="365"/>
      <c r="K33" s="365"/>
      <c r="L33" s="322"/>
      <c r="M33" s="344"/>
      <c r="N33" s="342"/>
      <c r="O33" s="347"/>
      <c r="P33" s="347"/>
      <c r="Q33" s="347"/>
      <c r="R33" s="347"/>
      <c r="S33" s="348"/>
    </row>
    <row r="34" spans="1:19" ht="15">
      <c r="A34" s="223">
        <v>18</v>
      </c>
      <c r="B34" s="244" t="s">
        <v>2502</v>
      </c>
      <c r="C34" s="226"/>
      <c r="D34" s="226"/>
      <c r="E34" s="226" t="s">
        <v>2503</v>
      </c>
      <c r="F34" s="268"/>
      <c r="G34" s="269" t="s">
        <v>5</v>
      </c>
      <c r="H34" s="265">
        <v>2</v>
      </c>
      <c r="I34" s="322"/>
      <c r="J34" s="365"/>
      <c r="K34" s="365"/>
      <c r="L34" s="322"/>
      <c r="M34" s="344"/>
      <c r="N34" s="342"/>
      <c r="O34" s="347"/>
      <c r="P34" s="347"/>
      <c r="Q34" s="347"/>
      <c r="R34" s="347"/>
      <c r="S34" s="348"/>
    </row>
    <row r="35" spans="1:19" ht="30">
      <c r="A35" s="223">
        <v>19</v>
      </c>
      <c r="B35" s="244" t="s">
        <v>2504</v>
      </c>
      <c r="C35" s="226" t="s">
        <v>1284</v>
      </c>
      <c r="D35" s="226"/>
      <c r="E35" s="226"/>
      <c r="F35" s="268"/>
      <c r="G35" s="269" t="s">
        <v>9</v>
      </c>
      <c r="H35" s="265">
        <v>66</v>
      </c>
      <c r="I35" s="322"/>
      <c r="J35" s="365"/>
      <c r="K35" s="365"/>
      <c r="L35" s="322"/>
      <c r="M35" s="344"/>
      <c r="N35" s="342"/>
      <c r="O35" s="347"/>
      <c r="P35" s="347"/>
      <c r="Q35" s="347"/>
      <c r="R35" s="347"/>
      <c r="S35" s="348"/>
    </row>
    <row r="36" spans="1:19" ht="15">
      <c r="A36" s="223">
        <v>20</v>
      </c>
      <c r="B36" s="244" t="s">
        <v>2505</v>
      </c>
      <c r="C36" s="226" t="s">
        <v>1284</v>
      </c>
      <c r="D36" s="226"/>
      <c r="E36" s="226"/>
      <c r="F36" s="268"/>
      <c r="G36" s="269" t="s">
        <v>9</v>
      </c>
      <c r="H36" s="265">
        <v>30</v>
      </c>
      <c r="I36" s="322"/>
      <c r="J36" s="365"/>
      <c r="K36" s="365"/>
      <c r="L36" s="322"/>
      <c r="M36" s="344"/>
      <c r="N36" s="342"/>
      <c r="O36" s="347"/>
      <c r="P36" s="347"/>
      <c r="Q36" s="347"/>
      <c r="R36" s="347"/>
      <c r="S36" s="348"/>
    </row>
    <row r="37" spans="1:19" ht="15">
      <c r="A37" s="223">
        <v>21</v>
      </c>
      <c r="B37" s="244" t="s">
        <v>2505</v>
      </c>
      <c r="C37" s="226" t="s">
        <v>1285</v>
      </c>
      <c r="D37" s="226"/>
      <c r="E37" s="226"/>
      <c r="F37" s="268"/>
      <c r="G37" s="269" t="s">
        <v>9</v>
      </c>
      <c r="H37" s="265">
        <v>2</v>
      </c>
      <c r="I37" s="322"/>
      <c r="J37" s="365"/>
      <c r="K37" s="365"/>
      <c r="L37" s="322"/>
      <c r="M37" s="344"/>
      <c r="N37" s="342"/>
      <c r="O37" s="347"/>
      <c r="P37" s="347"/>
      <c r="Q37" s="347"/>
      <c r="R37" s="347"/>
      <c r="S37" s="348"/>
    </row>
    <row r="38" spans="1:19" ht="15">
      <c r="A38" s="223">
        <v>22</v>
      </c>
      <c r="B38" s="266" t="s">
        <v>2506</v>
      </c>
      <c r="C38" s="267" t="s">
        <v>1284</v>
      </c>
      <c r="D38" s="1369" t="s">
        <v>2507</v>
      </c>
      <c r="E38" s="233"/>
      <c r="F38" s="233"/>
      <c r="G38" s="270" t="s">
        <v>7</v>
      </c>
      <c r="H38" s="271">
        <v>55</v>
      </c>
      <c r="I38" s="322"/>
      <c r="J38" s="365"/>
      <c r="K38" s="365"/>
      <c r="L38" s="322"/>
      <c r="M38" s="344"/>
      <c r="N38" s="342"/>
      <c r="O38" s="347"/>
      <c r="P38" s="347"/>
      <c r="Q38" s="347"/>
      <c r="R38" s="347"/>
      <c r="S38" s="348"/>
    </row>
    <row r="39" spans="1:19" ht="15">
      <c r="A39" s="223">
        <v>23</v>
      </c>
      <c r="B39" s="266" t="s">
        <v>2506</v>
      </c>
      <c r="C39" s="267" t="s">
        <v>1282</v>
      </c>
      <c r="D39" s="233" t="s">
        <v>2507</v>
      </c>
      <c r="E39" s="233"/>
      <c r="F39" s="233"/>
      <c r="G39" s="270" t="s">
        <v>7</v>
      </c>
      <c r="H39" s="271">
        <v>80</v>
      </c>
      <c r="I39" s="322"/>
      <c r="J39" s="365"/>
      <c r="K39" s="365"/>
      <c r="L39" s="322"/>
      <c r="M39" s="344"/>
      <c r="N39" s="342"/>
      <c r="O39" s="347"/>
      <c r="P39" s="347"/>
      <c r="Q39" s="347"/>
      <c r="R39" s="347"/>
      <c r="S39" s="348"/>
    </row>
    <row r="40" spans="1:19" ht="15">
      <c r="A40" s="223">
        <v>24</v>
      </c>
      <c r="B40" s="266" t="s">
        <v>2506</v>
      </c>
      <c r="C40" s="267" t="s">
        <v>1285</v>
      </c>
      <c r="D40" s="233" t="s">
        <v>2507</v>
      </c>
      <c r="E40" s="233"/>
      <c r="F40" s="233"/>
      <c r="G40" s="270" t="s">
        <v>7</v>
      </c>
      <c r="H40" s="271">
        <v>124</v>
      </c>
      <c r="I40" s="322"/>
      <c r="J40" s="365"/>
      <c r="K40" s="365"/>
      <c r="L40" s="322"/>
      <c r="M40" s="344"/>
      <c r="N40" s="342"/>
      <c r="O40" s="347"/>
      <c r="P40" s="347"/>
      <c r="Q40" s="347"/>
      <c r="R40" s="347"/>
      <c r="S40" s="348"/>
    </row>
    <row r="41" spans="1:19" ht="15">
      <c r="A41" s="223">
        <v>25</v>
      </c>
      <c r="B41" s="266" t="s">
        <v>2506</v>
      </c>
      <c r="C41" s="267" t="s">
        <v>1286</v>
      </c>
      <c r="D41" s="233" t="s">
        <v>2507</v>
      </c>
      <c r="E41" s="233"/>
      <c r="F41" s="233"/>
      <c r="G41" s="270" t="s">
        <v>7</v>
      </c>
      <c r="H41" s="271">
        <v>50</v>
      </c>
      <c r="I41" s="322"/>
      <c r="J41" s="365"/>
      <c r="K41" s="365"/>
      <c r="L41" s="322"/>
      <c r="M41" s="344"/>
      <c r="N41" s="342"/>
      <c r="O41" s="347"/>
      <c r="P41" s="347"/>
      <c r="Q41" s="347"/>
      <c r="R41" s="347"/>
      <c r="S41" s="348"/>
    </row>
    <row r="42" spans="1:19" ht="15">
      <c r="A42" s="223">
        <v>26</v>
      </c>
      <c r="B42" s="266" t="s">
        <v>2506</v>
      </c>
      <c r="C42" s="267" t="s">
        <v>1287</v>
      </c>
      <c r="D42" s="233" t="s">
        <v>2507</v>
      </c>
      <c r="E42" s="233"/>
      <c r="F42" s="233"/>
      <c r="G42" s="270" t="s">
        <v>7</v>
      </c>
      <c r="H42" s="271">
        <v>110</v>
      </c>
      <c r="I42" s="322"/>
      <c r="J42" s="365"/>
      <c r="K42" s="365"/>
      <c r="L42" s="322"/>
      <c r="M42" s="344"/>
      <c r="N42" s="342"/>
      <c r="O42" s="347"/>
      <c r="P42" s="347"/>
      <c r="Q42" s="347"/>
      <c r="R42" s="347"/>
      <c r="S42" s="348"/>
    </row>
    <row r="43" spans="1:19" ht="15">
      <c r="A43" s="223">
        <v>27</v>
      </c>
      <c r="B43" s="266" t="s">
        <v>2506</v>
      </c>
      <c r="C43" s="267" t="s">
        <v>1278</v>
      </c>
      <c r="D43" s="233" t="s">
        <v>2507</v>
      </c>
      <c r="E43" s="233"/>
      <c r="F43" s="233"/>
      <c r="G43" s="270" t="s">
        <v>7</v>
      </c>
      <c r="H43" s="271">
        <v>48</v>
      </c>
      <c r="I43" s="322"/>
      <c r="J43" s="365"/>
      <c r="K43" s="365"/>
      <c r="L43" s="322"/>
      <c r="M43" s="344"/>
      <c r="N43" s="342"/>
      <c r="O43" s="347"/>
      <c r="P43" s="347"/>
      <c r="Q43" s="347"/>
      <c r="R43" s="347"/>
      <c r="S43" s="348"/>
    </row>
    <row r="44" spans="1:19" ht="15">
      <c r="A44" s="223">
        <v>28</v>
      </c>
      <c r="B44" s="266" t="s">
        <v>2506</v>
      </c>
      <c r="C44" s="267" t="s">
        <v>1290</v>
      </c>
      <c r="D44" s="233" t="s">
        <v>2507</v>
      </c>
      <c r="E44" s="233"/>
      <c r="F44" s="233"/>
      <c r="G44" s="270" t="s">
        <v>7</v>
      </c>
      <c r="H44" s="271">
        <v>28</v>
      </c>
      <c r="I44" s="322"/>
      <c r="J44" s="365"/>
      <c r="K44" s="365"/>
      <c r="L44" s="322"/>
      <c r="M44" s="344"/>
      <c r="N44" s="342"/>
      <c r="O44" s="347"/>
      <c r="P44" s="347"/>
      <c r="Q44" s="347"/>
      <c r="R44" s="347"/>
      <c r="S44" s="348"/>
    </row>
    <row r="45" spans="1:19" ht="15">
      <c r="A45" s="223">
        <v>29</v>
      </c>
      <c r="B45" s="266" t="s">
        <v>2506</v>
      </c>
      <c r="C45" s="267" t="s">
        <v>1792</v>
      </c>
      <c r="D45" s="233" t="s">
        <v>2507</v>
      </c>
      <c r="E45" s="233"/>
      <c r="F45" s="233"/>
      <c r="G45" s="270" t="s">
        <v>7</v>
      </c>
      <c r="H45" s="271">
        <v>15</v>
      </c>
      <c r="I45" s="322"/>
      <c r="J45" s="365"/>
      <c r="K45" s="365"/>
      <c r="L45" s="322"/>
      <c r="M45" s="344"/>
      <c r="N45" s="342"/>
      <c r="O45" s="347"/>
      <c r="P45" s="347"/>
      <c r="Q45" s="347"/>
      <c r="R45" s="347"/>
      <c r="S45" s="348"/>
    </row>
    <row r="46" spans="1:19" ht="15">
      <c r="A46" s="223">
        <v>30</v>
      </c>
      <c r="B46" s="231" t="s">
        <v>1918</v>
      </c>
      <c r="C46" s="267" t="s">
        <v>1287</v>
      </c>
      <c r="D46" s="233" t="s">
        <v>2507</v>
      </c>
      <c r="E46" s="233"/>
      <c r="F46" s="233"/>
      <c r="G46" s="270" t="s">
        <v>5</v>
      </c>
      <c r="H46" s="265">
        <v>4</v>
      </c>
      <c r="I46" s="322"/>
      <c r="J46" s="365"/>
      <c r="K46" s="365"/>
      <c r="L46" s="322"/>
      <c r="M46" s="344"/>
      <c r="N46" s="342"/>
      <c r="O46" s="347"/>
      <c r="P46" s="347"/>
      <c r="Q46" s="347"/>
      <c r="R46" s="347"/>
      <c r="S46" s="348"/>
    </row>
    <row r="47" spans="1:19" ht="15">
      <c r="A47" s="223">
        <v>31</v>
      </c>
      <c r="B47" s="231" t="s">
        <v>1948</v>
      </c>
      <c r="C47" s="267" t="s">
        <v>1284</v>
      </c>
      <c r="D47" s="233" t="s">
        <v>2507</v>
      </c>
      <c r="E47" s="233"/>
      <c r="F47" s="233"/>
      <c r="G47" s="270" t="s">
        <v>5</v>
      </c>
      <c r="H47" s="265">
        <v>12</v>
      </c>
      <c r="I47" s="322"/>
      <c r="J47" s="365"/>
      <c r="K47" s="365"/>
      <c r="L47" s="322"/>
      <c r="M47" s="344"/>
      <c r="N47" s="342"/>
      <c r="O47" s="347"/>
      <c r="P47" s="347"/>
      <c r="Q47" s="347"/>
      <c r="R47" s="347"/>
      <c r="S47" s="348"/>
    </row>
    <row r="48" spans="1:19" ht="15">
      <c r="A48" s="223">
        <v>32</v>
      </c>
      <c r="B48" s="231" t="s">
        <v>1948</v>
      </c>
      <c r="C48" s="267" t="s">
        <v>1282</v>
      </c>
      <c r="D48" s="233" t="s">
        <v>2507</v>
      </c>
      <c r="E48" s="233"/>
      <c r="F48" s="233"/>
      <c r="G48" s="270" t="s">
        <v>5</v>
      </c>
      <c r="H48" s="265">
        <v>26</v>
      </c>
      <c r="I48" s="322"/>
      <c r="J48" s="365"/>
      <c r="K48" s="365"/>
      <c r="L48" s="322"/>
      <c r="M48" s="344"/>
      <c r="N48" s="342"/>
      <c r="O48" s="347"/>
      <c r="P48" s="347"/>
      <c r="Q48" s="347"/>
      <c r="R48" s="347"/>
      <c r="S48" s="348"/>
    </row>
    <row r="49" spans="1:19" ht="15">
      <c r="A49" s="223">
        <v>33</v>
      </c>
      <c r="B49" s="231" t="s">
        <v>1948</v>
      </c>
      <c r="C49" s="267" t="s">
        <v>1285</v>
      </c>
      <c r="D49" s="233" t="s">
        <v>2507</v>
      </c>
      <c r="E49" s="233"/>
      <c r="F49" s="233"/>
      <c r="G49" s="270" t="s">
        <v>5</v>
      </c>
      <c r="H49" s="265">
        <v>58</v>
      </c>
      <c r="I49" s="322"/>
      <c r="J49" s="365"/>
      <c r="K49" s="365"/>
      <c r="L49" s="322"/>
      <c r="M49" s="344"/>
      <c r="N49" s="342"/>
      <c r="O49" s="347"/>
      <c r="P49" s="347"/>
      <c r="Q49" s="347"/>
      <c r="R49" s="347"/>
      <c r="S49" s="348"/>
    </row>
    <row r="50" spans="1:19" ht="15">
      <c r="A50" s="223">
        <v>34</v>
      </c>
      <c r="B50" s="231" t="s">
        <v>1948</v>
      </c>
      <c r="C50" s="267" t="s">
        <v>1286</v>
      </c>
      <c r="D50" s="233" t="s">
        <v>2507</v>
      </c>
      <c r="E50" s="233"/>
      <c r="F50" s="233"/>
      <c r="G50" s="270" t="s">
        <v>5</v>
      </c>
      <c r="H50" s="265">
        <v>18</v>
      </c>
      <c r="I50" s="322"/>
      <c r="J50" s="365"/>
      <c r="K50" s="365"/>
      <c r="L50" s="322"/>
      <c r="M50" s="344"/>
      <c r="N50" s="342"/>
      <c r="O50" s="347"/>
      <c r="P50" s="347"/>
      <c r="Q50" s="347"/>
      <c r="R50" s="347"/>
      <c r="S50" s="348"/>
    </row>
    <row r="51" spans="1:19" ht="15">
      <c r="A51" s="223">
        <v>35</v>
      </c>
      <c r="B51" s="231" t="s">
        <v>1948</v>
      </c>
      <c r="C51" s="267" t="s">
        <v>1287</v>
      </c>
      <c r="D51" s="233" t="s">
        <v>2507</v>
      </c>
      <c r="E51" s="233"/>
      <c r="F51" s="233"/>
      <c r="G51" s="270" t="s">
        <v>5</v>
      </c>
      <c r="H51" s="265">
        <v>26</v>
      </c>
      <c r="I51" s="322"/>
      <c r="J51" s="365"/>
      <c r="K51" s="365"/>
      <c r="L51" s="322"/>
      <c r="M51" s="344"/>
      <c r="N51" s="342"/>
      <c r="O51" s="347"/>
      <c r="P51" s="347"/>
      <c r="Q51" s="347"/>
      <c r="R51" s="347"/>
      <c r="S51" s="348"/>
    </row>
    <row r="52" spans="1:19" ht="15">
      <c r="A52" s="223">
        <v>36</v>
      </c>
      <c r="B52" s="231" t="s">
        <v>1948</v>
      </c>
      <c r="C52" s="267" t="s">
        <v>1290</v>
      </c>
      <c r="D52" s="233" t="s">
        <v>2507</v>
      </c>
      <c r="E52" s="233"/>
      <c r="F52" s="233"/>
      <c r="G52" s="270" t="s">
        <v>5</v>
      </c>
      <c r="H52" s="265">
        <v>10</v>
      </c>
      <c r="I52" s="322"/>
      <c r="J52" s="365"/>
      <c r="K52" s="365"/>
      <c r="L52" s="322"/>
      <c r="M52" s="344"/>
      <c r="N52" s="342"/>
      <c r="O52" s="347"/>
      <c r="P52" s="347"/>
      <c r="Q52" s="347"/>
      <c r="R52" s="347"/>
      <c r="S52" s="348"/>
    </row>
    <row r="53" spans="1:19" ht="15">
      <c r="A53" s="223">
        <v>37</v>
      </c>
      <c r="B53" s="231" t="s">
        <v>1919</v>
      </c>
      <c r="C53" s="267" t="s">
        <v>1284</v>
      </c>
      <c r="D53" s="233" t="s">
        <v>2507</v>
      </c>
      <c r="E53" s="233"/>
      <c r="F53" s="233"/>
      <c r="G53" s="270" t="s">
        <v>5</v>
      </c>
      <c r="H53" s="265">
        <v>36</v>
      </c>
      <c r="I53" s="322"/>
      <c r="J53" s="365"/>
      <c r="K53" s="365"/>
      <c r="L53" s="322"/>
      <c r="M53" s="344"/>
      <c r="N53" s="342"/>
      <c r="O53" s="347"/>
      <c r="P53" s="347"/>
      <c r="Q53" s="347"/>
      <c r="R53" s="347"/>
      <c r="S53" s="348"/>
    </row>
    <row r="54" spans="1:19" ht="15">
      <c r="A54" s="223">
        <v>38</v>
      </c>
      <c r="B54" s="231" t="s">
        <v>1919</v>
      </c>
      <c r="C54" s="267" t="s">
        <v>1282</v>
      </c>
      <c r="D54" s="233" t="s">
        <v>2507</v>
      </c>
      <c r="E54" s="233"/>
      <c r="F54" s="233"/>
      <c r="G54" s="270" t="s">
        <v>5</v>
      </c>
      <c r="H54" s="265">
        <v>42</v>
      </c>
      <c r="I54" s="322"/>
      <c r="J54" s="365"/>
      <c r="K54" s="365"/>
      <c r="L54" s="322"/>
      <c r="M54" s="344"/>
      <c r="N54" s="342"/>
      <c r="O54" s="347"/>
      <c r="P54" s="347"/>
      <c r="Q54" s="347"/>
      <c r="R54" s="347"/>
      <c r="S54" s="348"/>
    </row>
    <row r="55" spans="1:19" ht="15">
      <c r="A55" s="223">
        <v>39</v>
      </c>
      <c r="B55" s="231" t="s">
        <v>1919</v>
      </c>
      <c r="C55" s="267" t="s">
        <v>1285</v>
      </c>
      <c r="D55" s="233" t="s">
        <v>2507</v>
      </c>
      <c r="E55" s="233"/>
      <c r="F55" s="233"/>
      <c r="G55" s="270" t="s">
        <v>5</v>
      </c>
      <c r="H55" s="265">
        <v>80</v>
      </c>
      <c r="I55" s="322"/>
      <c r="J55" s="365"/>
      <c r="K55" s="365"/>
      <c r="L55" s="322"/>
      <c r="M55" s="344"/>
      <c r="N55" s="342"/>
      <c r="O55" s="347"/>
      <c r="P55" s="347"/>
      <c r="Q55" s="347"/>
      <c r="R55" s="347"/>
      <c r="S55" s="348"/>
    </row>
    <row r="56" spans="1:19" ht="15">
      <c r="A56" s="223">
        <v>40</v>
      </c>
      <c r="B56" s="231" t="s">
        <v>1919</v>
      </c>
      <c r="C56" s="267" t="s">
        <v>1286</v>
      </c>
      <c r="D56" s="233" t="s">
        <v>2507</v>
      </c>
      <c r="E56" s="233"/>
      <c r="F56" s="233"/>
      <c r="G56" s="270" t="s">
        <v>5</v>
      </c>
      <c r="H56" s="265">
        <v>9</v>
      </c>
      <c r="I56" s="322"/>
      <c r="J56" s="365"/>
      <c r="K56" s="365"/>
      <c r="L56" s="322"/>
      <c r="M56" s="344"/>
      <c r="N56" s="342"/>
      <c r="O56" s="347"/>
      <c r="P56" s="347"/>
      <c r="Q56" s="347"/>
      <c r="R56" s="347"/>
      <c r="S56" s="348"/>
    </row>
    <row r="57" spans="1:19" ht="15">
      <c r="A57" s="223">
        <v>41</v>
      </c>
      <c r="B57" s="231" t="s">
        <v>1919</v>
      </c>
      <c r="C57" s="267" t="s">
        <v>1287</v>
      </c>
      <c r="D57" s="233" t="s">
        <v>2507</v>
      </c>
      <c r="E57" s="233"/>
      <c r="F57" s="233"/>
      <c r="G57" s="270" t="s">
        <v>5</v>
      </c>
      <c r="H57" s="265">
        <v>36</v>
      </c>
      <c r="I57" s="322"/>
      <c r="J57" s="365"/>
      <c r="K57" s="365"/>
      <c r="L57" s="322"/>
      <c r="M57" s="344"/>
      <c r="N57" s="342"/>
      <c r="O57" s="347"/>
      <c r="P57" s="347"/>
      <c r="Q57" s="347"/>
      <c r="R57" s="347"/>
      <c r="S57" s="348"/>
    </row>
    <row r="58" spans="1:19" ht="15">
      <c r="A58" s="223">
        <v>42</v>
      </c>
      <c r="B58" s="231" t="s">
        <v>1919</v>
      </c>
      <c r="C58" s="267" t="s">
        <v>1278</v>
      </c>
      <c r="D58" s="233" t="s">
        <v>2507</v>
      </c>
      <c r="E58" s="233"/>
      <c r="F58" s="233"/>
      <c r="G58" s="270" t="s">
        <v>5</v>
      </c>
      <c r="H58" s="265">
        <v>6</v>
      </c>
      <c r="I58" s="322"/>
      <c r="J58" s="365"/>
      <c r="K58" s="365"/>
      <c r="L58" s="322"/>
      <c r="M58" s="344"/>
      <c r="N58" s="342"/>
      <c r="O58" s="347"/>
      <c r="P58" s="347"/>
      <c r="Q58" s="347"/>
      <c r="R58" s="347"/>
      <c r="S58" s="348"/>
    </row>
    <row r="59" spans="1:19" ht="15">
      <c r="A59" s="223">
        <v>43</v>
      </c>
      <c r="B59" s="231" t="s">
        <v>1919</v>
      </c>
      <c r="C59" s="267" t="s">
        <v>1290</v>
      </c>
      <c r="D59" s="233" t="s">
        <v>2507</v>
      </c>
      <c r="E59" s="233"/>
      <c r="F59" s="233"/>
      <c r="G59" s="270" t="s">
        <v>5</v>
      </c>
      <c r="H59" s="265">
        <v>8</v>
      </c>
      <c r="I59" s="322"/>
      <c r="J59" s="365"/>
      <c r="K59" s="365"/>
      <c r="L59" s="322"/>
      <c r="M59" s="344"/>
      <c r="N59" s="342"/>
      <c r="O59" s="347"/>
      <c r="P59" s="347"/>
      <c r="Q59" s="347"/>
      <c r="R59" s="347"/>
      <c r="S59" s="348"/>
    </row>
    <row r="60" spans="1:19" ht="15">
      <c r="A60" s="223">
        <v>44</v>
      </c>
      <c r="B60" s="231" t="s">
        <v>1919</v>
      </c>
      <c r="C60" s="267" t="s">
        <v>1792</v>
      </c>
      <c r="D60" s="233" t="s">
        <v>2507</v>
      </c>
      <c r="E60" s="233"/>
      <c r="F60" s="233"/>
      <c r="G60" s="270" t="s">
        <v>5</v>
      </c>
      <c r="H60" s="265">
        <v>10</v>
      </c>
      <c r="I60" s="322"/>
      <c r="J60" s="365"/>
      <c r="K60" s="365"/>
      <c r="L60" s="322"/>
      <c r="M60" s="344"/>
      <c r="N60" s="342"/>
      <c r="O60" s="347"/>
      <c r="P60" s="347"/>
      <c r="Q60" s="347"/>
      <c r="R60" s="347"/>
      <c r="S60" s="348"/>
    </row>
    <row r="61" spans="1:19" ht="15">
      <c r="A61" s="223">
        <v>45</v>
      </c>
      <c r="B61" s="231" t="s">
        <v>2508</v>
      </c>
      <c r="C61" s="267" t="s">
        <v>2509</v>
      </c>
      <c r="D61" s="233" t="s">
        <v>2507</v>
      </c>
      <c r="E61" s="233"/>
      <c r="F61" s="233"/>
      <c r="G61" s="270" t="s">
        <v>5</v>
      </c>
      <c r="H61" s="265">
        <v>2</v>
      </c>
      <c r="I61" s="582"/>
      <c r="J61" s="578"/>
      <c r="K61" s="322"/>
      <c r="L61" s="365"/>
      <c r="M61" s="365"/>
      <c r="N61" s="322"/>
      <c r="O61" s="344"/>
      <c r="P61" s="347"/>
      <c r="Q61" s="347"/>
      <c r="R61" s="347"/>
      <c r="S61" s="348"/>
    </row>
    <row r="62" spans="1:19" ht="15">
      <c r="A62" s="223">
        <v>46</v>
      </c>
      <c r="B62" s="231" t="s">
        <v>2508</v>
      </c>
      <c r="C62" s="267" t="s">
        <v>2510</v>
      </c>
      <c r="D62" s="233" t="s">
        <v>2507</v>
      </c>
      <c r="E62" s="233"/>
      <c r="F62" s="233"/>
      <c r="G62" s="270" t="s">
        <v>5</v>
      </c>
      <c r="H62" s="265">
        <v>3</v>
      </c>
      <c r="I62" s="322"/>
      <c r="J62" s="365"/>
      <c r="K62" s="365"/>
      <c r="L62" s="322"/>
      <c r="M62" s="344"/>
      <c r="N62" s="342"/>
      <c r="O62" s="347"/>
      <c r="P62" s="347"/>
      <c r="Q62" s="347"/>
      <c r="R62" s="347"/>
      <c r="S62" s="348"/>
    </row>
    <row r="63" spans="1:19" ht="15">
      <c r="A63" s="223">
        <v>47</v>
      </c>
      <c r="B63" s="231" t="s">
        <v>2508</v>
      </c>
      <c r="C63" s="267" t="s">
        <v>2511</v>
      </c>
      <c r="D63" s="233" t="s">
        <v>2507</v>
      </c>
      <c r="E63" s="233"/>
      <c r="F63" s="233"/>
      <c r="G63" s="270" t="s">
        <v>5</v>
      </c>
      <c r="H63" s="265">
        <v>3</v>
      </c>
      <c r="I63" s="322"/>
      <c r="J63" s="365"/>
      <c r="K63" s="365"/>
      <c r="L63" s="322"/>
      <c r="M63" s="344"/>
      <c r="N63" s="342"/>
      <c r="O63" s="347"/>
      <c r="P63" s="347"/>
      <c r="Q63" s="347"/>
      <c r="R63" s="347"/>
      <c r="S63" s="348"/>
    </row>
    <row r="64" spans="1:19" ht="15">
      <c r="A64" s="223">
        <v>48</v>
      </c>
      <c r="B64" s="231" t="s">
        <v>2508</v>
      </c>
      <c r="C64" s="267" t="s">
        <v>2512</v>
      </c>
      <c r="D64" s="233" t="s">
        <v>2507</v>
      </c>
      <c r="E64" s="233"/>
      <c r="F64" s="233"/>
      <c r="G64" s="270" t="s">
        <v>5</v>
      </c>
      <c r="H64" s="265">
        <v>5</v>
      </c>
      <c r="I64" s="322"/>
      <c r="J64" s="365"/>
      <c r="K64" s="365"/>
      <c r="L64" s="322"/>
      <c r="M64" s="344"/>
      <c r="N64" s="342"/>
      <c r="O64" s="347"/>
      <c r="P64" s="347"/>
      <c r="Q64" s="347"/>
      <c r="R64" s="347"/>
      <c r="S64" s="348"/>
    </row>
    <row r="65" spans="1:19" ht="15">
      <c r="A65" s="223">
        <v>49</v>
      </c>
      <c r="B65" s="231" t="s">
        <v>2508</v>
      </c>
      <c r="C65" s="267" t="s">
        <v>2513</v>
      </c>
      <c r="D65" s="233" t="s">
        <v>2507</v>
      </c>
      <c r="E65" s="233"/>
      <c r="F65" s="233"/>
      <c r="G65" s="270" t="s">
        <v>5</v>
      </c>
      <c r="H65" s="265">
        <v>2</v>
      </c>
      <c r="I65" s="322"/>
      <c r="J65" s="365"/>
      <c r="K65" s="365"/>
      <c r="L65" s="322"/>
      <c r="M65" s="344"/>
      <c r="N65" s="342"/>
      <c r="O65" s="347"/>
      <c r="P65" s="347"/>
      <c r="Q65" s="347"/>
      <c r="R65" s="347"/>
      <c r="S65" s="348"/>
    </row>
    <row r="66" spans="1:19" ht="15">
      <c r="A66" s="223">
        <v>50</v>
      </c>
      <c r="B66" s="231" t="s">
        <v>2508</v>
      </c>
      <c r="C66" s="267" t="s">
        <v>2514</v>
      </c>
      <c r="D66" s="233" t="s">
        <v>2507</v>
      </c>
      <c r="E66" s="233"/>
      <c r="F66" s="233"/>
      <c r="G66" s="270" t="s">
        <v>5</v>
      </c>
      <c r="H66" s="265">
        <v>3</v>
      </c>
      <c r="I66" s="322"/>
      <c r="J66" s="365"/>
      <c r="K66" s="365"/>
      <c r="L66" s="322"/>
      <c r="M66" s="344"/>
      <c r="N66" s="342"/>
      <c r="O66" s="347"/>
      <c r="P66" s="347"/>
      <c r="Q66" s="347"/>
      <c r="R66" s="347"/>
      <c r="S66" s="348"/>
    </row>
    <row r="67" spans="1:19" ht="15">
      <c r="A67" s="223">
        <v>51</v>
      </c>
      <c r="B67" s="231" t="s">
        <v>2508</v>
      </c>
      <c r="C67" s="267" t="s">
        <v>2515</v>
      </c>
      <c r="D67" s="233" t="s">
        <v>2507</v>
      </c>
      <c r="E67" s="233"/>
      <c r="F67" s="233"/>
      <c r="G67" s="270" t="s">
        <v>5</v>
      </c>
      <c r="H67" s="265">
        <v>10</v>
      </c>
      <c r="I67" s="322"/>
      <c r="J67" s="365"/>
      <c r="K67" s="365"/>
      <c r="L67" s="322"/>
      <c r="M67" s="344"/>
      <c r="N67" s="342"/>
      <c r="O67" s="347"/>
      <c r="P67" s="347"/>
      <c r="Q67" s="347"/>
      <c r="R67" s="347"/>
      <c r="S67" s="348"/>
    </row>
    <row r="68" spans="1:19" ht="15">
      <c r="A68" s="223">
        <v>52</v>
      </c>
      <c r="B68" s="231" t="s">
        <v>2508</v>
      </c>
      <c r="C68" s="267" t="s">
        <v>2516</v>
      </c>
      <c r="D68" s="233" t="s">
        <v>2507</v>
      </c>
      <c r="E68" s="233"/>
      <c r="F68" s="233"/>
      <c r="G68" s="270" t="s">
        <v>5</v>
      </c>
      <c r="H68" s="265">
        <v>2</v>
      </c>
      <c r="I68" s="322"/>
      <c r="J68" s="365"/>
      <c r="K68" s="365"/>
      <c r="L68" s="322"/>
      <c r="M68" s="344"/>
      <c r="N68" s="342"/>
      <c r="O68" s="347"/>
      <c r="P68" s="347"/>
      <c r="Q68" s="347"/>
      <c r="R68" s="347"/>
      <c r="S68" s="348"/>
    </row>
    <row r="69" spans="1:19" ht="15">
      <c r="A69" s="223">
        <v>53</v>
      </c>
      <c r="B69" s="231" t="s">
        <v>2508</v>
      </c>
      <c r="C69" s="267" t="s">
        <v>2517</v>
      </c>
      <c r="D69" s="233" t="s">
        <v>2507</v>
      </c>
      <c r="E69" s="233"/>
      <c r="F69" s="233"/>
      <c r="G69" s="270" t="s">
        <v>5</v>
      </c>
      <c r="H69" s="265">
        <v>2</v>
      </c>
      <c r="I69" s="322"/>
      <c r="J69" s="365"/>
      <c r="K69" s="365"/>
      <c r="L69" s="322"/>
      <c r="M69" s="344"/>
      <c r="N69" s="342"/>
      <c r="O69" s="347"/>
      <c r="P69" s="347"/>
      <c r="Q69" s="347"/>
      <c r="R69" s="347"/>
      <c r="S69" s="348"/>
    </row>
    <row r="70" spans="1:19" ht="15">
      <c r="A70" s="223">
        <v>54</v>
      </c>
      <c r="B70" s="231" t="s">
        <v>2508</v>
      </c>
      <c r="C70" s="267" t="s">
        <v>2518</v>
      </c>
      <c r="D70" s="233" t="s">
        <v>2507</v>
      </c>
      <c r="E70" s="233"/>
      <c r="F70" s="233"/>
      <c r="G70" s="270" t="s">
        <v>5</v>
      </c>
      <c r="H70" s="265">
        <v>12</v>
      </c>
      <c r="I70" s="322"/>
      <c r="J70" s="365"/>
      <c r="K70" s="365"/>
      <c r="L70" s="322"/>
      <c r="M70" s="344"/>
      <c r="N70" s="342"/>
      <c r="O70" s="347"/>
      <c r="P70" s="347"/>
      <c r="Q70" s="347"/>
      <c r="R70" s="347"/>
      <c r="S70" s="348"/>
    </row>
    <row r="71" spans="1:19" ht="15">
      <c r="A71" s="223">
        <v>55</v>
      </c>
      <c r="B71" s="231" t="s">
        <v>2508</v>
      </c>
      <c r="C71" s="267" t="s">
        <v>2519</v>
      </c>
      <c r="D71" s="233" t="s">
        <v>2507</v>
      </c>
      <c r="E71" s="233"/>
      <c r="F71" s="233"/>
      <c r="G71" s="270" t="s">
        <v>5</v>
      </c>
      <c r="H71" s="265">
        <v>2</v>
      </c>
      <c r="I71" s="322"/>
      <c r="J71" s="365"/>
      <c r="K71" s="365"/>
      <c r="L71" s="322"/>
      <c r="M71" s="344"/>
      <c r="N71" s="342"/>
      <c r="O71" s="347"/>
      <c r="P71" s="347"/>
      <c r="Q71" s="347"/>
      <c r="R71" s="347"/>
      <c r="S71" s="348"/>
    </row>
    <row r="72" spans="1:19" ht="15">
      <c r="A72" s="223">
        <v>56</v>
      </c>
      <c r="B72" s="231" t="s">
        <v>2508</v>
      </c>
      <c r="C72" s="267" t="s">
        <v>2520</v>
      </c>
      <c r="D72" s="233" t="s">
        <v>2507</v>
      </c>
      <c r="E72" s="233"/>
      <c r="F72" s="233"/>
      <c r="G72" s="270" t="s">
        <v>5</v>
      </c>
      <c r="H72" s="265">
        <v>4</v>
      </c>
      <c r="I72" s="322"/>
      <c r="J72" s="365"/>
      <c r="K72" s="365"/>
      <c r="L72" s="322"/>
      <c r="M72" s="344"/>
      <c r="N72" s="342"/>
      <c r="O72" s="347"/>
      <c r="P72" s="347"/>
      <c r="Q72" s="347"/>
      <c r="R72" s="347"/>
      <c r="S72" s="348"/>
    </row>
    <row r="73" spans="1:19" ht="15">
      <c r="A73" s="223">
        <v>57</v>
      </c>
      <c r="B73" s="231" t="s">
        <v>2508</v>
      </c>
      <c r="C73" s="267" t="s">
        <v>2521</v>
      </c>
      <c r="D73" s="233" t="s">
        <v>2507</v>
      </c>
      <c r="E73" s="233"/>
      <c r="F73" s="233"/>
      <c r="G73" s="270" t="s">
        <v>5</v>
      </c>
      <c r="H73" s="265">
        <v>2</v>
      </c>
      <c r="I73" s="322"/>
      <c r="J73" s="365"/>
      <c r="K73" s="365"/>
      <c r="L73" s="322"/>
      <c r="M73" s="344"/>
      <c r="N73" s="342"/>
      <c r="O73" s="347"/>
      <c r="P73" s="347"/>
      <c r="Q73" s="347"/>
      <c r="R73" s="347"/>
      <c r="S73" s="348"/>
    </row>
    <row r="74" spans="1:19" ht="15">
      <c r="A74" s="223">
        <v>58</v>
      </c>
      <c r="B74" s="231" t="s">
        <v>2508</v>
      </c>
      <c r="C74" s="267" t="s">
        <v>2522</v>
      </c>
      <c r="D74" s="233" t="s">
        <v>2507</v>
      </c>
      <c r="E74" s="233"/>
      <c r="F74" s="233"/>
      <c r="G74" s="270" t="s">
        <v>5</v>
      </c>
      <c r="H74" s="265">
        <v>2</v>
      </c>
      <c r="I74" s="322"/>
      <c r="J74" s="365"/>
      <c r="K74" s="365"/>
      <c r="L74" s="322"/>
      <c r="M74" s="344"/>
      <c r="N74" s="342"/>
      <c r="O74" s="347"/>
      <c r="P74" s="347"/>
      <c r="Q74" s="347"/>
      <c r="R74" s="347"/>
      <c r="S74" s="348"/>
    </row>
    <row r="75" spans="1:19" ht="15">
      <c r="A75" s="223">
        <v>59</v>
      </c>
      <c r="B75" s="231" t="s">
        <v>2508</v>
      </c>
      <c r="C75" s="267" t="s">
        <v>2523</v>
      </c>
      <c r="D75" s="233" t="s">
        <v>2507</v>
      </c>
      <c r="E75" s="233"/>
      <c r="F75" s="233"/>
      <c r="G75" s="270" t="s">
        <v>5</v>
      </c>
      <c r="H75" s="265">
        <v>2</v>
      </c>
      <c r="I75" s="322"/>
      <c r="J75" s="365"/>
      <c r="K75" s="365"/>
      <c r="L75" s="322"/>
      <c r="M75" s="344"/>
      <c r="N75" s="342"/>
      <c r="O75" s="347"/>
      <c r="P75" s="347"/>
      <c r="Q75" s="347"/>
      <c r="R75" s="347"/>
      <c r="S75" s="348"/>
    </row>
    <row r="76" spans="1:19" ht="15">
      <c r="A76" s="223">
        <v>60</v>
      </c>
      <c r="B76" s="231" t="s">
        <v>2508</v>
      </c>
      <c r="C76" s="267" t="s">
        <v>2524</v>
      </c>
      <c r="D76" s="233" t="s">
        <v>2507</v>
      </c>
      <c r="E76" s="233"/>
      <c r="F76" s="233"/>
      <c r="G76" s="270" t="s">
        <v>5</v>
      </c>
      <c r="H76" s="265">
        <v>2</v>
      </c>
      <c r="I76" s="322"/>
      <c r="J76" s="365"/>
      <c r="K76" s="365"/>
      <c r="L76" s="322"/>
      <c r="M76" s="344"/>
      <c r="N76" s="342"/>
      <c r="O76" s="347"/>
      <c r="P76" s="347"/>
      <c r="Q76" s="347"/>
      <c r="R76" s="347"/>
      <c r="S76" s="348"/>
    </row>
    <row r="77" spans="1:19" ht="15">
      <c r="A77" s="223">
        <v>61</v>
      </c>
      <c r="B77" s="231" t="s">
        <v>2508</v>
      </c>
      <c r="C77" s="267" t="s">
        <v>2525</v>
      </c>
      <c r="D77" s="233" t="s">
        <v>2507</v>
      </c>
      <c r="E77" s="233"/>
      <c r="F77" s="233"/>
      <c r="G77" s="270" t="s">
        <v>5</v>
      </c>
      <c r="H77" s="265">
        <v>1</v>
      </c>
      <c r="I77" s="322"/>
      <c r="J77" s="365"/>
      <c r="K77" s="365"/>
      <c r="L77" s="322"/>
      <c r="M77" s="344"/>
      <c r="N77" s="342"/>
      <c r="O77" s="347"/>
      <c r="P77" s="347"/>
      <c r="Q77" s="347"/>
      <c r="R77" s="347"/>
      <c r="S77" s="348"/>
    </row>
    <row r="78" spans="1:19" ht="15">
      <c r="A78" s="223">
        <v>62</v>
      </c>
      <c r="B78" s="231" t="s">
        <v>1922</v>
      </c>
      <c r="C78" s="267" t="s">
        <v>2526</v>
      </c>
      <c r="D78" s="233" t="s">
        <v>2507</v>
      </c>
      <c r="E78" s="233"/>
      <c r="F78" s="233"/>
      <c r="G78" s="270" t="s">
        <v>5</v>
      </c>
      <c r="H78" s="265">
        <v>2</v>
      </c>
      <c r="I78" s="322"/>
      <c r="J78" s="365"/>
      <c r="K78" s="365"/>
      <c r="L78" s="322"/>
      <c r="M78" s="344"/>
      <c r="N78" s="342"/>
      <c r="O78" s="347"/>
      <c r="P78" s="347"/>
      <c r="Q78" s="347"/>
      <c r="R78" s="347"/>
      <c r="S78" s="348"/>
    </row>
    <row r="79" spans="1:19" ht="15">
      <c r="A79" s="223">
        <v>63</v>
      </c>
      <c r="B79" s="231" t="s">
        <v>1922</v>
      </c>
      <c r="C79" s="267" t="s">
        <v>2527</v>
      </c>
      <c r="D79" s="233" t="s">
        <v>2507</v>
      </c>
      <c r="E79" s="233"/>
      <c r="F79" s="233"/>
      <c r="G79" s="270" t="s">
        <v>5</v>
      </c>
      <c r="H79" s="265">
        <v>2</v>
      </c>
      <c r="I79" s="322"/>
      <c r="J79" s="365"/>
      <c r="K79" s="365"/>
      <c r="L79" s="322"/>
      <c r="M79" s="344"/>
      <c r="N79" s="342"/>
      <c r="O79" s="347"/>
      <c r="P79" s="347"/>
      <c r="Q79" s="347"/>
      <c r="R79" s="347"/>
      <c r="S79" s="348"/>
    </row>
    <row r="80" spans="1:19" ht="15">
      <c r="A80" s="223">
        <v>64</v>
      </c>
      <c r="B80" s="231" t="s">
        <v>1922</v>
      </c>
      <c r="C80" s="267" t="s">
        <v>2528</v>
      </c>
      <c r="D80" s="233" t="s">
        <v>2507</v>
      </c>
      <c r="E80" s="233"/>
      <c r="F80" s="233"/>
      <c r="G80" s="270" t="s">
        <v>5</v>
      </c>
      <c r="H80" s="265">
        <v>4</v>
      </c>
      <c r="I80" s="322"/>
      <c r="J80" s="365"/>
      <c r="K80" s="365"/>
      <c r="L80" s="322"/>
      <c r="M80" s="344"/>
      <c r="N80" s="342"/>
      <c r="O80" s="347"/>
      <c r="P80" s="347"/>
      <c r="Q80" s="347"/>
      <c r="R80" s="347"/>
      <c r="S80" s="348"/>
    </row>
    <row r="81" spans="1:19" ht="15">
      <c r="A81" s="223">
        <v>65</v>
      </c>
      <c r="B81" s="231" t="s">
        <v>1922</v>
      </c>
      <c r="C81" s="267" t="s">
        <v>2529</v>
      </c>
      <c r="D81" s="233" t="s">
        <v>2507</v>
      </c>
      <c r="E81" s="233"/>
      <c r="F81" s="233"/>
      <c r="G81" s="270" t="s">
        <v>5</v>
      </c>
      <c r="H81" s="265">
        <v>10</v>
      </c>
      <c r="I81" s="322"/>
      <c r="J81" s="365"/>
      <c r="K81" s="365"/>
      <c r="L81" s="322"/>
      <c r="M81" s="344"/>
      <c r="N81" s="342"/>
      <c r="O81" s="347"/>
      <c r="P81" s="347"/>
      <c r="Q81" s="347"/>
      <c r="R81" s="347"/>
      <c r="S81" s="348"/>
    </row>
    <row r="82" spans="1:19" ht="15">
      <c r="A82" s="223">
        <v>66</v>
      </c>
      <c r="B82" s="231" t="s">
        <v>1922</v>
      </c>
      <c r="C82" s="267" t="s">
        <v>2530</v>
      </c>
      <c r="D82" s="233" t="s">
        <v>2507</v>
      </c>
      <c r="E82" s="233"/>
      <c r="F82" s="233"/>
      <c r="G82" s="270" t="s">
        <v>5</v>
      </c>
      <c r="H82" s="265">
        <v>8</v>
      </c>
      <c r="I82" s="322"/>
      <c r="J82" s="365"/>
      <c r="K82" s="365"/>
      <c r="L82" s="322"/>
      <c r="M82" s="344"/>
      <c r="N82" s="342"/>
      <c r="O82" s="347"/>
      <c r="P82" s="347"/>
      <c r="Q82" s="347"/>
      <c r="R82" s="347"/>
      <c r="S82" s="348"/>
    </row>
    <row r="83" spans="1:19" ht="15">
      <c r="A83" s="223">
        <v>67</v>
      </c>
      <c r="B83" s="231" t="s">
        <v>1922</v>
      </c>
      <c r="C83" s="267" t="s">
        <v>2531</v>
      </c>
      <c r="D83" s="233" t="s">
        <v>2507</v>
      </c>
      <c r="E83" s="233"/>
      <c r="F83" s="233"/>
      <c r="G83" s="270" t="s">
        <v>5</v>
      </c>
      <c r="H83" s="265">
        <v>4</v>
      </c>
      <c r="I83" s="322"/>
      <c r="J83" s="365"/>
      <c r="K83" s="365"/>
      <c r="L83" s="322"/>
      <c r="M83" s="344"/>
      <c r="N83" s="342"/>
      <c r="O83" s="347"/>
      <c r="P83" s="347"/>
      <c r="Q83" s="347"/>
      <c r="R83" s="347"/>
      <c r="S83" s="348"/>
    </row>
    <row r="84" spans="1:19" ht="15">
      <c r="A84" s="223">
        <v>68</v>
      </c>
      <c r="B84" s="231" t="s">
        <v>1922</v>
      </c>
      <c r="C84" s="267" t="s">
        <v>2532</v>
      </c>
      <c r="D84" s="233" t="s">
        <v>2507</v>
      </c>
      <c r="E84" s="233"/>
      <c r="F84" s="233"/>
      <c r="G84" s="270" t="s">
        <v>5</v>
      </c>
      <c r="H84" s="265">
        <v>2</v>
      </c>
      <c r="I84" s="322"/>
      <c r="J84" s="365"/>
      <c r="K84" s="365"/>
      <c r="L84" s="322"/>
      <c r="M84" s="344"/>
      <c r="N84" s="342"/>
      <c r="O84" s="347"/>
      <c r="P84" s="347"/>
      <c r="Q84" s="347"/>
      <c r="R84" s="347"/>
      <c r="S84" s="348"/>
    </row>
    <row r="85" spans="1:19" ht="15">
      <c r="A85" s="223">
        <v>69</v>
      </c>
      <c r="B85" s="231" t="s">
        <v>1922</v>
      </c>
      <c r="C85" s="267" t="s">
        <v>2533</v>
      </c>
      <c r="D85" s="233" t="s">
        <v>2507</v>
      </c>
      <c r="E85" s="233"/>
      <c r="F85" s="233"/>
      <c r="G85" s="270" t="s">
        <v>5</v>
      </c>
      <c r="H85" s="265">
        <v>2</v>
      </c>
      <c r="I85" s="322"/>
      <c r="J85" s="365"/>
      <c r="K85" s="365"/>
      <c r="L85" s="322"/>
      <c r="M85" s="344"/>
      <c r="N85" s="342"/>
      <c r="O85" s="347"/>
      <c r="P85" s="347"/>
      <c r="Q85" s="347"/>
      <c r="R85" s="347"/>
      <c r="S85" s="348"/>
    </row>
    <row r="86" spans="1:19" ht="30">
      <c r="A86" s="223">
        <v>70</v>
      </c>
      <c r="B86" s="308" t="s">
        <v>2549</v>
      </c>
      <c r="C86" s="309">
        <v>15</v>
      </c>
      <c r="D86" s="310" t="s">
        <v>2534</v>
      </c>
      <c r="E86" s="1379" t="s">
        <v>3606</v>
      </c>
      <c r="F86" s="310" t="s">
        <v>2534</v>
      </c>
      <c r="G86" s="310" t="s">
        <v>7</v>
      </c>
      <c r="H86" s="311">
        <v>55</v>
      </c>
      <c r="I86" s="322"/>
      <c r="J86" s="365"/>
      <c r="K86" s="365"/>
      <c r="L86" s="322"/>
      <c r="M86" s="344"/>
      <c r="N86" s="342"/>
      <c r="O86" s="347"/>
      <c r="P86" s="347"/>
      <c r="Q86" s="347"/>
      <c r="R86" s="347"/>
      <c r="S86" s="348"/>
    </row>
    <row r="87" spans="1:19" ht="30">
      <c r="A87" s="223">
        <v>71</v>
      </c>
      <c r="B87" s="308" t="s">
        <v>2549</v>
      </c>
      <c r="C87" s="309">
        <v>20</v>
      </c>
      <c r="D87" s="310" t="s">
        <v>2534</v>
      </c>
      <c r="E87" s="1379" t="s">
        <v>3606</v>
      </c>
      <c r="F87" s="310" t="s">
        <v>2534</v>
      </c>
      <c r="G87" s="310" t="s">
        <v>7</v>
      </c>
      <c r="H87" s="311">
        <v>80</v>
      </c>
      <c r="I87" s="322"/>
      <c r="J87" s="365"/>
      <c r="K87" s="365"/>
      <c r="L87" s="322"/>
      <c r="M87" s="344"/>
      <c r="N87" s="342"/>
      <c r="O87" s="347"/>
      <c r="P87" s="347"/>
      <c r="Q87" s="347"/>
      <c r="R87" s="347"/>
      <c r="S87" s="348"/>
    </row>
    <row r="88" spans="1:19" ht="30">
      <c r="A88" s="223">
        <v>72</v>
      </c>
      <c r="B88" s="308" t="s">
        <v>2549</v>
      </c>
      <c r="C88" s="309">
        <v>25</v>
      </c>
      <c r="D88" s="310" t="s">
        <v>2534</v>
      </c>
      <c r="E88" s="1379" t="s">
        <v>3606</v>
      </c>
      <c r="F88" s="310" t="s">
        <v>2534</v>
      </c>
      <c r="G88" s="310" t="s">
        <v>7</v>
      </c>
      <c r="H88" s="311">
        <v>124</v>
      </c>
      <c r="I88" s="322"/>
      <c r="J88" s="365"/>
      <c r="K88" s="365"/>
      <c r="L88" s="322"/>
      <c r="M88" s="344"/>
      <c r="N88" s="342"/>
      <c r="O88" s="347"/>
      <c r="P88" s="347"/>
      <c r="Q88" s="347"/>
      <c r="R88" s="347"/>
      <c r="S88" s="348"/>
    </row>
    <row r="89" spans="1:19" ht="30">
      <c r="A89" s="223">
        <v>73</v>
      </c>
      <c r="B89" s="308" t="s">
        <v>2549</v>
      </c>
      <c r="C89" s="309">
        <v>32</v>
      </c>
      <c r="D89" s="310" t="s">
        <v>2534</v>
      </c>
      <c r="E89" s="1379" t="s">
        <v>3606</v>
      </c>
      <c r="F89" s="310" t="s">
        <v>2534</v>
      </c>
      <c r="G89" s="310" t="s">
        <v>7</v>
      </c>
      <c r="H89" s="311">
        <v>50</v>
      </c>
      <c r="I89" s="322"/>
      <c r="J89" s="365"/>
      <c r="K89" s="365"/>
      <c r="L89" s="322"/>
      <c r="M89" s="344"/>
      <c r="N89" s="342"/>
      <c r="O89" s="347"/>
      <c r="P89" s="347"/>
      <c r="Q89" s="347"/>
      <c r="R89" s="347"/>
      <c r="S89" s="348"/>
    </row>
    <row r="90" spans="1:19" ht="30">
      <c r="A90" s="223">
        <v>74</v>
      </c>
      <c r="B90" s="308" t="s">
        <v>2549</v>
      </c>
      <c r="C90" s="312">
        <v>40</v>
      </c>
      <c r="D90" s="310" t="s">
        <v>2534</v>
      </c>
      <c r="E90" s="1379" t="s">
        <v>3606</v>
      </c>
      <c r="F90" s="310" t="s">
        <v>2534</v>
      </c>
      <c r="G90" s="310" t="s">
        <v>7</v>
      </c>
      <c r="H90" s="311">
        <v>110</v>
      </c>
      <c r="I90" s="322"/>
      <c r="J90" s="365"/>
      <c r="K90" s="365"/>
      <c r="L90" s="322"/>
      <c r="M90" s="344"/>
      <c r="N90" s="342"/>
      <c r="O90" s="347"/>
      <c r="P90" s="347"/>
      <c r="Q90" s="347"/>
      <c r="R90" s="347"/>
      <c r="S90" s="348"/>
    </row>
    <row r="91" spans="1:19" ht="30">
      <c r="A91" s="223">
        <v>75</v>
      </c>
      <c r="B91" s="308" t="s">
        <v>2550</v>
      </c>
      <c r="C91" s="312">
        <v>50</v>
      </c>
      <c r="D91" s="310" t="s">
        <v>2534</v>
      </c>
      <c r="E91" s="1379" t="s">
        <v>3606</v>
      </c>
      <c r="F91" s="310" t="s">
        <v>2534</v>
      </c>
      <c r="G91" s="310" t="s">
        <v>7</v>
      </c>
      <c r="H91" s="311">
        <v>48</v>
      </c>
      <c r="I91" s="322"/>
      <c r="J91" s="365"/>
      <c r="K91" s="365"/>
      <c r="L91" s="322"/>
      <c r="M91" s="344"/>
      <c r="N91" s="342"/>
      <c r="O91" s="347"/>
      <c r="P91" s="347"/>
      <c r="Q91" s="347"/>
      <c r="R91" s="347"/>
      <c r="S91" s="348"/>
    </row>
    <row r="92" spans="1:19" ht="30">
      <c r="A92" s="223">
        <v>76</v>
      </c>
      <c r="B92" s="308" t="s">
        <v>2551</v>
      </c>
      <c r="C92" s="312">
        <v>65</v>
      </c>
      <c r="D92" s="310" t="s">
        <v>2534</v>
      </c>
      <c r="E92" s="1379" t="s">
        <v>3606</v>
      </c>
      <c r="F92" s="310" t="s">
        <v>2534</v>
      </c>
      <c r="G92" s="310" t="s">
        <v>7</v>
      </c>
      <c r="H92" s="311">
        <v>28</v>
      </c>
      <c r="I92" s="322"/>
      <c r="J92" s="365"/>
      <c r="K92" s="365"/>
      <c r="L92" s="322"/>
      <c r="M92" s="344"/>
      <c r="N92" s="342"/>
      <c r="O92" s="347"/>
      <c r="P92" s="347"/>
      <c r="Q92" s="347"/>
      <c r="R92" s="347"/>
      <c r="S92" s="348"/>
    </row>
    <row r="93" spans="1:19" ht="30">
      <c r="A93" s="223">
        <v>77</v>
      </c>
      <c r="B93" s="308" t="s">
        <v>2550</v>
      </c>
      <c r="C93" s="312">
        <v>80</v>
      </c>
      <c r="D93" s="310" t="s">
        <v>2534</v>
      </c>
      <c r="E93" s="1379" t="s">
        <v>3606</v>
      </c>
      <c r="F93" s="310" t="s">
        <v>2534</v>
      </c>
      <c r="G93" s="310" t="s">
        <v>7</v>
      </c>
      <c r="H93" s="311">
        <v>15</v>
      </c>
      <c r="I93" s="322"/>
      <c r="J93" s="365"/>
      <c r="K93" s="365"/>
      <c r="L93" s="322"/>
      <c r="M93" s="344"/>
      <c r="N93" s="342"/>
      <c r="O93" s="347"/>
      <c r="P93" s="347"/>
      <c r="Q93" s="347"/>
      <c r="R93" s="347"/>
      <c r="S93" s="348"/>
    </row>
    <row r="94" spans="1:19" ht="15">
      <c r="A94" s="272"/>
      <c r="B94" s="256" t="s">
        <v>2535</v>
      </c>
      <c r="C94" s="211"/>
      <c r="D94" s="211"/>
      <c r="E94" s="1377"/>
      <c r="F94" s="254"/>
      <c r="G94" s="273"/>
      <c r="H94" s="265"/>
      <c r="I94" s="322"/>
      <c r="J94" s="365"/>
      <c r="K94" s="365"/>
      <c r="L94" s="322"/>
      <c r="M94" s="344"/>
      <c r="N94" s="342"/>
      <c r="O94" s="347"/>
      <c r="P94" s="347"/>
      <c r="Q94" s="347"/>
      <c r="R94" s="347"/>
      <c r="S94" s="348"/>
    </row>
    <row r="95" spans="1:19" ht="90">
      <c r="A95" s="223">
        <v>79</v>
      </c>
      <c r="B95" s="244" t="s">
        <v>2536</v>
      </c>
      <c r="C95" s="225"/>
      <c r="D95" s="233"/>
      <c r="E95" s="1369" t="s">
        <v>3607</v>
      </c>
      <c r="F95" s="233" t="s">
        <v>2537</v>
      </c>
      <c r="G95" s="270" t="s">
        <v>9</v>
      </c>
      <c r="H95" s="265">
        <v>1</v>
      </c>
      <c r="I95" s="322"/>
      <c r="J95" s="365"/>
      <c r="K95" s="365"/>
      <c r="L95" s="322"/>
      <c r="M95" s="344"/>
      <c r="N95" s="342"/>
      <c r="O95" s="347"/>
      <c r="P95" s="347"/>
      <c r="Q95" s="347"/>
      <c r="R95" s="347"/>
      <c r="S95" s="348"/>
    </row>
    <row r="96" spans="1:19" ht="135">
      <c r="A96" s="223">
        <v>80</v>
      </c>
      <c r="B96" s="244" t="s">
        <v>2538</v>
      </c>
      <c r="C96" s="225"/>
      <c r="D96" s="233"/>
      <c r="E96" s="1369" t="s">
        <v>3607</v>
      </c>
      <c r="F96" s="233" t="s">
        <v>2539</v>
      </c>
      <c r="G96" s="270" t="s">
        <v>9</v>
      </c>
      <c r="H96" s="265">
        <v>1</v>
      </c>
      <c r="I96" s="322"/>
      <c r="J96" s="365"/>
      <c r="K96" s="365"/>
      <c r="L96" s="322"/>
      <c r="M96" s="344"/>
      <c r="N96" s="342"/>
      <c r="O96" s="347"/>
      <c r="P96" s="347"/>
      <c r="Q96" s="347"/>
      <c r="R96" s="347"/>
      <c r="S96" s="348"/>
    </row>
    <row r="97" spans="1:23" ht="60">
      <c r="A97" s="223">
        <v>81</v>
      </c>
      <c r="B97" s="244" t="s">
        <v>2540</v>
      </c>
      <c r="C97" s="225"/>
      <c r="D97" s="225"/>
      <c r="E97" s="233"/>
      <c r="F97" s="226"/>
      <c r="G97" s="270" t="s">
        <v>9</v>
      </c>
      <c r="H97" s="265">
        <v>1</v>
      </c>
      <c r="I97" s="322"/>
      <c r="J97" s="365"/>
      <c r="K97" s="365"/>
      <c r="L97" s="322"/>
      <c r="M97" s="344"/>
      <c r="N97" s="342"/>
      <c r="O97" s="347"/>
      <c r="P97" s="347"/>
      <c r="Q97" s="347"/>
      <c r="R97" s="347"/>
      <c r="S97" s="348"/>
    </row>
    <row r="98" spans="1:23" ht="30">
      <c r="A98" s="223">
        <v>82</v>
      </c>
      <c r="B98" s="244" t="s">
        <v>2044</v>
      </c>
      <c r="C98" s="225">
        <v>90</v>
      </c>
      <c r="D98" s="225"/>
      <c r="E98" s="1368" t="s">
        <v>3608</v>
      </c>
      <c r="F98" s="225" t="s">
        <v>2045</v>
      </c>
      <c r="G98" s="274" t="s">
        <v>7</v>
      </c>
      <c r="H98" s="265">
        <v>15</v>
      </c>
      <c r="I98" s="322"/>
      <c r="J98" s="365"/>
      <c r="K98" s="365"/>
      <c r="L98" s="322"/>
      <c r="M98" s="344"/>
      <c r="N98" s="342"/>
      <c r="O98" s="347"/>
      <c r="P98" s="347"/>
      <c r="Q98" s="347"/>
      <c r="R98" s="347"/>
      <c r="S98" s="348"/>
    </row>
    <row r="99" spans="1:23" ht="45">
      <c r="A99" s="223">
        <v>83</v>
      </c>
      <c r="B99" s="244" t="s">
        <v>2541</v>
      </c>
      <c r="C99" s="225" t="s">
        <v>2542</v>
      </c>
      <c r="D99" s="225" t="s">
        <v>2040</v>
      </c>
      <c r="E99" s="1369" t="s">
        <v>3609</v>
      </c>
      <c r="F99" s="226"/>
      <c r="G99" s="264" t="s">
        <v>7</v>
      </c>
      <c r="H99" s="265">
        <v>35</v>
      </c>
      <c r="I99" s="322"/>
      <c r="J99" s="365"/>
      <c r="K99" s="365"/>
      <c r="L99" s="322"/>
      <c r="M99" s="344"/>
      <c r="N99" s="342"/>
      <c r="O99" s="347"/>
      <c r="P99" s="347"/>
      <c r="Q99" s="347"/>
      <c r="R99" s="347"/>
      <c r="S99" s="348"/>
    </row>
    <row r="100" spans="1:23" ht="45">
      <c r="A100" s="223">
        <v>84</v>
      </c>
      <c r="B100" s="244" t="s">
        <v>2541</v>
      </c>
      <c r="C100" s="225" t="s">
        <v>2543</v>
      </c>
      <c r="D100" s="225" t="s">
        <v>2040</v>
      </c>
      <c r="E100" s="1369" t="s">
        <v>3610</v>
      </c>
      <c r="F100" s="226"/>
      <c r="G100" s="264" t="s">
        <v>7</v>
      </c>
      <c r="H100" s="265">
        <v>35</v>
      </c>
      <c r="I100" s="322"/>
      <c r="J100" s="365"/>
      <c r="K100" s="365"/>
      <c r="L100" s="322"/>
      <c r="M100" s="344"/>
      <c r="N100" s="342"/>
      <c r="O100" s="347"/>
      <c r="P100" s="347"/>
      <c r="Q100" s="347"/>
      <c r="R100" s="347"/>
      <c r="S100" s="348"/>
    </row>
    <row r="101" spans="1:23" s="1800" customFormat="1" ht="82.5" customHeight="1">
      <c r="A101" s="1814"/>
      <c r="B101" s="1815" t="s">
        <v>2046</v>
      </c>
      <c r="C101" s="1816"/>
      <c r="D101" s="1816"/>
      <c r="E101" s="1817"/>
      <c r="F101" s="1818" t="s">
        <v>3970</v>
      </c>
      <c r="G101" s="1818" t="s">
        <v>181</v>
      </c>
      <c r="H101" s="1819">
        <v>0.5</v>
      </c>
      <c r="I101" s="703"/>
      <c r="J101" s="711"/>
      <c r="K101" s="711"/>
      <c r="L101" s="703"/>
      <c r="M101" s="722"/>
      <c r="N101" s="720"/>
      <c r="O101" s="721"/>
      <c r="P101" s="721"/>
      <c r="Q101" s="721"/>
      <c r="R101" s="721"/>
      <c r="S101" s="1751"/>
      <c r="U101" s="1943" t="s">
        <v>4003</v>
      </c>
      <c r="V101" s="1944"/>
      <c r="W101" s="1944"/>
    </row>
    <row r="102" spans="1:23" ht="15">
      <c r="A102" s="272"/>
      <c r="B102" s="256" t="s">
        <v>2544</v>
      </c>
      <c r="C102" s="211"/>
      <c r="D102" s="211"/>
      <c r="E102" s="1377"/>
      <c r="F102" s="254"/>
      <c r="G102" s="273"/>
      <c r="H102" s="265"/>
      <c r="I102" s="322"/>
      <c r="J102" s="365"/>
      <c r="K102" s="365"/>
      <c r="L102" s="322"/>
      <c r="M102" s="344"/>
      <c r="N102" s="342"/>
      <c r="O102" s="347"/>
      <c r="P102" s="347"/>
      <c r="Q102" s="347"/>
      <c r="R102" s="347"/>
      <c r="S102" s="348"/>
    </row>
    <row r="103" spans="1:23" ht="90">
      <c r="A103" s="223">
        <v>86</v>
      </c>
      <c r="B103" s="231" t="s">
        <v>2545</v>
      </c>
      <c r="C103" s="267"/>
      <c r="D103" s="267"/>
      <c r="E103" s="233"/>
      <c r="F103" s="233" t="s">
        <v>1714</v>
      </c>
      <c r="G103" s="270" t="s">
        <v>9</v>
      </c>
      <c r="H103" s="265">
        <v>1</v>
      </c>
      <c r="I103" s="322"/>
      <c r="J103" s="365"/>
      <c r="K103" s="365"/>
      <c r="L103" s="322"/>
      <c r="M103" s="344"/>
      <c r="N103" s="342"/>
      <c r="O103" s="347"/>
      <c r="P103" s="347"/>
      <c r="Q103" s="347"/>
      <c r="R103" s="347"/>
      <c r="S103" s="348"/>
    </row>
    <row r="104" spans="1:23" ht="30">
      <c r="A104" s="223">
        <v>87</v>
      </c>
      <c r="B104" s="244" t="s">
        <v>1938</v>
      </c>
      <c r="C104" s="225"/>
      <c r="D104" s="225"/>
      <c r="E104" s="226"/>
      <c r="F104" s="226" t="s">
        <v>1714</v>
      </c>
      <c r="G104" s="270" t="s">
        <v>9</v>
      </c>
      <c r="H104" s="265">
        <v>1</v>
      </c>
      <c r="I104" s="322"/>
      <c r="J104" s="365"/>
      <c r="K104" s="365"/>
      <c r="L104" s="322"/>
      <c r="M104" s="344"/>
      <c r="N104" s="342"/>
      <c r="O104" s="347"/>
      <c r="P104" s="347"/>
      <c r="Q104" s="347"/>
      <c r="R104" s="347"/>
      <c r="S104" s="348"/>
    </row>
    <row r="105" spans="1:23" ht="60">
      <c r="A105" s="223">
        <v>88</v>
      </c>
      <c r="B105" s="244" t="s">
        <v>2546</v>
      </c>
      <c r="C105" s="225"/>
      <c r="D105" s="225"/>
      <c r="E105" s="1368" t="s">
        <v>3611</v>
      </c>
      <c r="F105" s="226" t="s">
        <v>1714</v>
      </c>
      <c r="G105" s="270" t="s">
        <v>9</v>
      </c>
      <c r="H105" s="265">
        <v>1</v>
      </c>
      <c r="I105" s="322"/>
      <c r="J105" s="365"/>
      <c r="K105" s="365"/>
      <c r="L105" s="322"/>
      <c r="M105" s="344"/>
      <c r="N105" s="342"/>
      <c r="O105" s="347"/>
      <c r="P105" s="347"/>
      <c r="Q105" s="347"/>
      <c r="R105" s="347"/>
      <c r="S105" s="348"/>
    </row>
    <row r="106" spans="1:23" ht="30">
      <c r="A106" s="223">
        <v>89</v>
      </c>
      <c r="B106" s="244" t="s">
        <v>1939</v>
      </c>
      <c r="C106" s="225"/>
      <c r="D106" s="225"/>
      <c r="E106" s="226"/>
      <c r="F106" s="226" t="s">
        <v>1714</v>
      </c>
      <c r="G106" s="270" t="s">
        <v>9</v>
      </c>
      <c r="H106" s="265">
        <v>1</v>
      </c>
      <c r="I106" s="322"/>
      <c r="J106" s="365"/>
      <c r="K106" s="365"/>
      <c r="L106" s="322"/>
      <c r="M106" s="344"/>
      <c r="N106" s="342"/>
      <c r="O106" s="347"/>
      <c r="P106" s="347"/>
      <c r="Q106" s="347"/>
      <c r="R106" s="347"/>
      <c r="S106" s="348"/>
    </row>
    <row r="107" spans="1:23" ht="45">
      <c r="A107" s="223">
        <v>90</v>
      </c>
      <c r="B107" s="244" t="s">
        <v>2547</v>
      </c>
      <c r="C107" s="225"/>
      <c r="D107" s="225"/>
      <c r="E107" s="226"/>
      <c r="F107" s="226" t="s">
        <v>1714</v>
      </c>
      <c r="G107" s="270" t="s">
        <v>9</v>
      </c>
      <c r="H107" s="265">
        <v>1</v>
      </c>
      <c r="I107" s="322"/>
      <c r="J107" s="365"/>
      <c r="K107" s="365"/>
      <c r="L107" s="322"/>
      <c r="M107" s="344"/>
      <c r="N107" s="342"/>
      <c r="O107" s="347"/>
      <c r="P107" s="347"/>
      <c r="Q107" s="347"/>
      <c r="R107" s="347"/>
      <c r="S107" s="348"/>
    </row>
    <row r="108" spans="1:23" ht="45">
      <c r="A108" s="223">
        <v>91</v>
      </c>
      <c r="B108" s="244" t="s">
        <v>2548</v>
      </c>
      <c r="C108" s="225"/>
      <c r="D108" s="225"/>
      <c r="E108" s="226"/>
      <c r="F108" s="225" t="s">
        <v>1714</v>
      </c>
      <c r="G108" s="270" t="s">
        <v>9</v>
      </c>
      <c r="H108" s="265">
        <v>1</v>
      </c>
      <c r="I108" s="322"/>
      <c r="J108" s="365"/>
      <c r="K108" s="365"/>
      <c r="L108" s="322"/>
      <c r="M108" s="344"/>
      <c r="N108" s="342"/>
      <c r="O108" s="347"/>
      <c r="P108" s="347"/>
      <c r="Q108" s="347"/>
      <c r="R108" s="347"/>
      <c r="S108" s="348"/>
    </row>
    <row r="109" spans="1:23" ht="90">
      <c r="A109" s="223">
        <v>92</v>
      </c>
      <c r="B109" s="244" t="s">
        <v>2552</v>
      </c>
      <c r="C109" s="225"/>
      <c r="D109" s="225"/>
      <c r="E109" s="1368" t="s">
        <v>3578</v>
      </c>
      <c r="F109" s="226"/>
      <c r="G109" s="264" t="s">
        <v>9</v>
      </c>
      <c r="H109" s="265">
        <v>1</v>
      </c>
      <c r="I109" s="322"/>
      <c r="J109" s="365"/>
      <c r="K109" s="365"/>
      <c r="L109" s="322"/>
      <c r="M109" s="344"/>
      <c r="N109" s="342"/>
      <c r="O109" s="347"/>
      <c r="P109" s="347"/>
      <c r="Q109" s="347"/>
      <c r="R109" s="347"/>
      <c r="S109" s="348"/>
    </row>
    <row r="110" spans="1:23" ht="90">
      <c r="A110" s="223">
        <v>93</v>
      </c>
      <c r="B110" s="244" t="s">
        <v>1904</v>
      </c>
      <c r="C110" s="225"/>
      <c r="D110" s="225"/>
      <c r="E110" s="1368" t="s">
        <v>3579</v>
      </c>
      <c r="F110" s="225"/>
      <c r="G110" s="264" t="s">
        <v>9</v>
      </c>
      <c r="H110" s="265">
        <v>1</v>
      </c>
      <c r="I110" s="322"/>
      <c r="J110" s="365"/>
      <c r="K110" s="365"/>
      <c r="L110" s="322"/>
      <c r="M110" s="344"/>
      <c r="N110" s="342"/>
      <c r="O110" s="347"/>
      <c r="P110" s="347"/>
      <c r="Q110" s="347"/>
      <c r="R110" s="347"/>
      <c r="S110" s="348"/>
    </row>
    <row r="111" spans="1:23" ht="51.75" thickBot="1">
      <c r="A111" s="223">
        <v>94</v>
      </c>
      <c r="B111" s="585" t="s">
        <v>1099</v>
      </c>
      <c r="C111" s="586"/>
      <c r="D111" s="587"/>
      <c r="E111" s="1378"/>
      <c r="F111" s="588"/>
      <c r="G111" s="589" t="s">
        <v>9</v>
      </c>
      <c r="H111" s="590">
        <v>1</v>
      </c>
      <c r="I111" s="386"/>
      <c r="J111" s="385"/>
      <c r="K111" s="385"/>
      <c r="L111" s="386"/>
      <c r="M111" s="391"/>
      <c r="N111" s="355"/>
      <c r="O111" s="356"/>
      <c r="P111" s="356"/>
      <c r="Q111" s="356"/>
      <c r="R111" s="356"/>
      <c r="S111" s="357"/>
    </row>
    <row r="112" spans="1:23" ht="13.5" thickBot="1">
      <c r="A112" s="591"/>
      <c r="B112" s="2095" t="s">
        <v>6</v>
      </c>
      <c r="C112" s="2095"/>
      <c r="D112" s="2095"/>
      <c r="E112" s="592"/>
      <c r="F112" s="592"/>
      <c r="G112" s="592"/>
      <c r="H112" s="592"/>
      <c r="I112" s="583"/>
      <c r="J112" s="583"/>
      <c r="K112" s="583"/>
      <c r="L112" s="583"/>
      <c r="M112" s="583"/>
      <c r="N112" s="583"/>
      <c r="O112" s="584"/>
      <c r="P112" s="584"/>
      <c r="Q112" s="584"/>
      <c r="R112" s="584"/>
      <c r="S112" s="584"/>
    </row>
    <row r="113" spans="1:18">
      <c r="A113" s="2096"/>
      <c r="B113" s="2096"/>
      <c r="C113" s="2096"/>
      <c r="D113" s="2096"/>
    </row>
    <row r="114" spans="1:18" s="754" customFormat="1"/>
    <row r="115" spans="1:18" s="754" customFormat="1" ht="85.5" customHeight="1">
      <c r="A115" s="843">
        <v>1</v>
      </c>
      <c r="B115" s="2021" t="s">
        <v>2874</v>
      </c>
      <c r="C115" s="2021"/>
      <c r="D115" s="2021"/>
      <c r="E115" s="2021"/>
      <c r="F115" s="2021"/>
      <c r="G115" s="2021"/>
      <c r="H115" s="2021"/>
      <c r="I115" s="2021"/>
      <c r="J115" s="2021"/>
      <c r="K115" s="2021"/>
      <c r="L115" s="2021"/>
    </row>
    <row r="116" spans="1:18" s="754" customFormat="1">
      <c r="A116" s="846" t="s">
        <v>49</v>
      </c>
      <c r="B116" s="1032" t="s">
        <v>3220</v>
      </c>
      <c r="C116" s="1033"/>
      <c r="D116" s="1033"/>
      <c r="E116" s="1033"/>
      <c r="F116" s="1033"/>
      <c r="G116" s="1033"/>
      <c r="H116" s="1033"/>
      <c r="I116" s="1033"/>
      <c r="J116" s="1033"/>
      <c r="K116" s="1033"/>
      <c r="L116" s="1033"/>
    </row>
    <row r="117" spans="1:18" s="754" customFormat="1" ht="51" customHeight="1">
      <c r="A117" s="1034" t="s">
        <v>52</v>
      </c>
      <c r="B117" s="2020" t="s">
        <v>3474</v>
      </c>
      <c r="C117" s="2020"/>
      <c r="D117" s="2020"/>
      <c r="E117" s="2020"/>
      <c r="F117" s="2020"/>
      <c r="G117" s="2020"/>
      <c r="H117" s="2020"/>
      <c r="I117" s="2020"/>
      <c r="J117" s="2020"/>
      <c r="K117" s="2020"/>
      <c r="L117" s="2020"/>
    </row>
    <row r="118" spans="1:18" s="754" customFormat="1" ht="51.75" customHeight="1">
      <c r="A118" s="1034" t="s">
        <v>3218</v>
      </c>
      <c r="B118" s="1927" t="s">
        <v>3217</v>
      </c>
      <c r="C118" s="1927"/>
      <c r="D118" s="1927"/>
      <c r="E118" s="1927"/>
      <c r="F118" s="1927"/>
      <c r="G118" s="1927"/>
      <c r="H118" s="1927"/>
      <c r="I118" s="1927"/>
      <c r="J118" s="1927"/>
      <c r="K118" s="1927"/>
      <c r="L118" s="1927"/>
    </row>
    <row r="119" spans="1:18" s="754" customFormat="1" ht="82.5" customHeight="1">
      <c r="A119" s="1034" t="s">
        <v>3219</v>
      </c>
      <c r="B119" s="1927" t="s">
        <v>3224</v>
      </c>
      <c r="C119" s="1927"/>
      <c r="D119" s="1927"/>
      <c r="E119" s="1927"/>
      <c r="F119" s="1927"/>
      <c r="G119" s="1927"/>
      <c r="H119" s="1927"/>
      <c r="I119" s="1927"/>
      <c r="J119" s="1927"/>
      <c r="K119" s="1927"/>
      <c r="L119" s="1927"/>
    </row>
    <row r="120" spans="1:18" s="754" customFormat="1" ht="53.25" customHeight="1">
      <c r="A120" s="1034" t="s">
        <v>3229</v>
      </c>
      <c r="B120" s="1927" t="s">
        <v>3559</v>
      </c>
      <c r="C120" s="1927"/>
      <c r="D120" s="1927"/>
      <c r="E120" s="1927"/>
      <c r="F120" s="1927"/>
      <c r="G120" s="1927"/>
      <c r="H120" s="1927"/>
      <c r="I120" s="1927"/>
      <c r="J120" s="1927"/>
      <c r="K120" s="1927"/>
      <c r="L120" s="1927"/>
    </row>
    <row r="121" spans="1:18" s="754" customFormat="1" ht="40.5" customHeight="1">
      <c r="A121" s="1034" t="s">
        <v>3558</v>
      </c>
      <c r="B121" s="1927" t="s">
        <v>3581</v>
      </c>
      <c r="C121" s="1927"/>
      <c r="D121" s="1927"/>
      <c r="E121" s="1927"/>
      <c r="F121" s="1927"/>
      <c r="G121" s="1927"/>
      <c r="H121" s="1927"/>
      <c r="I121" s="1927"/>
      <c r="J121" s="1927"/>
      <c r="K121" s="1927"/>
      <c r="L121" s="1927"/>
    </row>
    <row r="122" spans="1:18" s="754" customFormat="1" ht="18.75" customHeight="1">
      <c r="A122" s="1034" t="s">
        <v>3582</v>
      </c>
      <c r="B122" s="1927" t="s">
        <v>3603</v>
      </c>
      <c r="C122" s="1927"/>
      <c r="D122" s="1927"/>
      <c r="E122" s="1927"/>
      <c r="F122" s="1927"/>
      <c r="G122" s="1927"/>
      <c r="H122" s="1927"/>
      <c r="I122" s="1927"/>
      <c r="J122" s="1927"/>
      <c r="K122" s="1927"/>
      <c r="L122" s="1927"/>
    </row>
    <row r="123" spans="1:18" s="754" customFormat="1"/>
    <row r="124" spans="1:18">
      <c r="A124" s="249"/>
      <c r="B124" s="213"/>
      <c r="C124" s="2097"/>
      <c r="D124" s="2097"/>
    </row>
    <row r="125" spans="1:18" s="752" customFormat="1">
      <c r="A125" s="846"/>
      <c r="B125" s="847"/>
      <c r="C125" s="843"/>
      <c r="D125" s="848"/>
      <c r="E125" s="848"/>
      <c r="F125" s="844"/>
      <c r="G125" s="845"/>
      <c r="H125" s="845"/>
      <c r="I125" s="845"/>
      <c r="J125" s="845"/>
      <c r="K125" s="845"/>
      <c r="L125" s="845"/>
      <c r="M125" s="1041"/>
      <c r="N125" s="1372"/>
      <c r="O125" s="1372"/>
      <c r="P125" s="1372"/>
      <c r="Q125" s="1372"/>
      <c r="R125" s="1372"/>
    </row>
    <row r="126" spans="1:18" s="752" customFormat="1">
      <c r="A126" s="849"/>
      <c r="B126" s="1045" t="s">
        <v>3222</v>
      </c>
      <c r="C126" s="1921" t="s">
        <v>10</v>
      </c>
      <c r="D126" s="1921"/>
      <c r="E126" s="757"/>
      <c r="F126" s="757"/>
      <c r="G126" s="757"/>
      <c r="H126" s="757"/>
      <c r="I126" s="757"/>
      <c r="J126" s="757"/>
      <c r="K126" s="757"/>
      <c r="L126" s="757"/>
      <c r="M126" s="1041"/>
      <c r="N126" s="1372"/>
      <c r="O126" s="1372"/>
      <c r="P126" s="1372"/>
      <c r="Q126" s="1372"/>
      <c r="R126" s="1372"/>
    </row>
    <row r="127" spans="1:18" s="752" customFormat="1">
      <c r="A127" s="849"/>
      <c r="B127" s="1045" t="s">
        <v>3221</v>
      </c>
      <c r="C127" s="1921" t="s">
        <v>11</v>
      </c>
      <c r="D127" s="1921"/>
      <c r="E127" s="757"/>
      <c r="F127" s="757"/>
      <c r="G127" s="757"/>
      <c r="H127" s="757"/>
      <c r="I127" s="757"/>
      <c r="J127" s="757"/>
      <c r="K127" s="757"/>
      <c r="L127" s="757"/>
      <c r="M127" s="1041"/>
      <c r="N127" s="1372"/>
      <c r="O127" s="1372"/>
      <c r="P127" s="1372"/>
      <c r="Q127" s="1372"/>
      <c r="R127" s="1372"/>
    </row>
    <row r="128" spans="1:18" s="752" customFormat="1">
      <c r="A128" s="849"/>
      <c r="B128" s="833"/>
      <c r="C128" s="851"/>
      <c r="D128" s="851"/>
      <c r="E128" s="757"/>
      <c r="F128" s="757"/>
      <c r="G128" s="757"/>
      <c r="H128" s="757"/>
      <c r="I128" s="757"/>
      <c r="J128" s="757"/>
      <c r="K128" s="757"/>
      <c r="L128" s="757"/>
      <c r="M128" s="1041"/>
      <c r="N128" s="1372"/>
      <c r="O128" s="1372"/>
      <c r="P128" s="1372"/>
      <c r="Q128" s="1372"/>
      <c r="R128" s="1372"/>
    </row>
    <row r="129" spans="1:18" s="752" customFormat="1">
      <c r="A129" s="849"/>
      <c r="B129" s="833"/>
      <c r="C129" s="851"/>
      <c r="D129" s="851"/>
      <c r="E129" s="757"/>
      <c r="F129" s="757"/>
      <c r="G129" s="757"/>
      <c r="H129" s="757"/>
      <c r="I129" s="757"/>
      <c r="J129" s="757"/>
      <c r="K129" s="757"/>
      <c r="L129" s="757"/>
      <c r="M129" s="1041"/>
      <c r="N129" s="1372"/>
      <c r="O129" s="1372"/>
      <c r="P129" s="1372"/>
      <c r="Q129" s="1372"/>
      <c r="R129" s="1372"/>
    </row>
    <row r="130" spans="1:18" s="752" customFormat="1">
      <c r="A130" s="849"/>
      <c r="B130" s="833" t="s">
        <v>3223</v>
      </c>
      <c r="C130" s="1921" t="s">
        <v>10</v>
      </c>
      <c r="D130" s="1921"/>
      <c r="E130" s="757"/>
      <c r="F130" s="757"/>
      <c r="G130" s="757"/>
      <c r="H130" s="757"/>
      <c r="I130" s="757"/>
      <c r="J130" s="757"/>
      <c r="K130" s="757"/>
      <c r="L130" s="757"/>
      <c r="M130" s="1041"/>
      <c r="N130" s="1372"/>
      <c r="O130" s="1372"/>
      <c r="P130" s="1372"/>
      <c r="Q130" s="1372"/>
      <c r="R130" s="1372"/>
    </row>
    <row r="131" spans="1:18" s="752" customFormat="1">
      <c r="A131" s="849"/>
      <c r="B131" s="833"/>
      <c r="C131" s="1921" t="s">
        <v>11</v>
      </c>
      <c r="D131" s="1921"/>
      <c r="E131" s="757"/>
      <c r="F131" s="757"/>
      <c r="G131" s="757"/>
      <c r="H131" s="757"/>
      <c r="I131" s="757"/>
      <c r="J131" s="757"/>
      <c r="K131" s="757"/>
      <c r="L131" s="757"/>
      <c r="M131" s="1041"/>
      <c r="N131" s="1372"/>
      <c r="O131" s="1372"/>
      <c r="P131" s="1372"/>
      <c r="Q131" s="1372"/>
      <c r="R131" s="1372"/>
    </row>
    <row r="132" spans="1:18">
      <c r="B132" s="213"/>
    </row>
    <row r="133" spans="1:18">
      <c r="B133" s="213"/>
    </row>
    <row r="134" spans="1:18">
      <c r="B134" s="213"/>
    </row>
    <row r="135" spans="1:18">
      <c r="B135" s="213"/>
    </row>
    <row r="136" spans="1:18">
      <c r="B136" s="213"/>
    </row>
    <row r="137" spans="1:18">
      <c r="B137" s="213"/>
    </row>
    <row r="138" spans="1:18">
      <c r="B138" s="213"/>
    </row>
    <row r="139" spans="1:18">
      <c r="B139" s="213"/>
    </row>
    <row r="140" spans="1:18">
      <c r="B140" s="213"/>
    </row>
    <row r="141" spans="1:18">
      <c r="B141" s="213"/>
    </row>
    <row r="142" spans="1:18">
      <c r="B142" s="213"/>
    </row>
    <row r="143" spans="1:18">
      <c r="B143" s="213"/>
    </row>
    <row r="144" spans="1:18">
      <c r="B144" s="213"/>
    </row>
    <row r="145" spans="2:2">
      <c r="B145" s="213"/>
    </row>
    <row r="146" spans="2:2">
      <c r="B146" s="213"/>
    </row>
    <row r="147" spans="2:2">
      <c r="B147" s="213"/>
    </row>
    <row r="148" spans="2:2">
      <c r="B148" s="213"/>
    </row>
    <row r="149" spans="2:2">
      <c r="B149" s="213"/>
    </row>
    <row r="150" spans="2:2">
      <c r="B150" s="213"/>
    </row>
    <row r="151" spans="2:2">
      <c r="B151" s="213"/>
    </row>
    <row r="152" spans="2:2">
      <c r="B152" s="213"/>
    </row>
    <row r="153" spans="2:2">
      <c r="B153" s="213"/>
    </row>
    <row r="154" spans="2:2">
      <c r="B154" s="213"/>
    </row>
  </sheetData>
  <mergeCells count="36">
    <mergeCell ref="A1:D1"/>
    <mergeCell ref="A2:D2"/>
    <mergeCell ref="A3:D3"/>
    <mergeCell ref="A4:B4"/>
    <mergeCell ref="E11:E12"/>
    <mergeCell ref="A5:B5"/>
    <mergeCell ref="A7:B7"/>
    <mergeCell ref="A6:B6"/>
    <mergeCell ref="A8:B8"/>
    <mergeCell ref="B122:L122"/>
    <mergeCell ref="C124:D124"/>
    <mergeCell ref="O11:S11"/>
    <mergeCell ref="A11:A12"/>
    <mergeCell ref="B11:B12"/>
    <mergeCell ref="C11:C12"/>
    <mergeCell ref="D11:D12"/>
    <mergeCell ref="F11:F12"/>
    <mergeCell ref="H11:H12"/>
    <mergeCell ref="G11:G12"/>
    <mergeCell ref="I11:N11"/>
    <mergeCell ref="U28:W28"/>
    <mergeCell ref="U31:W31"/>
    <mergeCell ref="U32:W32"/>
    <mergeCell ref="U101:W101"/>
    <mergeCell ref="C131:D131"/>
    <mergeCell ref="B119:L119"/>
    <mergeCell ref="B112:D112"/>
    <mergeCell ref="A113:D113"/>
    <mergeCell ref="C126:D126"/>
    <mergeCell ref="B115:L115"/>
    <mergeCell ref="B117:L117"/>
    <mergeCell ref="B118:L118"/>
    <mergeCell ref="C127:D127"/>
    <mergeCell ref="C130:D130"/>
    <mergeCell ref="B120:L120"/>
    <mergeCell ref="B121:L121"/>
  </mergeCells>
  <conditionalFormatting sqref="A15 C15:D30 A17 A19 A21 A23 A25 A27 A29 A33 A35 C33:D36">
    <cfRule type="cellIs" dxfId="68" priority="6" operator="equal">
      <formula>0</formula>
    </cfRule>
  </conditionalFormatting>
  <conditionalFormatting sqref="A38 C38:D57 A40 A42 A44 A46 A48 A50 A52 A54 A56">
    <cfRule type="cellIs" dxfId="67" priority="2" operator="equal">
      <formula>0</formula>
    </cfRule>
  </conditionalFormatting>
  <conditionalFormatting sqref="A59 C59:D78 A61 A63 A65 A67 A69 A71 A73 A75 A77">
    <cfRule type="cellIs" dxfId="66" priority="3" operator="equal">
      <formula>0</formula>
    </cfRule>
  </conditionalFormatting>
  <conditionalFormatting sqref="A80 C80:D93 A82 A84 A86 A88 A90 A92 C95:D99 A96 A98">
    <cfRule type="cellIs" dxfId="65" priority="4" operator="equal">
      <formula>0</formula>
    </cfRule>
  </conditionalFormatting>
  <conditionalFormatting sqref="C103:D110 A104 A106 A108 A110">
    <cfRule type="cellIs" dxfId="64" priority="5" operator="equal">
      <formula>0</formula>
    </cfRule>
  </conditionalFormatting>
  <conditionalFormatting sqref="C31:D32">
    <cfRule type="cellIs" dxfId="63" priority="1" operator="equal">
      <formula>0</formula>
    </cfRule>
  </conditionalFormatting>
  <printOptions horizontalCentered="1"/>
  <pageMargins left="0.7" right="0.7" top="0.75" bottom="0.75" header="0.3" footer="0.3"/>
  <pageSetup paperSize="9" scale="66"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T126"/>
  <sheetViews>
    <sheetView topLeftCell="A46" workbookViewId="0">
      <selection activeCell="B63" sqref="B63"/>
    </sheetView>
  </sheetViews>
  <sheetFormatPr defaultColWidth="9.42578125" defaultRowHeight="12.75"/>
  <cols>
    <col min="1" max="1" width="8.42578125" style="1" customWidth="1"/>
    <col min="2" max="2" width="34.7109375" style="4" customWidth="1"/>
    <col min="3" max="3" width="16.140625" style="1" customWidth="1"/>
    <col min="4" max="4" width="29" style="1" customWidth="1"/>
    <col min="5" max="5" width="20.140625" style="1" customWidth="1"/>
    <col min="6" max="6" width="10.28515625" style="1" customWidth="1"/>
    <col min="7" max="16" width="9.42578125" style="1"/>
    <col min="17" max="18" width="10.28515625" style="1" bestFit="1" customWidth="1"/>
    <col min="19"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9">
      <c r="A1" s="2034" t="s">
        <v>2912</v>
      </c>
      <c r="B1" s="2034"/>
      <c r="C1" s="2034"/>
      <c r="D1" s="2034"/>
    </row>
    <row r="2" spans="1:19">
      <c r="A2" s="2035" t="s">
        <v>1084</v>
      </c>
      <c r="B2" s="2035"/>
      <c r="C2" s="2035"/>
      <c r="D2" s="2035"/>
    </row>
    <row r="3" spans="1:19">
      <c r="A3" s="2071"/>
      <c r="B3" s="2071"/>
      <c r="C3" s="2071"/>
      <c r="D3" s="2071"/>
    </row>
    <row r="4" spans="1:19">
      <c r="A4" s="1932" t="s">
        <v>0</v>
      </c>
      <c r="B4" s="1932"/>
      <c r="C4" s="759" t="s">
        <v>3211</v>
      </c>
      <c r="D4" s="1373"/>
    </row>
    <row r="5" spans="1:19" s="2" customFormat="1">
      <c r="A5" s="1932" t="s">
        <v>1</v>
      </c>
      <c r="B5" s="1932"/>
      <c r="C5" s="759" t="s">
        <v>3211</v>
      </c>
      <c r="D5" s="1373"/>
    </row>
    <row r="6" spans="1:19" s="3" customFormat="1">
      <c r="A6" s="1932" t="s">
        <v>2</v>
      </c>
      <c r="B6" s="1932"/>
      <c r="C6" s="759" t="s">
        <v>3212</v>
      </c>
      <c r="D6" s="1373"/>
    </row>
    <row r="7" spans="1:19" ht="15">
      <c r="A7" s="1932" t="s">
        <v>3209</v>
      </c>
      <c r="B7" s="1932"/>
      <c r="C7" s="761" t="s">
        <v>3213</v>
      </c>
      <c r="D7" s="1373"/>
    </row>
    <row r="8" spans="1:19" s="3" customFormat="1" ht="15">
      <c r="A8" s="1939" t="s">
        <v>3210</v>
      </c>
      <c r="B8" s="1939"/>
      <c r="C8" s="761"/>
      <c r="D8" s="1373"/>
      <c r="O8" s="23" t="s">
        <v>2941</v>
      </c>
      <c r="P8" s="23"/>
      <c r="Q8" s="145"/>
      <c r="R8" s="23" t="s">
        <v>2942</v>
      </c>
    </row>
    <row r="9" spans="1:19">
      <c r="A9" s="1142"/>
      <c r="B9" s="1142"/>
      <c r="C9" s="1142"/>
      <c r="D9" s="1142"/>
      <c r="O9" s="23" t="s">
        <v>2943</v>
      </c>
      <c r="P9" s="23"/>
      <c r="Q9" s="23"/>
      <c r="R9" s="23"/>
    </row>
    <row r="10" spans="1:19" ht="13.5" thickBot="1"/>
    <row r="11" spans="1:19" ht="12.75" customHeight="1">
      <c r="A11" s="2074" t="s">
        <v>8</v>
      </c>
      <c r="B11" s="2009" t="s">
        <v>1085</v>
      </c>
      <c r="C11" s="2106" t="s">
        <v>1893</v>
      </c>
      <c r="D11" s="2106" t="s">
        <v>1894</v>
      </c>
      <c r="E11" s="2106" t="s">
        <v>1100</v>
      </c>
      <c r="F11" s="2106" t="s">
        <v>3</v>
      </c>
      <c r="G11" s="2107" t="s">
        <v>4</v>
      </c>
      <c r="H11" s="2109" t="s">
        <v>2934</v>
      </c>
      <c r="I11" s="2109"/>
      <c r="J11" s="2109"/>
      <c r="K11" s="2109"/>
      <c r="L11" s="2109"/>
      <c r="M11" s="2109"/>
      <c r="N11" s="2104" t="s">
        <v>2935</v>
      </c>
      <c r="O11" s="2104"/>
      <c r="P11" s="2104"/>
      <c r="Q11" s="2104"/>
      <c r="R11" s="2104"/>
    </row>
    <row r="12" spans="1:19" ht="64.5">
      <c r="A12" s="2075"/>
      <c r="B12" s="2009"/>
      <c r="C12" s="2079"/>
      <c r="D12" s="2079"/>
      <c r="E12" s="2079"/>
      <c r="F12" s="2079"/>
      <c r="G12" s="2108"/>
      <c r="H12" s="626" t="s">
        <v>2936</v>
      </c>
      <c r="I12" s="626" t="s">
        <v>2937</v>
      </c>
      <c r="J12" s="626" t="s">
        <v>2886</v>
      </c>
      <c r="K12" s="626" t="s">
        <v>2887</v>
      </c>
      <c r="L12" s="626" t="s">
        <v>2888</v>
      </c>
      <c r="M12" s="626" t="s">
        <v>2938</v>
      </c>
      <c r="N12" s="626" t="s">
        <v>2939</v>
      </c>
      <c r="O12" s="626" t="s">
        <v>2886</v>
      </c>
      <c r="P12" s="626" t="s">
        <v>2887</v>
      </c>
      <c r="Q12" s="626" t="s">
        <v>2888</v>
      </c>
      <c r="R12" s="626" t="s">
        <v>2940</v>
      </c>
    </row>
    <row r="13" spans="1:19">
      <c r="A13" s="216">
        <v>1</v>
      </c>
      <c r="B13" s="12">
        <v>2</v>
      </c>
      <c r="C13" s="217">
        <v>3</v>
      </c>
      <c r="D13" s="217">
        <v>4</v>
      </c>
      <c r="E13" s="217">
        <v>5</v>
      </c>
      <c r="F13" s="217">
        <v>6</v>
      </c>
      <c r="G13" s="217">
        <v>7</v>
      </c>
      <c r="H13" s="627">
        <v>8</v>
      </c>
      <c r="I13" s="627">
        <v>9</v>
      </c>
      <c r="J13" s="627">
        <v>10</v>
      </c>
      <c r="K13" s="627">
        <v>11</v>
      </c>
      <c r="L13" s="627">
        <v>12</v>
      </c>
      <c r="M13" s="627">
        <v>13</v>
      </c>
      <c r="N13" s="627">
        <v>14</v>
      </c>
      <c r="O13" s="627">
        <v>15</v>
      </c>
      <c r="P13" s="627">
        <v>16</v>
      </c>
      <c r="Q13" s="627">
        <v>17</v>
      </c>
      <c r="R13" s="627">
        <v>18</v>
      </c>
    </row>
    <row r="14" spans="1:19">
      <c r="A14" s="300">
        <v>1</v>
      </c>
      <c r="B14" s="301" t="s">
        <v>1910</v>
      </c>
      <c r="C14" s="302"/>
      <c r="D14" s="302"/>
      <c r="E14" s="303"/>
      <c r="F14" s="302"/>
      <c r="G14" s="302"/>
      <c r="H14" s="628"/>
      <c r="I14" s="628"/>
      <c r="J14" s="628"/>
      <c r="K14" s="628"/>
      <c r="L14" s="628"/>
      <c r="M14" s="628"/>
      <c r="N14" s="628"/>
      <c r="O14" s="628"/>
      <c r="P14" s="628"/>
      <c r="Q14" s="628"/>
      <c r="R14" s="628"/>
    </row>
    <row r="15" spans="1:19" ht="25.5">
      <c r="A15" s="304">
        <v>2</v>
      </c>
      <c r="B15" s="185" t="s">
        <v>1911</v>
      </c>
      <c r="C15" s="161" t="s">
        <v>1912</v>
      </c>
      <c r="D15" s="161" t="s">
        <v>1913</v>
      </c>
      <c r="E15" s="172" t="s">
        <v>3586</v>
      </c>
      <c r="F15" s="161" t="s">
        <v>7</v>
      </c>
      <c r="G15" s="212">
        <v>11</v>
      </c>
      <c r="H15" s="635"/>
      <c r="I15" s="628"/>
      <c r="J15" s="629"/>
      <c r="K15" s="628"/>
      <c r="L15" s="630"/>
      <c r="M15" s="629"/>
      <c r="N15" s="631"/>
      <c r="O15" s="631"/>
      <c r="P15" s="631"/>
      <c r="Q15" s="631"/>
      <c r="R15" s="632"/>
    </row>
    <row r="16" spans="1:19" ht="25.5">
      <c r="A16" s="300">
        <v>3</v>
      </c>
      <c r="B16" s="185" t="s">
        <v>1911</v>
      </c>
      <c r="C16" s="161" t="s">
        <v>1914</v>
      </c>
      <c r="D16" s="161" t="s">
        <v>1913</v>
      </c>
      <c r="E16" s="172" t="s">
        <v>3586</v>
      </c>
      <c r="F16" s="161" t="s">
        <v>7</v>
      </c>
      <c r="G16" s="212">
        <v>2</v>
      </c>
      <c r="H16" s="635"/>
      <c r="I16" s="628"/>
      <c r="J16" s="629"/>
      <c r="K16" s="628"/>
      <c r="L16" s="630"/>
      <c r="M16" s="629"/>
      <c r="N16" s="631"/>
      <c r="O16" s="631"/>
      <c r="P16" s="631"/>
      <c r="Q16" s="631"/>
      <c r="R16" s="632"/>
      <c r="S16" s="634"/>
    </row>
    <row r="17" spans="1:19" ht="25.5">
      <c r="A17" s="304">
        <v>4</v>
      </c>
      <c r="B17" s="185" t="s">
        <v>1915</v>
      </c>
      <c r="C17" s="161">
        <v>560</v>
      </c>
      <c r="D17" s="161" t="s">
        <v>1916</v>
      </c>
      <c r="E17" s="172" t="s">
        <v>3587</v>
      </c>
      <c r="F17" s="161" t="s">
        <v>7</v>
      </c>
      <c r="G17" s="212">
        <v>0.8</v>
      </c>
      <c r="H17" s="635"/>
      <c r="I17" s="628"/>
      <c r="J17" s="629"/>
      <c r="K17" s="628"/>
      <c r="L17" s="630"/>
      <c r="M17" s="629"/>
      <c r="N17" s="631"/>
      <c r="O17" s="631"/>
      <c r="P17" s="631"/>
      <c r="Q17" s="631"/>
      <c r="R17" s="632"/>
    </row>
    <row r="18" spans="1:19" ht="25.5">
      <c r="A18" s="300">
        <v>5</v>
      </c>
      <c r="B18" s="185" t="s">
        <v>1918</v>
      </c>
      <c r="C18" s="161" t="s">
        <v>1912</v>
      </c>
      <c r="D18" s="161" t="s">
        <v>1913</v>
      </c>
      <c r="E18" s="172" t="s">
        <v>3586</v>
      </c>
      <c r="F18" s="161" t="s">
        <v>5</v>
      </c>
      <c r="G18" s="212">
        <v>2</v>
      </c>
      <c r="H18" s="635"/>
      <c r="I18" s="628"/>
      <c r="J18" s="629"/>
      <c r="K18" s="628"/>
      <c r="L18" s="630"/>
      <c r="M18" s="629"/>
      <c r="N18" s="631"/>
      <c r="O18" s="631"/>
      <c r="P18" s="631"/>
      <c r="Q18" s="631"/>
      <c r="R18" s="632"/>
    </row>
    <row r="19" spans="1:19" ht="25.5">
      <c r="A19" s="304">
        <v>6</v>
      </c>
      <c r="B19" s="185" t="s">
        <v>1919</v>
      </c>
      <c r="C19" s="161" t="s">
        <v>1920</v>
      </c>
      <c r="D19" s="161" t="s">
        <v>1913</v>
      </c>
      <c r="E19" s="172" t="s">
        <v>3586</v>
      </c>
      <c r="F19" s="161" t="s">
        <v>5</v>
      </c>
      <c r="G19" s="212">
        <v>2</v>
      </c>
      <c r="H19" s="635"/>
      <c r="I19" s="628"/>
      <c r="J19" s="629"/>
      <c r="K19" s="628"/>
      <c r="L19" s="630"/>
      <c r="M19" s="629"/>
      <c r="N19" s="631"/>
      <c r="O19" s="631"/>
      <c r="P19" s="631"/>
      <c r="Q19" s="631"/>
      <c r="R19" s="632"/>
    </row>
    <row r="20" spans="1:19" ht="25.5">
      <c r="A20" s="300">
        <v>7</v>
      </c>
      <c r="B20" s="185" t="s">
        <v>1919</v>
      </c>
      <c r="C20" s="161" t="s">
        <v>1912</v>
      </c>
      <c r="D20" s="161" t="s">
        <v>1913</v>
      </c>
      <c r="E20" s="172" t="s">
        <v>3586</v>
      </c>
      <c r="F20" s="161" t="s">
        <v>5</v>
      </c>
      <c r="G20" s="212">
        <v>1</v>
      </c>
      <c r="H20" s="635"/>
      <c r="I20" s="628"/>
      <c r="J20" s="629"/>
      <c r="K20" s="628"/>
      <c r="L20" s="630"/>
      <c r="M20" s="629"/>
      <c r="N20" s="631"/>
      <c r="O20" s="631"/>
      <c r="P20" s="631"/>
      <c r="Q20" s="631"/>
      <c r="R20" s="632"/>
    </row>
    <row r="21" spans="1:19" ht="25.5">
      <c r="A21" s="304">
        <v>8</v>
      </c>
      <c r="B21" s="185" t="s">
        <v>1921</v>
      </c>
      <c r="C21" s="161" t="s">
        <v>1912</v>
      </c>
      <c r="D21" s="161" t="s">
        <v>1913</v>
      </c>
      <c r="E21" s="172" t="s">
        <v>3586</v>
      </c>
      <c r="F21" s="161" t="s">
        <v>5</v>
      </c>
      <c r="G21" s="212">
        <v>2</v>
      </c>
      <c r="H21" s="635"/>
      <c r="I21" s="628"/>
      <c r="J21" s="629"/>
      <c r="K21" s="628"/>
      <c r="L21" s="630"/>
      <c r="M21" s="629"/>
      <c r="N21" s="631"/>
      <c r="O21" s="631"/>
      <c r="P21" s="631"/>
      <c r="Q21" s="631"/>
      <c r="R21" s="632"/>
    </row>
    <row r="22" spans="1:19" ht="25.5">
      <c r="A22" s="300">
        <v>9</v>
      </c>
      <c r="B22" s="185" t="s">
        <v>1922</v>
      </c>
      <c r="C22" s="161" t="s">
        <v>1923</v>
      </c>
      <c r="D22" s="161" t="s">
        <v>1913</v>
      </c>
      <c r="E22" s="172" t="s">
        <v>3586</v>
      </c>
      <c r="F22" s="161" t="s">
        <v>5</v>
      </c>
      <c r="G22" s="212">
        <v>1</v>
      </c>
      <c r="H22" s="635"/>
      <c r="I22" s="628"/>
      <c r="J22" s="629"/>
      <c r="K22" s="628"/>
      <c r="L22" s="630"/>
      <c r="M22" s="629"/>
      <c r="N22" s="631"/>
      <c r="O22" s="631"/>
      <c r="P22" s="631"/>
      <c r="Q22" s="631"/>
      <c r="R22" s="632"/>
    </row>
    <row r="23" spans="1:19" ht="25.5">
      <c r="A23" s="304">
        <v>10</v>
      </c>
      <c r="B23" s="185" t="s">
        <v>1922</v>
      </c>
      <c r="C23" s="161" t="s">
        <v>1924</v>
      </c>
      <c r="D23" s="161" t="s">
        <v>1913</v>
      </c>
      <c r="E23" s="172" t="s">
        <v>3586</v>
      </c>
      <c r="F23" s="161" t="s">
        <v>5</v>
      </c>
      <c r="G23" s="212">
        <v>1</v>
      </c>
      <c r="H23" s="635"/>
      <c r="I23" s="628"/>
      <c r="J23" s="629"/>
      <c r="K23" s="628"/>
      <c r="L23" s="630"/>
      <c r="M23" s="629"/>
      <c r="N23" s="631"/>
      <c r="O23" s="631"/>
      <c r="P23" s="631"/>
      <c r="Q23" s="631"/>
      <c r="R23" s="632"/>
    </row>
    <row r="24" spans="1:19" ht="25.5">
      <c r="A24" s="300">
        <v>11</v>
      </c>
      <c r="B24" s="185" t="s">
        <v>1925</v>
      </c>
      <c r="C24" s="161" t="s">
        <v>1912</v>
      </c>
      <c r="D24" s="161" t="s">
        <v>1913</v>
      </c>
      <c r="E24" s="172" t="s">
        <v>3586</v>
      </c>
      <c r="F24" s="161" t="s">
        <v>5</v>
      </c>
      <c r="G24" s="212">
        <v>1</v>
      </c>
      <c r="H24" s="635"/>
      <c r="I24" s="628"/>
      <c r="J24" s="629"/>
      <c r="K24" s="628"/>
      <c r="L24" s="630"/>
      <c r="M24" s="629"/>
      <c r="N24" s="631"/>
      <c r="O24" s="631"/>
      <c r="P24" s="631"/>
      <c r="Q24" s="631"/>
      <c r="R24" s="632"/>
    </row>
    <row r="25" spans="1:19" ht="25.5">
      <c r="A25" s="304">
        <v>12</v>
      </c>
      <c r="B25" s="185" t="s">
        <v>1925</v>
      </c>
      <c r="C25" s="161" t="s">
        <v>1914</v>
      </c>
      <c r="D25" s="161" t="s">
        <v>1913</v>
      </c>
      <c r="E25" s="172" t="s">
        <v>3586</v>
      </c>
      <c r="F25" s="161" t="s">
        <v>5</v>
      </c>
      <c r="G25" s="212">
        <v>1</v>
      </c>
      <c r="H25" s="635"/>
      <c r="I25" s="628"/>
      <c r="J25" s="629"/>
      <c r="K25" s="628"/>
      <c r="L25" s="630"/>
      <c r="M25" s="629"/>
      <c r="N25" s="631"/>
      <c r="O25" s="631"/>
      <c r="P25" s="631"/>
      <c r="Q25" s="631"/>
      <c r="R25" s="632"/>
    </row>
    <row r="26" spans="1:19" ht="25.5">
      <c r="A26" s="300">
        <v>13</v>
      </c>
      <c r="B26" s="185" t="s">
        <v>1926</v>
      </c>
      <c r="C26" s="161" t="s">
        <v>1914</v>
      </c>
      <c r="D26" s="161" t="s">
        <v>1927</v>
      </c>
      <c r="E26" s="172" t="s">
        <v>3588</v>
      </c>
      <c r="F26" s="161" t="s">
        <v>5</v>
      </c>
      <c r="G26" s="212">
        <v>2</v>
      </c>
      <c r="H26" s="635"/>
      <c r="I26" s="628"/>
      <c r="J26" s="629"/>
      <c r="K26" s="628"/>
      <c r="L26" s="630"/>
      <c r="M26" s="629"/>
      <c r="N26" s="631"/>
      <c r="O26" s="631"/>
      <c r="P26" s="631"/>
      <c r="Q26" s="631"/>
      <c r="R26" s="632"/>
      <c r="S26" s="634"/>
    </row>
    <row r="27" spans="1:19" ht="38.25">
      <c r="A27" s="304">
        <v>14</v>
      </c>
      <c r="B27" s="185" t="s">
        <v>1928</v>
      </c>
      <c r="C27" s="161" t="s">
        <v>1912</v>
      </c>
      <c r="D27" s="161" t="s">
        <v>1929</v>
      </c>
      <c r="E27" s="172" t="s">
        <v>3589</v>
      </c>
      <c r="F27" s="161" t="s">
        <v>5</v>
      </c>
      <c r="G27" s="212">
        <v>2</v>
      </c>
      <c r="H27" s="635"/>
      <c r="I27" s="628"/>
      <c r="J27" s="629"/>
      <c r="K27" s="628"/>
      <c r="L27" s="630"/>
      <c r="M27" s="629"/>
      <c r="N27" s="631"/>
      <c r="O27" s="631"/>
      <c r="P27" s="631"/>
      <c r="Q27" s="631"/>
      <c r="R27" s="632"/>
      <c r="S27" s="634"/>
    </row>
    <row r="28" spans="1:19" ht="25.5">
      <c r="A28" s="300">
        <v>15</v>
      </c>
      <c r="B28" s="185" t="s">
        <v>1930</v>
      </c>
      <c r="C28" s="161" t="s">
        <v>1912</v>
      </c>
      <c r="D28" s="161" t="s">
        <v>1913</v>
      </c>
      <c r="E28" s="172" t="s">
        <v>3586</v>
      </c>
      <c r="F28" s="161" t="s">
        <v>9</v>
      </c>
      <c r="G28" s="212">
        <v>2</v>
      </c>
      <c r="H28" s="635"/>
      <c r="I28" s="628"/>
      <c r="J28" s="629"/>
      <c r="K28" s="628"/>
      <c r="L28" s="630"/>
      <c r="M28" s="629"/>
      <c r="N28" s="631"/>
      <c r="O28" s="631"/>
      <c r="P28" s="631"/>
      <c r="Q28" s="631"/>
      <c r="R28" s="632"/>
      <c r="S28" s="634"/>
    </row>
    <row r="29" spans="1:19" ht="153">
      <c r="A29" s="304">
        <v>16</v>
      </c>
      <c r="B29" s="185" t="s">
        <v>1931</v>
      </c>
      <c r="C29" s="161"/>
      <c r="D29" s="161"/>
      <c r="E29" s="172" t="s">
        <v>3590</v>
      </c>
      <c r="F29" s="161" t="s">
        <v>9</v>
      </c>
      <c r="G29" s="212">
        <v>1</v>
      </c>
      <c r="H29" s="635"/>
      <c r="I29" s="628"/>
      <c r="J29" s="629"/>
      <c r="K29" s="628"/>
      <c r="L29" s="630"/>
      <c r="M29" s="629"/>
      <c r="N29" s="631"/>
      <c r="O29" s="631"/>
      <c r="P29" s="631"/>
      <c r="Q29" s="631"/>
      <c r="R29" s="632"/>
    </row>
    <row r="30" spans="1:19" ht="25.5">
      <c r="A30" s="300">
        <v>17</v>
      </c>
      <c r="B30" s="185" t="s">
        <v>1932</v>
      </c>
      <c r="C30" s="161" t="s">
        <v>1933</v>
      </c>
      <c r="D30" s="161" t="s">
        <v>1913</v>
      </c>
      <c r="E30" s="172" t="s">
        <v>3586</v>
      </c>
      <c r="F30" s="161" t="s">
        <v>5</v>
      </c>
      <c r="G30" s="212">
        <v>2</v>
      </c>
      <c r="H30" s="635"/>
      <c r="I30" s="628"/>
      <c r="J30" s="629"/>
      <c r="K30" s="628"/>
      <c r="L30" s="630"/>
      <c r="M30" s="629"/>
      <c r="N30" s="631"/>
      <c r="O30" s="631"/>
      <c r="P30" s="631"/>
      <c r="Q30" s="631"/>
      <c r="R30" s="632"/>
    </row>
    <row r="31" spans="1:19" ht="38.25">
      <c r="A31" s="304">
        <v>18</v>
      </c>
      <c r="B31" s="185" t="s">
        <v>1961</v>
      </c>
      <c r="C31" s="161" t="s">
        <v>1912</v>
      </c>
      <c r="D31" s="161" t="s">
        <v>1934</v>
      </c>
      <c r="E31" s="172" t="s">
        <v>3591</v>
      </c>
      <c r="F31" s="161" t="s">
        <v>7</v>
      </c>
      <c r="G31" s="212">
        <v>7</v>
      </c>
      <c r="H31" s="635"/>
      <c r="I31" s="628"/>
      <c r="J31" s="629"/>
      <c r="K31" s="628"/>
      <c r="L31" s="630"/>
      <c r="M31" s="629"/>
      <c r="N31" s="631"/>
      <c r="O31" s="631"/>
      <c r="P31" s="631"/>
      <c r="Q31" s="631"/>
      <c r="R31" s="632"/>
    </row>
    <row r="32" spans="1:19" ht="25.5">
      <c r="A32" s="300">
        <v>19</v>
      </c>
      <c r="B32" s="185" t="s">
        <v>1962</v>
      </c>
      <c r="C32" s="161"/>
      <c r="D32" s="161"/>
      <c r="E32" s="172" t="s">
        <v>1935</v>
      </c>
      <c r="F32" s="161" t="s">
        <v>7</v>
      </c>
      <c r="G32" s="212">
        <v>7</v>
      </c>
      <c r="H32" s="635"/>
      <c r="I32" s="628"/>
      <c r="J32" s="629"/>
      <c r="K32" s="628"/>
      <c r="L32" s="630"/>
      <c r="M32" s="629"/>
      <c r="N32" s="631"/>
      <c r="O32" s="631"/>
      <c r="P32" s="631"/>
      <c r="Q32" s="631"/>
      <c r="R32" s="632"/>
    </row>
    <row r="33" spans="1:20" ht="51">
      <c r="A33" s="304">
        <v>20</v>
      </c>
      <c r="B33" s="185" t="s">
        <v>1936</v>
      </c>
      <c r="C33" s="161"/>
      <c r="D33" s="161"/>
      <c r="E33" s="172"/>
      <c r="F33" s="161" t="s">
        <v>9</v>
      </c>
      <c r="G33" s="212">
        <v>1</v>
      </c>
      <c r="H33" s="635"/>
      <c r="I33" s="628"/>
      <c r="J33" s="629"/>
      <c r="K33" s="628"/>
      <c r="L33" s="630"/>
      <c r="M33" s="629"/>
      <c r="N33" s="631"/>
      <c r="O33" s="631"/>
      <c r="P33" s="631"/>
      <c r="Q33" s="631"/>
      <c r="R33" s="632"/>
    </row>
    <row r="34" spans="1:20" ht="25.5">
      <c r="A34" s="300">
        <v>21</v>
      </c>
      <c r="B34" s="185" t="s">
        <v>1937</v>
      </c>
      <c r="C34" s="161"/>
      <c r="D34" s="161"/>
      <c r="E34" s="172" t="s">
        <v>3586</v>
      </c>
      <c r="F34" s="161" t="s">
        <v>9</v>
      </c>
      <c r="G34" s="212">
        <v>1</v>
      </c>
      <c r="H34" s="635"/>
      <c r="I34" s="628"/>
      <c r="J34" s="629"/>
      <c r="K34" s="628"/>
      <c r="L34" s="630"/>
      <c r="M34" s="629"/>
      <c r="N34" s="631"/>
      <c r="O34" s="631"/>
      <c r="P34" s="631"/>
      <c r="Q34" s="631"/>
      <c r="R34" s="632"/>
      <c r="T34" s="634">
        <f>S27+S28+S34</f>
        <v>0</v>
      </c>
    </row>
    <row r="35" spans="1:20" ht="25.5">
      <c r="A35" s="304">
        <v>22</v>
      </c>
      <c r="B35" s="185" t="s">
        <v>1938</v>
      </c>
      <c r="C35" s="161"/>
      <c r="D35" s="161"/>
      <c r="E35" s="172" t="s">
        <v>3579</v>
      </c>
      <c r="F35" s="161" t="s">
        <v>9</v>
      </c>
      <c r="G35" s="212">
        <v>1</v>
      </c>
      <c r="H35" s="635"/>
      <c r="I35" s="628"/>
      <c r="J35" s="629"/>
      <c r="K35" s="628"/>
      <c r="L35" s="630"/>
      <c r="M35" s="629"/>
      <c r="N35" s="631"/>
      <c r="O35" s="631"/>
      <c r="P35" s="631"/>
      <c r="Q35" s="631"/>
      <c r="R35" s="632"/>
    </row>
    <row r="36" spans="1:20" ht="25.5">
      <c r="A36" s="300">
        <v>23</v>
      </c>
      <c r="B36" s="185" t="s">
        <v>1939</v>
      </c>
      <c r="C36" s="161"/>
      <c r="D36" s="161"/>
      <c r="E36" s="172"/>
      <c r="F36" s="161" t="s">
        <v>9</v>
      </c>
      <c r="G36" s="212">
        <v>1</v>
      </c>
      <c r="H36" s="635"/>
      <c r="I36" s="628"/>
      <c r="J36" s="629"/>
      <c r="K36" s="628"/>
      <c r="L36" s="630"/>
      <c r="M36" s="629"/>
      <c r="N36" s="631"/>
      <c r="O36" s="631"/>
      <c r="P36" s="631"/>
      <c r="Q36" s="631"/>
      <c r="R36" s="632"/>
    </row>
    <row r="37" spans="1:20" ht="15">
      <c r="A37" s="304">
        <v>24</v>
      </c>
      <c r="B37" s="185" t="s">
        <v>1940</v>
      </c>
      <c r="C37" s="305"/>
      <c r="D37" s="305"/>
      <c r="E37" s="306"/>
      <c r="F37" s="161" t="s">
        <v>9</v>
      </c>
      <c r="G37" s="212">
        <v>1</v>
      </c>
      <c r="H37" s="635"/>
      <c r="I37" s="628"/>
      <c r="J37" s="629"/>
      <c r="K37" s="628"/>
      <c r="L37" s="630"/>
      <c r="M37" s="629"/>
      <c r="N37" s="631"/>
      <c r="O37" s="631"/>
      <c r="P37" s="631"/>
      <c r="Q37" s="631"/>
      <c r="R37" s="632"/>
    </row>
    <row r="38" spans="1:20" ht="26.25" customHeight="1">
      <c r="A38" s="255">
        <v>2</v>
      </c>
      <c r="B38" s="184" t="s">
        <v>1941</v>
      </c>
      <c r="C38" s="211"/>
      <c r="D38" s="212"/>
      <c r="E38" s="1374"/>
      <c r="F38" s="175"/>
      <c r="G38" s="178"/>
      <c r="H38" s="635"/>
      <c r="I38" s="628"/>
      <c r="J38" s="629"/>
      <c r="K38" s="628"/>
      <c r="L38" s="630"/>
      <c r="M38" s="629"/>
      <c r="N38" s="631"/>
      <c r="O38" s="631"/>
      <c r="P38" s="631"/>
      <c r="Q38" s="631"/>
      <c r="R38" s="632"/>
    </row>
    <row r="39" spans="1:20" ht="140.25">
      <c r="A39" s="304">
        <v>26</v>
      </c>
      <c r="B39" s="185" t="s">
        <v>1942</v>
      </c>
      <c r="C39" s="161"/>
      <c r="D39" s="161"/>
      <c r="E39" s="172" t="s">
        <v>3592</v>
      </c>
      <c r="F39" s="161" t="s">
        <v>9</v>
      </c>
      <c r="G39" s="212">
        <v>1</v>
      </c>
      <c r="H39" s="635"/>
      <c r="I39" s="628"/>
      <c r="J39" s="629"/>
      <c r="K39" s="635"/>
      <c r="L39" s="630"/>
      <c r="M39" s="629"/>
      <c r="N39" s="631"/>
      <c r="O39" s="631"/>
      <c r="P39" s="631"/>
      <c r="Q39" s="631"/>
      <c r="R39" s="632"/>
    </row>
    <row r="40" spans="1:20" ht="76.5">
      <c r="A40" s="300">
        <v>27</v>
      </c>
      <c r="B40" s="185" t="s">
        <v>2789</v>
      </c>
      <c r="C40" s="305"/>
      <c r="D40" s="305"/>
      <c r="E40" s="306" t="s">
        <v>3578</v>
      </c>
      <c r="F40" s="161" t="s">
        <v>9</v>
      </c>
      <c r="G40" s="212">
        <v>1</v>
      </c>
      <c r="H40" s="635"/>
      <c r="I40" s="628"/>
      <c r="J40" s="629"/>
      <c r="K40" s="635"/>
      <c r="L40" s="630"/>
      <c r="M40" s="629"/>
      <c r="N40" s="631"/>
      <c r="O40" s="631"/>
      <c r="P40" s="631"/>
      <c r="Q40" s="631"/>
      <c r="R40" s="632"/>
    </row>
    <row r="41" spans="1:20" ht="25.5">
      <c r="A41" s="304">
        <v>28</v>
      </c>
      <c r="B41" s="185" t="s">
        <v>1876</v>
      </c>
      <c r="C41" s="305" t="s">
        <v>1912</v>
      </c>
      <c r="D41" s="305" t="s">
        <v>1943</v>
      </c>
      <c r="E41" s="306" t="s">
        <v>3593</v>
      </c>
      <c r="F41" s="305" t="s">
        <v>7</v>
      </c>
      <c r="G41" s="212">
        <v>15</v>
      </c>
      <c r="H41" s="635"/>
      <c r="I41" s="628"/>
      <c r="J41" s="629"/>
      <c r="K41" s="635"/>
      <c r="L41" s="630"/>
      <c r="M41" s="629"/>
      <c r="N41" s="631"/>
      <c r="O41" s="631"/>
      <c r="P41" s="631"/>
      <c r="Q41" s="631"/>
      <c r="R41" s="632"/>
    </row>
    <row r="42" spans="1:20" ht="25.5">
      <c r="A42" s="300">
        <v>29</v>
      </c>
      <c r="B42" s="185" t="s">
        <v>1876</v>
      </c>
      <c r="C42" s="305" t="s">
        <v>1945</v>
      </c>
      <c r="D42" s="305" t="s">
        <v>1943</v>
      </c>
      <c r="E42" s="306" t="s">
        <v>3594</v>
      </c>
      <c r="F42" s="305" t="s">
        <v>7</v>
      </c>
      <c r="G42" s="212">
        <v>3</v>
      </c>
      <c r="H42" s="635"/>
      <c r="I42" s="628"/>
      <c r="J42" s="629"/>
      <c r="K42" s="635"/>
      <c r="L42" s="630"/>
      <c r="M42" s="629"/>
      <c r="N42" s="631"/>
      <c r="O42" s="631"/>
      <c r="P42" s="631"/>
      <c r="Q42" s="631"/>
      <c r="R42" s="632"/>
    </row>
    <row r="43" spans="1:20" ht="25.5">
      <c r="A43" s="304">
        <v>30</v>
      </c>
      <c r="B43" s="185" t="s">
        <v>1876</v>
      </c>
      <c r="C43" s="305" t="s">
        <v>1946</v>
      </c>
      <c r="D43" s="305" t="s">
        <v>1943</v>
      </c>
      <c r="E43" s="306" t="s">
        <v>3595</v>
      </c>
      <c r="F43" s="305" t="s">
        <v>7</v>
      </c>
      <c r="G43" s="212">
        <v>2</v>
      </c>
      <c r="H43" s="635"/>
      <c r="I43" s="628"/>
      <c r="J43" s="629"/>
      <c r="K43" s="635"/>
      <c r="L43" s="630"/>
      <c r="M43" s="629"/>
      <c r="N43" s="631"/>
      <c r="O43" s="631"/>
      <c r="P43" s="631"/>
      <c r="Q43" s="631"/>
      <c r="R43" s="632"/>
    </row>
    <row r="44" spans="1:20" ht="15">
      <c r="A44" s="300">
        <v>31</v>
      </c>
      <c r="B44" s="185" t="s">
        <v>1876</v>
      </c>
      <c r="C44" s="305" t="s">
        <v>1947</v>
      </c>
      <c r="D44" s="305" t="s">
        <v>1943</v>
      </c>
      <c r="E44" s="1375"/>
      <c r="F44" s="305" t="s">
        <v>7</v>
      </c>
      <c r="G44" s="212">
        <v>1</v>
      </c>
      <c r="H44" s="635"/>
      <c r="I44" s="628"/>
      <c r="J44" s="629"/>
      <c r="K44" s="635"/>
      <c r="L44" s="630"/>
      <c r="M44" s="629"/>
      <c r="N44" s="631"/>
      <c r="O44" s="631"/>
      <c r="P44" s="631"/>
      <c r="Q44" s="631"/>
      <c r="R44" s="632"/>
    </row>
    <row r="45" spans="1:20" ht="15">
      <c r="A45" s="304">
        <v>32</v>
      </c>
      <c r="B45" s="185" t="s">
        <v>1876</v>
      </c>
      <c r="C45" s="305">
        <v>400</v>
      </c>
      <c r="D45" s="305" t="s">
        <v>1943</v>
      </c>
      <c r="E45" s="1375"/>
      <c r="F45" s="305" t="s">
        <v>7</v>
      </c>
      <c r="G45" s="212">
        <v>0.3</v>
      </c>
      <c r="H45" s="322"/>
      <c r="I45" s="628"/>
      <c r="J45" s="342"/>
      <c r="K45" s="322"/>
      <c r="L45" s="630"/>
      <c r="M45" s="629"/>
      <c r="N45" s="631"/>
      <c r="O45" s="631"/>
      <c r="P45" s="631"/>
      <c r="Q45" s="631"/>
      <c r="R45" s="632"/>
    </row>
    <row r="46" spans="1:20" ht="15">
      <c r="A46" s="300">
        <v>33</v>
      </c>
      <c r="B46" s="185" t="s">
        <v>1918</v>
      </c>
      <c r="C46" s="305" t="s">
        <v>1920</v>
      </c>
      <c r="D46" s="305" t="s">
        <v>1943</v>
      </c>
      <c r="E46" s="306"/>
      <c r="F46" s="305" t="s">
        <v>5</v>
      </c>
      <c r="G46" s="212">
        <v>2</v>
      </c>
      <c r="H46" s="322"/>
      <c r="I46" s="628"/>
      <c r="J46" s="342"/>
      <c r="K46" s="322"/>
      <c r="L46" s="630"/>
      <c r="M46" s="629"/>
      <c r="N46" s="631"/>
      <c r="O46" s="631"/>
      <c r="P46" s="631"/>
      <c r="Q46" s="631"/>
      <c r="R46" s="632"/>
    </row>
    <row r="47" spans="1:20" ht="15">
      <c r="A47" s="304">
        <v>34</v>
      </c>
      <c r="B47" s="185" t="s">
        <v>1948</v>
      </c>
      <c r="C47" s="305" t="s">
        <v>1945</v>
      </c>
      <c r="D47" s="305" t="s">
        <v>1943</v>
      </c>
      <c r="E47" s="306"/>
      <c r="F47" s="305" t="s">
        <v>5</v>
      </c>
      <c r="G47" s="212">
        <v>2</v>
      </c>
      <c r="H47" s="322"/>
      <c r="I47" s="628"/>
      <c r="J47" s="629"/>
      <c r="K47" s="635"/>
      <c r="L47" s="630"/>
      <c r="M47" s="629"/>
      <c r="N47" s="631"/>
      <c r="O47" s="631"/>
      <c r="P47" s="631"/>
      <c r="Q47" s="631"/>
      <c r="R47" s="632"/>
    </row>
    <row r="48" spans="1:20" ht="15">
      <c r="A48" s="300">
        <v>35</v>
      </c>
      <c r="B48" s="185" t="s">
        <v>1919</v>
      </c>
      <c r="C48" s="305" t="s">
        <v>1920</v>
      </c>
      <c r="D48" s="305" t="s">
        <v>1943</v>
      </c>
      <c r="E48" s="306"/>
      <c r="F48" s="305" t="s">
        <v>5</v>
      </c>
      <c r="G48" s="212">
        <v>2</v>
      </c>
      <c r="H48" s="322"/>
      <c r="I48" s="628"/>
      <c r="J48" s="629"/>
      <c r="K48" s="635"/>
      <c r="L48" s="630"/>
      <c r="M48" s="629"/>
      <c r="N48" s="631"/>
      <c r="O48" s="631"/>
      <c r="P48" s="631"/>
      <c r="Q48" s="631"/>
      <c r="R48" s="632"/>
    </row>
    <row r="49" spans="1:18" ht="15">
      <c r="A49" s="304">
        <v>36</v>
      </c>
      <c r="B49" s="185" t="s">
        <v>1919</v>
      </c>
      <c r="C49" s="305" t="s">
        <v>1912</v>
      </c>
      <c r="D49" s="305" t="s">
        <v>1943</v>
      </c>
      <c r="E49" s="306"/>
      <c r="F49" s="305" t="s">
        <v>5</v>
      </c>
      <c r="G49" s="212">
        <v>2</v>
      </c>
      <c r="H49" s="322"/>
      <c r="I49" s="628"/>
      <c r="J49" s="629"/>
      <c r="K49" s="635"/>
      <c r="L49" s="630"/>
      <c r="M49" s="629"/>
      <c r="N49" s="631"/>
      <c r="O49" s="631"/>
      <c r="P49" s="631"/>
      <c r="Q49" s="631"/>
      <c r="R49" s="632"/>
    </row>
    <row r="50" spans="1:18" ht="15">
      <c r="A50" s="300">
        <v>37</v>
      </c>
      <c r="B50" s="185" t="s">
        <v>1921</v>
      </c>
      <c r="C50" s="305" t="s">
        <v>1912</v>
      </c>
      <c r="D50" s="305" t="s">
        <v>1943</v>
      </c>
      <c r="E50" s="306"/>
      <c r="F50" s="305" t="s">
        <v>5</v>
      </c>
      <c r="G50" s="212">
        <v>3</v>
      </c>
      <c r="H50" s="322"/>
      <c r="I50" s="628"/>
      <c r="J50" s="629"/>
      <c r="K50" s="635"/>
      <c r="L50" s="630"/>
      <c r="M50" s="629"/>
      <c r="N50" s="631"/>
      <c r="O50" s="631"/>
      <c r="P50" s="631"/>
      <c r="Q50" s="631"/>
      <c r="R50" s="632"/>
    </row>
    <row r="51" spans="1:18" ht="15">
      <c r="A51" s="304">
        <v>38</v>
      </c>
      <c r="B51" s="185" t="s">
        <v>1922</v>
      </c>
      <c r="C51" s="305" t="s">
        <v>1949</v>
      </c>
      <c r="D51" s="305" t="s">
        <v>1943</v>
      </c>
      <c r="E51" s="306"/>
      <c r="F51" s="305" t="s">
        <v>5</v>
      </c>
      <c r="G51" s="212">
        <v>2</v>
      </c>
      <c r="H51" s="322"/>
      <c r="I51" s="628"/>
      <c r="J51" s="629"/>
      <c r="K51" s="635"/>
      <c r="L51" s="630"/>
      <c r="M51" s="629"/>
      <c r="N51" s="631"/>
      <c r="O51" s="631"/>
      <c r="P51" s="631"/>
      <c r="Q51" s="631"/>
      <c r="R51" s="632"/>
    </row>
    <row r="52" spans="1:18" ht="15">
      <c r="A52" s="300">
        <v>39</v>
      </c>
      <c r="B52" s="185" t="s">
        <v>1922</v>
      </c>
      <c r="C52" s="305" t="s">
        <v>1950</v>
      </c>
      <c r="D52" s="305" t="s">
        <v>1943</v>
      </c>
      <c r="E52" s="306"/>
      <c r="F52" s="305" t="s">
        <v>5</v>
      </c>
      <c r="G52" s="212">
        <v>1</v>
      </c>
      <c r="H52" s="322"/>
      <c r="I52" s="628"/>
      <c r="J52" s="629"/>
      <c r="K52" s="635"/>
      <c r="L52" s="630"/>
      <c r="M52" s="629"/>
      <c r="N52" s="631"/>
      <c r="O52" s="631"/>
      <c r="P52" s="631"/>
      <c r="Q52" s="631"/>
      <c r="R52" s="632"/>
    </row>
    <row r="53" spans="1:18" ht="15">
      <c r="A53" s="304">
        <v>40</v>
      </c>
      <c r="B53" s="185" t="s">
        <v>1922</v>
      </c>
      <c r="C53" s="305" t="s">
        <v>1951</v>
      </c>
      <c r="D53" s="305" t="s">
        <v>1943</v>
      </c>
      <c r="E53" s="306"/>
      <c r="F53" s="305" t="s">
        <v>5</v>
      </c>
      <c r="G53" s="212">
        <v>1</v>
      </c>
      <c r="H53" s="322"/>
      <c r="I53" s="628"/>
      <c r="J53" s="629"/>
      <c r="K53" s="635"/>
      <c r="L53" s="630"/>
      <c r="M53" s="629"/>
      <c r="N53" s="631"/>
      <c r="O53" s="631"/>
      <c r="P53" s="631"/>
      <c r="Q53" s="631"/>
      <c r="R53" s="632"/>
    </row>
    <row r="54" spans="1:18" ht="15">
      <c r="A54" s="300">
        <v>41</v>
      </c>
      <c r="B54" s="185" t="s">
        <v>1922</v>
      </c>
      <c r="C54" s="305" t="s">
        <v>1951</v>
      </c>
      <c r="D54" s="305" t="s">
        <v>1943</v>
      </c>
      <c r="E54" s="306"/>
      <c r="F54" s="305" t="s">
        <v>5</v>
      </c>
      <c r="G54" s="212">
        <v>1</v>
      </c>
      <c r="H54" s="322"/>
      <c r="I54" s="628"/>
      <c r="J54" s="629"/>
      <c r="K54" s="635"/>
      <c r="L54" s="630"/>
      <c r="M54" s="629"/>
      <c r="N54" s="631"/>
      <c r="O54" s="631"/>
      <c r="P54" s="631"/>
      <c r="Q54" s="631"/>
      <c r="R54" s="632"/>
    </row>
    <row r="55" spans="1:18" ht="25.5">
      <c r="A55" s="304">
        <v>42</v>
      </c>
      <c r="B55" s="185" t="s">
        <v>1925</v>
      </c>
      <c r="C55" s="305" t="s">
        <v>1946</v>
      </c>
      <c r="D55" s="305" t="s">
        <v>1943</v>
      </c>
      <c r="E55" s="306" t="s">
        <v>3596</v>
      </c>
      <c r="F55" s="305" t="s">
        <v>5</v>
      </c>
      <c r="G55" s="212">
        <v>2</v>
      </c>
      <c r="H55" s="322"/>
      <c r="I55" s="628"/>
      <c r="J55" s="629"/>
      <c r="K55" s="635"/>
      <c r="L55" s="630"/>
      <c r="M55" s="629"/>
      <c r="N55" s="631"/>
      <c r="O55" s="631"/>
      <c r="P55" s="631"/>
      <c r="Q55" s="631"/>
      <c r="R55" s="632"/>
    </row>
    <row r="56" spans="1:18" ht="15">
      <c r="A56" s="300">
        <v>43</v>
      </c>
      <c r="B56" s="185" t="s">
        <v>1925</v>
      </c>
      <c r="C56" s="305" t="s">
        <v>1912</v>
      </c>
      <c r="D56" s="305" t="s">
        <v>1943</v>
      </c>
      <c r="E56" s="306"/>
      <c r="F56" s="305" t="s">
        <v>5</v>
      </c>
      <c r="G56" s="212">
        <v>1</v>
      </c>
      <c r="H56" s="322"/>
      <c r="I56" s="628"/>
      <c r="J56" s="629"/>
      <c r="K56" s="635"/>
      <c r="L56" s="630"/>
      <c r="M56" s="629"/>
      <c r="N56" s="631"/>
      <c r="O56" s="631"/>
      <c r="P56" s="631"/>
      <c r="Q56" s="631"/>
      <c r="R56" s="632"/>
    </row>
    <row r="57" spans="1:18" ht="38.25">
      <c r="A57" s="304">
        <v>44</v>
      </c>
      <c r="B57" s="183" t="s">
        <v>1952</v>
      </c>
      <c r="C57" s="305" t="s">
        <v>1946</v>
      </c>
      <c r="D57" s="305" t="s">
        <v>1953</v>
      </c>
      <c r="E57" s="306" t="s">
        <v>3597</v>
      </c>
      <c r="F57" s="305" t="s">
        <v>5</v>
      </c>
      <c r="G57" s="212">
        <v>2</v>
      </c>
      <c r="H57" s="628"/>
      <c r="I57" s="628"/>
      <c r="J57" s="629"/>
      <c r="K57" s="628"/>
      <c r="L57" s="630"/>
      <c r="M57" s="629"/>
      <c r="N57" s="631"/>
      <c r="O57" s="631"/>
      <c r="P57" s="631"/>
      <c r="Q57" s="631"/>
      <c r="R57" s="632"/>
    </row>
    <row r="58" spans="1:18" ht="25.5">
      <c r="A58" s="300">
        <v>45</v>
      </c>
      <c r="B58" s="183" t="s">
        <v>1884</v>
      </c>
      <c r="C58" s="305" t="s">
        <v>1947</v>
      </c>
      <c r="D58" s="305" t="s">
        <v>1954</v>
      </c>
      <c r="E58" s="306" t="s">
        <v>3598</v>
      </c>
      <c r="F58" s="305" t="s">
        <v>5</v>
      </c>
      <c r="G58" s="212">
        <v>1</v>
      </c>
      <c r="H58" s="628"/>
      <c r="I58" s="628"/>
      <c r="J58" s="629"/>
      <c r="K58" s="628"/>
      <c r="L58" s="630"/>
      <c r="M58" s="629"/>
      <c r="N58" s="631"/>
      <c r="O58" s="631"/>
      <c r="P58" s="631"/>
      <c r="Q58" s="631"/>
      <c r="R58" s="632"/>
    </row>
    <row r="59" spans="1:18" ht="38.25">
      <c r="A59" s="304">
        <v>46</v>
      </c>
      <c r="B59" s="185" t="s">
        <v>1955</v>
      </c>
      <c r="C59" s="161" t="s">
        <v>1920</v>
      </c>
      <c r="D59" s="161" t="s">
        <v>1929</v>
      </c>
      <c r="E59" s="172" t="s">
        <v>3599</v>
      </c>
      <c r="F59" s="305" t="s">
        <v>5</v>
      </c>
      <c r="G59" s="212">
        <v>2</v>
      </c>
      <c r="H59" s="635"/>
      <c r="I59" s="628"/>
      <c r="J59" s="629"/>
      <c r="K59" s="628"/>
      <c r="L59" s="630"/>
      <c r="M59" s="629"/>
      <c r="N59" s="631"/>
      <c r="O59" s="631"/>
      <c r="P59" s="631"/>
      <c r="Q59" s="631"/>
      <c r="R59" s="632"/>
    </row>
    <row r="60" spans="1:18" ht="38.25">
      <c r="A60" s="300">
        <v>47</v>
      </c>
      <c r="B60" s="185" t="s">
        <v>1955</v>
      </c>
      <c r="C60" s="161" t="s">
        <v>1912</v>
      </c>
      <c r="D60" s="161" t="s">
        <v>1929</v>
      </c>
      <c r="E60" s="172" t="s">
        <v>3589</v>
      </c>
      <c r="F60" s="305" t="s">
        <v>5</v>
      </c>
      <c r="G60" s="212">
        <v>1</v>
      </c>
      <c r="H60" s="635"/>
      <c r="I60" s="628"/>
      <c r="J60" s="629"/>
      <c r="K60" s="628"/>
      <c r="L60" s="630"/>
      <c r="M60" s="629"/>
      <c r="N60" s="631"/>
      <c r="O60" s="631"/>
      <c r="P60" s="631"/>
      <c r="Q60" s="631"/>
      <c r="R60" s="632"/>
    </row>
    <row r="61" spans="1:18" ht="25.5">
      <c r="A61" s="304">
        <v>48</v>
      </c>
      <c r="B61" s="185" t="s">
        <v>1956</v>
      </c>
      <c r="C61" s="305"/>
      <c r="D61" s="305" t="s">
        <v>1957</v>
      </c>
      <c r="E61" s="306" t="s">
        <v>3600</v>
      </c>
      <c r="F61" s="305" t="s">
        <v>5</v>
      </c>
      <c r="G61" s="212">
        <v>2</v>
      </c>
      <c r="H61" s="635"/>
      <c r="I61" s="628"/>
      <c r="J61" s="629"/>
      <c r="K61" s="628"/>
      <c r="L61" s="630"/>
      <c r="M61" s="629"/>
      <c r="N61" s="631"/>
      <c r="O61" s="631"/>
      <c r="P61" s="631"/>
      <c r="Q61" s="631"/>
      <c r="R61" s="632"/>
    </row>
    <row r="62" spans="1:18" ht="25.5">
      <c r="A62" s="300">
        <v>49</v>
      </c>
      <c r="B62" s="185" t="s">
        <v>1956</v>
      </c>
      <c r="C62" s="305"/>
      <c r="D62" s="305" t="s">
        <v>1957</v>
      </c>
      <c r="E62" s="306" t="s">
        <v>3601</v>
      </c>
      <c r="F62" s="305" t="s">
        <v>5</v>
      </c>
      <c r="G62" s="212">
        <v>3</v>
      </c>
      <c r="H62" s="635"/>
      <c r="I62" s="628"/>
      <c r="J62" s="629"/>
      <c r="K62" s="628"/>
      <c r="L62" s="630"/>
      <c r="M62" s="629"/>
      <c r="N62" s="631"/>
      <c r="O62" s="631"/>
      <c r="P62" s="631"/>
      <c r="Q62" s="631"/>
      <c r="R62" s="632"/>
    </row>
    <row r="63" spans="1:18" ht="38.25">
      <c r="A63" s="304">
        <v>50</v>
      </c>
      <c r="B63" s="185" t="s">
        <v>1961</v>
      </c>
      <c r="C63" s="161" t="s">
        <v>1912</v>
      </c>
      <c r="D63" s="161" t="s">
        <v>1934</v>
      </c>
      <c r="E63" s="172" t="s">
        <v>3602</v>
      </c>
      <c r="F63" s="161" t="s">
        <v>7</v>
      </c>
      <c r="G63" s="212">
        <v>75</v>
      </c>
      <c r="H63" s="635"/>
      <c r="I63" s="628"/>
      <c r="J63" s="629"/>
      <c r="K63" s="628"/>
      <c r="L63" s="630"/>
      <c r="M63" s="629"/>
      <c r="N63" s="631"/>
      <c r="O63" s="631"/>
      <c r="P63" s="631"/>
      <c r="Q63" s="631"/>
      <c r="R63" s="632"/>
    </row>
    <row r="64" spans="1:18" ht="51">
      <c r="A64" s="300">
        <v>51</v>
      </c>
      <c r="B64" s="185" t="s">
        <v>1936</v>
      </c>
      <c r="C64" s="161"/>
      <c r="D64" s="161"/>
      <c r="E64" s="172"/>
      <c r="F64" s="161" t="s">
        <v>9</v>
      </c>
      <c r="G64" s="212">
        <v>1</v>
      </c>
      <c r="H64" s="628"/>
      <c r="I64" s="628"/>
      <c r="J64" s="629"/>
      <c r="K64" s="628"/>
      <c r="L64" s="630"/>
      <c r="M64" s="629"/>
      <c r="N64" s="631"/>
      <c r="O64" s="631"/>
      <c r="P64" s="631"/>
      <c r="Q64" s="631"/>
      <c r="R64" s="632"/>
    </row>
    <row r="65" spans="1:18" ht="25.5">
      <c r="A65" s="304">
        <v>52</v>
      </c>
      <c r="B65" s="185" t="s">
        <v>1939</v>
      </c>
      <c r="C65" s="161"/>
      <c r="D65" s="161"/>
      <c r="E65" s="172"/>
      <c r="F65" s="161" t="s">
        <v>9</v>
      </c>
      <c r="G65" s="212">
        <v>1</v>
      </c>
      <c r="H65" s="628"/>
      <c r="I65" s="628"/>
      <c r="J65" s="629"/>
      <c r="K65" s="628"/>
      <c r="L65" s="630"/>
      <c r="M65" s="629"/>
      <c r="N65" s="631"/>
      <c r="O65" s="631"/>
      <c r="P65" s="631"/>
      <c r="Q65" s="631"/>
      <c r="R65" s="632"/>
    </row>
    <row r="66" spans="1:18">
      <c r="A66" s="300">
        <v>53</v>
      </c>
      <c r="B66" s="185" t="s">
        <v>1960</v>
      </c>
      <c r="C66" s="161"/>
      <c r="D66" s="161"/>
      <c r="E66" s="172"/>
      <c r="F66" s="161" t="s">
        <v>9</v>
      </c>
      <c r="G66" s="212">
        <v>1</v>
      </c>
      <c r="H66" s="628"/>
      <c r="I66" s="628"/>
      <c r="J66" s="629"/>
      <c r="K66" s="628"/>
      <c r="L66" s="630"/>
      <c r="M66" s="629"/>
      <c r="N66" s="631"/>
      <c r="O66" s="631"/>
      <c r="P66" s="631"/>
      <c r="Q66" s="631"/>
      <c r="R66" s="632"/>
    </row>
    <row r="67" spans="1:18" ht="51.75" thickBot="1">
      <c r="A67" s="304">
        <v>54</v>
      </c>
      <c r="B67" s="176" t="s">
        <v>1099</v>
      </c>
      <c r="C67" s="177"/>
      <c r="D67" s="208"/>
      <c r="E67" s="1376"/>
      <c r="F67" s="252" t="s">
        <v>9</v>
      </c>
      <c r="G67" s="253">
        <v>1</v>
      </c>
      <c r="H67" s="633"/>
      <c r="I67" s="628"/>
      <c r="J67" s="629"/>
      <c r="K67" s="628"/>
      <c r="L67" s="630"/>
      <c r="M67" s="629"/>
      <c r="N67" s="631"/>
      <c r="O67" s="631"/>
      <c r="P67" s="631"/>
      <c r="Q67" s="631"/>
      <c r="R67" s="632"/>
    </row>
    <row r="68" spans="1:18" ht="13.5" thickBot="1">
      <c r="A68" s="186"/>
      <c r="B68" s="2105" t="s">
        <v>6</v>
      </c>
      <c r="C68" s="2105"/>
      <c r="D68" s="2105"/>
      <c r="E68" s="593"/>
      <c r="F68" s="593"/>
      <c r="G68" s="593"/>
      <c r="H68" s="593"/>
      <c r="I68" s="593"/>
      <c r="J68" s="593"/>
      <c r="K68" s="593"/>
      <c r="L68" s="593"/>
      <c r="M68" s="593"/>
      <c r="N68" s="594"/>
      <c r="O68" s="594"/>
      <c r="P68" s="594"/>
      <c r="Q68" s="594"/>
      <c r="R68" s="594"/>
    </row>
    <row r="69" spans="1:18" s="752" customFormat="1">
      <c r="A69" s="1041"/>
      <c r="B69" s="1371"/>
      <c r="C69" s="1371"/>
      <c r="D69" s="1371"/>
      <c r="E69" s="1041"/>
      <c r="F69" s="1041"/>
      <c r="G69" s="1041"/>
      <c r="H69" s="1041"/>
      <c r="I69" s="1041"/>
      <c r="J69" s="1041"/>
      <c r="K69" s="1041"/>
      <c r="L69" s="1041"/>
      <c r="M69" s="1041"/>
      <c r="N69" s="1372"/>
      <c r="O69" s="1372"/>
      <c r="P69" s="1372"/>
      <c r="Q69" s="1372"/>
      <c r="R69" s="1372"/>
    </row>
    <row r="70" spans="1:18" s="752" customFormat="1">
      <c r="A70" s="1041"/>
      <c r="B70" s="1371"/>
      <c r="C70" s="1371"/>
      <c r="D70" s="1371"/>
      <c r="E70" s="1041"/>
      <c r="F70" s="1041"/>
      <c r="G70" s="1041"/>
      <c r="H70" s="1041"/>
      <c r="I70" s="1041"/>
      <c r="J70" s="1041"/>
      <c r="K70" s="1041"/>
      <c r="L70" s="1041"/>
      <c r="M70" s="1041"/>
      <c r="N70" s="1372"/>
      <c r="O70" s="1372"/>
      <c r="P70" s="1372"/>
      <c r="Q70" s="1372"/>
      <c r="R70" s="1372"/>
    </row>
    <row r="71" spans="1:18" s="752" customFormat="1" ht="60.75" customHeight="1">
      <c r="A71" s="843">
        <v>1</v>
      </c>
      <c r="B71" s="2021" t="s">
        <v>2874</v>
      </c>
      <c r="C71" s="2021"/>
      <c r="D71" s="2021"/>
      <c r="E71" s="2021"/>
      <c r="F71" s="2021"/>
      <c r="G71" s="2021"/>
      <c r="H71" s="2021"/>
      <c r="I71" s="2021"/>
      <c r="J71" s="2021"/>
      <c r="K71" s="2021"/>
      <c r="L71" s="2021"/>
      <c r="M71" s="1041"/>
      <c r="N71" s="1372"/>
      <c r="O71" s="1372"/>
      <c r="P71" s="1372"/>
      <c r="Q71" s="1372"/>
      <c r="R71" s="1372"/>
    </row>
    <row r="72" spans="1:18" s="752" customFormat="1" ht="17.25" customHeight="1">
      <c r="A72" s="846" t="s">
        <v>49</v>
      </c>
      <c r="B72" s="1032" t="s">
        <v>3220</v>
      </c>
      <c r="C72" s="1033"/>
      <c r="D72" s="1033"/>
      <c r="E72" s="1033"/>
      <c r="F72" s="1033"/>
      <c r="G72" s="1033"/>
      <c r="H72" s="1033"/>
      <c r="I72" s="1033"/>
      <c r="J72" s="1033"/>
      <c r="K72" s="1033"/>
      <c r="L72" s="1033"/>
      <c r="M72" s="1041"/>
      <c r="N72" s="1372"/>
      <c r="O72" s="1372"/>
      <c r="P72" s="1372"/>
      <c r="Q72" s="1372"/>
      <c r="R72" s="1372"/>
    </row>
    <row r="73" spans="1:18" s="752" customFormat="1" ht="54.75" customHeight="1">
      <c r="A73" s="1034" t="s">
        <v>52</v>
      </c>
      <c r="B73" s="2020" t="s">
        <v>3474</v>
      </c>
      <c r="C73" s="2020"/>
      <c r="D73" s="2020"/>
      <c r="E73" s="2020"/>
      <c r="F73" s="2020"/>
      <c r="G73" s="2020"/>
      <c r="H73" s="2020"/>
      <c r="I73" s="2020"/>
      <c r="J73" s="2020"/>
      <c r="K73" s="2020"/>
      <c r="L73" s="2020"/>
      <c r="M73" s="1041"/>
      <c r="N73" s="1372"/>
      <c r="O73" s="1372"/>
      <c r="P73" s="1372"/>
      <c r="Q73" s="1372"/>
      <c r="R73" s="1372"/>
    </row>
    <row r="74" spans="1:18" s="752" customFormat="1" ht="71.25" customHeight="1">
      <c r="A74" s="1034" t="s">
        <v>3218</v>
      </c>
      <c r="B74" s="1927" t="s">
        <v>3217</v>
      </c>
      <c r="C74" s="1927"/>
      <c r="D74" s="1927"/>
      <c r="E74" s="1927"/>
      <c r="F74" s="1927"/>
      <c r="G74" s="1927"/>
      <c r="H74" s="1927"/>
      <c r="I74" s="1927"/>
      <c r="J74" s="1927"/>
      <c r="K74" s="1927"/>
      <c r="L74" s="1927"/>
      <c r="M74" s="1041"/>
      <c r="N74" s="1372"/>
      <c r="O74" s="1372"/>
      <c r="P74" s="1372"/>
      <c r="Q74" s="1372"/>
      <c r="R74" s="1372"/>
    </row>
    <row r="75" spans="1:18" s="752" customFormat="1" ht="66.75" customHeight="1">
      <c r="A75" s="1034" t="s">
        <v>3219</v>
      </c>
      <c r="B75" s="1927" t="s">
        <v>3224</v>
      </c>
      <c r="C75" s="1927"/>
      <c r="D75" s="1927"/>
      <c r="E75" s="1927"/>
      <c r="F75" s="1927"/>
      <c r="G75" s="1927"/>
      <c r="H75" s="1927"/>
      <c r="I75" s="1927"/>
      <c r="J75" s="1927"/>
      <c r="K75" s="1927"/>
      <c r="L75" s="1927"/>
      <c r="M75" s="1041"/>
      <c r="N75" s="1372"/>
      <c r="O75" s="1372"/>
      <c r="P75" s="1372"/>
      <c r="Q75" s="1372"/>
      <c r="R75" s="1372"/>
    </row>
    <row r="76" spans="1:18" s="752" customFormat="1" ht="32.25" customHeight="1">
      <c r="A76" s="1034" t="s">
        <v>3229</v>
      </c>
      <c r="B76" s="1927" t="s">
        <v>3559</v>
      </c>
      <c r="C76" s="1927"/>
      <c r="D76" s="1927"/>
      <c r="E76" s="1927"/>
      <c r="F76" s="1927"/>
      <c r="G76" s="1927"/>
      <c r="H76" s="1927"/>
      <c r="I76" s="1927"/>
      <c r="J76" s="1927"/>
      <c r="K76" s="1927"/>
      <c r="L76" s="1927"/>
      <c r="M76" s="1041"/>
      <c r="N76" s="1372"/>
      <c r="O76" s="1372"/>
      <c r="P76" s="1372"/>
      <c r="Q76" s="1372"/>
      <c r="R76" s="1372"/>
    </row>
    <row r="77" spans="1:18" s="752" customFormat="1" ht="36" customHeight="1">
      <c r="A77" s="1034" t="s">
        <v>3558</v>
      </c>
      <c r="B77" s="1927" t="s">
        <v>3581</v>
      </c>
      <c r="C77" s="1927"/>
      <c r="D77" s="1927"/>
      <c r="E77" s="1927"/>
      <c r="F77" s="1927"/>
      <c r="G77" s="1927"/>
      <c r="H77" s="1927"/>
      <c r="I77" s="1927"/>
      <c r="J77" s="1927"/>
      <c r="K77" s="1927"/>
      <c r="L77" s="1927"/>
      <c r="M77" s="1041"/>
      <c r="N77" s="1372"/>
      <c r="O77" s="1372"/>
      <c r="P77" s="1372"/>
      <c r="Q77" s="1372"/>
      <c r="R77" s="1372"/>
    </row>
    <row r="78" spans="1:18" s="752" customFormat="1" ht="37.5" customHeight="1">
      <c r="A78" s="1034" t="s">
        <v>3582</v>
      </c>
      <c r="B78" s="1927" t="s">
        <v>3584</v>
      </c>
      <c r="C78" s="1927"/>
      <c r="D78" s="1927"/>
      <c r="E78" s="1927"/>
      <c r="F78" s="1927"/>
      <c r="G78" s="1927"/>
      <c r="H78" s="1927"/>
      <c r="I78" s="1927"/>
      <c r="J78" s="1927"/>
      <c r="K78" s="1927"/>
      <c r="L78" s="1927"/>
      <c r="M78" s="1041"/>
      <c r="N78" s="1372"/>
      <c r="O78" s="1372"/>
      <c r="P78" s="1372"/>
      <c r="Q78" s="1372"/>
      <c r="R78" s="1372"/>
    </row>
    <row r="79" spans="1:18" s="752" customFormat="1" ht="37.5" customHeight="1">
      <c r="A79" s="1034" t="s">
        <v>3583</v>
      </c>
      <c r="B79" s="1927" t="s">
        <v>3585</v>
      </c>
      <c r="C79" s="1927"/>
      <c r="D79" s="1927"/>
      <c r="E79" s="1927"/>
      <c r="F79" s="1927"/>
      <c r="G79" s="1927"/>
      <c r="H79" s="1927"/>
      <c r="I79" s="1927"/>
      <c r="J79" s="1927"/>
      <c r="K79" s="1927"/>
      <c r="L79" s="1927"/>
      <c r="M79" s="1041"/>
      <c r="N79" s="1372"/>
      <c r="O79" s="1372"/>
      <c r="P79" s="1372"/>
      <c r="Q79" s="1372"/>
      <c r="R79" s="1372"/>
    </row>
    <row r="80" spans="1:18" s="752" customFormat="1">
      <c r="A80" s="754"/>
      <c r="B80" s="754"/>
      <c r="C80" s="754"/>
      <c r="D80" s="754"/>
      <c r="E80" s="754"/>
      <c r="F80" s="754"/>
      <c r="G80" s="754"/>
      <c r="H80" s="754"/>
      <c r="I80" s="754"/>
      <c r="J80" s="754"/>
      <c r="K80" s="754"/>
      <c r="L80" s="754"/>
      <c r="M80" s="1041"/>
      <c r="N80" s="1372"/>
      <c r="O80" s="1372"/>
      <c r="P80" s="1372"/>
      <c r="Q80" s="1372"/>
      <c r="R80" s="1372"/>
    </row>
    <row r="81" spans="1:18" s="752" customFormat="1">
      <c r="A81" s="754"/>
      <c r="B81" s="754"/>
      <c r="C81" s="754"/>
      <c r="D81" s="754"/>
      <c r="E81" s="754"/>
      <c r="F81" s="754"/>
      <c r="G81" s="754"/>
      <c r="H81" s="754"/>
      <c r="I81" s="754"/>
      <c r="J81" s="754"/>
      <c r="K81" s="754"/>
      <c r="L81" s="754"/>
      <c r="M81" s="1041"/>
      <c r="N81" s="1372"/>
      <c r="O81" s="1372"/>
      <c r="P81" s="1372"/>
      <c r="Q81" s="1372"/>
      <c r="R81" s="1372"/>
    </row>
    <row r="82" spans="1:18" s="752" customFormat="1">
      <c r="A82" s="846"/>
      <c r="B82" s="847"/>
      <c r="C82" s="843"/>
      <c r="D82" s="848"/>
      <c r="E82" s="848"/>
      <c r="F82" s="844"/>
      <c r="G82" s="845"/>
      <c r="H82" s="845"/>
      <c r="I82" s="845"/>
      <c r="J82" s="845"/>
      <c r="K82" s="845"/>
      <c r="L82" s="845"/>
      <c r="M82" s="1041"/>
      <c r="N82" s="1372"/>
      <c r="O82" s="1372"/>
      <c r="P82" s="1372"/>
      <c r="Q82" s="1372"/>
      <c r="R82" s="1372"/>
    </row>
    <row r="83" spans="1:18" s="752" customFormat="1">
      <c r="A83" s="849"/>
      <c r="B83" s="1045" t="s">
        <v>3222</v>
      </c>
      <c r="C83" s="1921" t="s">
        <v>10</v>
      </c>
      <c r="D83" s="1921"/>
      <c r="E83" s="757"/>
      <c r="F83" s="757"/>
      <c r="G83" s="757"/>
      <c r="H83" s="757"/>
      <c r="I83" s="757"/>
      <c r="J83" s="757"/>
      <c r="K83" s="757"/>
      <c r="L83" s="757"/>
      <c r="M83" s="1041"/>
      <c r="N83" s="1372"/>
      <c r="O83" s="1372"/>
      <c r="P83" s="1372"/>
      <c r="Q83" s="1372"/>
      <c r="R83" s="1372"/>
    </row>
    <row r="84" spans="1:18" s="752" customFormat="1">
      <c r="A84" s="849"/>
      <c r="B84" s="1045" t="s">
        <v>3221</v>
      </c>
      <c r="C84" s="1921" t="s">
        <v>11</v>
      </c>
      <c r="D84" s="1921"/>
      <c r="E84" s="757"/>
      <c r="F84" s="757"/>
      <c r="G84" s="757"/>
      <c r="H84" s="757"/>
      <c r="I84" s="757"/>
      <c r="J84" s="757"/>
      <c r="K84" s="757"/>
      <c r="L84" s="757"/>
      <c r="M84" s="1041"/>
      <c r="N84" s="1372"/>
      <c r="O84" s="1372"/>
      <c r="P84" s="1372"/>
      <c r="Q84" s="1372"/>
      <c r="R84" s="1372"/>
    </row>
    <row r="85" spans="1:18" s="752" customFormat="1">
      <c r="A85" s="849"/>
      <c r="B85" s="833"/>
      <c r="C85" s="851"/>
      <c r="D85" s="851"/>
      <c r="E85" s="757"/>
      <c r="F85" s="757"/>
      <c r="G85" s="757"/>
      <c r="H85" s="757"/>
      <c r="I85" s="757"/>
      <c r="J85" s="757"/>
      <c r="K85" s="757"/>
      <c r="L85" s="757"/>
      <c r="M85" s="1041"/>
      <c r="N85" s="1372"/>
      <c r="O85" s="1372"/>
      <c r="P85" s="1372"/>
      <c r="Q85" s="1372"/>
      <c r="R85" s="1372"/>
    </row>
    <row r="86" spans="1:18" s="752" customFormat="1">
      <c r="A86" s="849"/>
      <c r="B86" s="833"/>
      <c r="C86" s="851"/>
      <c r="D86" s="851"/>
      <c r="E86" s="757"/>
      <c r="F86" s="757"/>
      <c r="G86" s="757"/>
      <c r="H86" s="757"/>
      <c r="I86" s="757"/>
      <c r="J86" s="757"/>
      <c r="K86" s="757"/>
      <c r="L86" s="757"/>
      <c r="M86" s="1041"/>
      <c r="N86" s="1372"/>
      <c r="O86" s="1372"/>
      <c r="P86" s="1372"/>
      <c r="Q86" s="1372"/>
      <c r="R86" s="1372"/>
    </row>
    <row r="87" spans="1:18" s="752" customFormat="1">
      <c r="A87" s="849"/>
      <c r="B87" s="833" t="s">
        <v>3223</v>
      </c>
      <c r="C87" s="1921" t="s">
        <v>10</v>
      </c>
      <c r="D87" s="1921"/>
      <c r="E87" s="757"/>
      <c r="F87" s="757"/>
      <c r="G87" s="757"/>
      <c r="H87" s="757"/>
      <c r="I87" s="757"/>
      <c r="J87" s="757"/>
      <c r="K87" s="757"/>
      <c r="L87" s="757"/>
      <c r="M87" s="1041"/>
      <c r="N87" s="1372"/>
      <c r="O87" s="1372"/>
      <c r="P87" s="1372"/>
      <c r="Q87" s="1372"/>
      <c r="R87" s="1372"/>
    </row>
    <row r="88" spans="1:18" s="752" customFormat="1">
      <c r="A88" s="849"/>
      <c r="B88" s="833"/>
      <c r="C88" s="1921" t="s">
        <v>11</v>
      </c>
      <c r="D88" s="1921"/>
      <c r="E88" s="757"/>
      <c r="F88" s="757"/>
      <c r="G88" s="757"/>
      <c r="H88" s="757"/>
      <c r="I88" s="757"/>
      <c r="J88" s="757"/>
      <c r="K88" s="757"/>
      <c r="L88" s="757"/>
      <c r="M88" s="1041"/>
      <c r="N88" s="1372"/>
      <c r="O88" s="1372"/>
      <c r="P88" s="1372"/>
      <c r="Q88" s="1372"/>
      <c r="R88" s="1372"/>
    </row>
    <row r="89" spans="1:18" s="752" customFormat="1">
      <c r="A89" s="1045"/>
      <c r="B89" s="1045"/>
      <c r="C89" s="1045"/>
      <c r="D89" s="1045"/>
      <c r="E89" s="1045"/>
      <c r="F89" s="1045"/>
      <c r="G89" s="1045"/>
      <c r="H89" s="1045"/>
      <c r="I89" s="1045"/>
      <c r="J89" s="1045"/>
      <c r="K89" s="1045"/>
      <c r="L89" s="1045"/>
      <c r="M89" s="1041"/>
      <c r="N89" s="1372"/>
      <c r="O89" s="1372"/>
      <c r="P89" s="1372"/>
      <c r="Q89" s="1372"/>
      <c r="R89" s="1372"/>
    </row>
    <row r="90" spans="1:18" s="752" customFormat="1">
      <c r="A90" s="1041"/>
      <c r="B90" s="1371"/>
      <c r="C90" s="1371"/>
      <c r="D90" s="1371"/>
      <c r="E90" s="1041"/>
      <c r="F90" s="1041"/>
      <c r="G90" s="1041"/>
      <c r="H90" s="1041"/>
      <c r="I90" s="1041"/>
      <c r="J90" s="1041"/>
      <c r="K90" s="1041"/>
      <c r="L90" s="1041"/>
      <c r="M90" s="1041"/>
      <c r="N90" s="1372"/>
      <c r="O90" s="1372"/>
      <c r="P90" s="1372"/>
      <c r="Q90" s="1372"/>
      <c r="R90" s="1372"/>
    </row>
    <row r="91" spans="1:18" s="752" customFormat="1">
      <c r="A91" s="1041"/>
      <c r="B91" s="1371"/>
      <c r="C91" s="1371"/>
      <c r="D91" s="1371"/>
      <c r="E91" s="1041"/>
      <c r="F91" s="1041"/>
      <c r="G91" s="1041"/>
      <c r="H91" s="1041"/>
      <c r="I91" s="1041"/>
      <c r="J91" s="1041"/>
      <c r="K91" s="1041"/>
      <c r="L91" s="1041"/>
      <c r="M91" s="1041"/>
      <c r="N91" s="1372"/>
      <c r="O91" s="1372"/>
      <c r="P91" s="1372"/>
      <c r="Q91" s="1372"/>
      <c r="R91" s="1372"/>
    </row>
    <row r="92" spans="1:18" s="752" customFormat="1">
      <c r="A92" s="1041"/>
      <c r="B92" s="1371"/>
      <c r="C92" s="1371"/>
      <c r="D92" s="1371"/>
      <c r="E92" s="1041"/>
      <c r="F92" s="1041"/>
      <c r="G92" s="1041"/>
      <c r="H92" s="1041"/>
      <c r="I92" s="1041"/>
      <c r="J92" s="1041"/>
      <c r="K92" s="1041"/>
      <c r="L92" s="1041"/>
      <c r="M92" s="1041"/>
      <c r="N92" s="1372"/>
      <c r="O92" s="1372"/>
      <c r="P92" s="1372"/>
      <c r="Q92" s="1372"/>
      <c r="R92" s="1372"/>
    </row>
    <row r="93" spans="1:18" s="752" customFormat="1">
      <c r="A93" s="1041"/>
      <c r="B93" s="1371"/>
      <c r="C93" s="1371"/>
      <c r="D93" s="1371"/>
      <c r="E93" s="1041"/>
      <c r="F93" s="1041"/>
      <c r="G93" s="1041"/>
      <c r="H93" s="1041"/>
      <c r="I93" s="1041"/>
      <c r="J93" s="1041"/>
      <c r="K93" s="1041"/>
      <c r="L93" s="1041"/>
      <c r="M93" s="1041"/>
      <c r="N93" s="1372"/>
      <c r="O93" s="1372"/>
      <c r="P93" s="1372"/>
      <c r="Q93" s="1372"/>
      <c r="R93" s="1372"/>
    </row>
    <row r="94" spans="1:18" s="752" customFormat="1">
      <c r="A94" s="1041"/>
      <c r="B94" s="1371"/>
      <c r="C94" s="1371"/>
      <c r="D94" s="1371"/>
      <c r="E94" s="1041"/>
      <c r="F94" s="1041"/>
      <c r="G94" s="1041"/>
      <c r="H94" s="1041"/>
      <c r="I94" s="1041"/>
      <c r="J94" s="1041"/>
      <c r="K94" s="1041"/>
      <c r="L94" s="1041"/>
      <c r="M94" s="1041"/>
      <c r="N94" s="1372"/>
      <c r="O94" s="1372"/>
      <c r="P94" s="1372"/>
      <c r="Q94" s="1372"/>
      <c r="R94" s="1372"/>
    </row>
    <row r="95" spans="1:18" s="752" customFormat="1">
      <c r="A95" s="1041"/>
      <c r="B95" s="1371"/>
      <c r="C95" s="1371"/>
      <c r="D95" s="1371"/>
      <c r="E95" s="1041"/>
      <c r="F95" s="1041"/>
      <c r="G95" s="1041"/>
      <c r="H95" s="1041"/>
      <c r="I95" s="1041"/>
      <c r="J95" s="1041"/>
      <c r="K95" s="1041"/>
      <c r="L95" s="1041"/>
      <c r="M95" s="1041"/>
      <c r="N95" s="1372"/>
      <c r="O95" s="1372"/>
      <c r="P95" s="1372"/>
      <c r="Q95" s="1372"/>
      <c r="R95" s="1372"/>
    </row>
    <row r="96" spans="1:18">
      <c r="A96" s="2038"/>
      <c r="B96" s="2038"/>
      <c r="C96" s="2038"/>
      <c r="D96" s="2038"/>
    </row>
    <row r="100" spans="2:2">
      <c r="B100" s="1"/>
    </row>
    <row r="101" spans="2:2">
      <c r="B101" s="1"/>
    </row>
    <row r="102" spans="2:2">
      <c r="B102" s="1"/>
    </row>
    <row r="103" spans="2:2">
      <c r="B103" s="1"/>
    </row>
    <row r="104" spans="2:2">
      <c r="B104" s="1"/>
    </row>
    <row r="105" spans="2:2">
      <c r="B105" s="1"/>
    </row>
    <row r="106" spans="2:2">
      <c r="B106" s="1"/>
    </row>
    <row r="107" spans="2:2">
      <c r="B107" s="1"/>
    </row>
    <row r="108" spans="2:2">
      <c r="B108" s="1"/>
    </row>
    <row r="109" spans="2:2">
      <c r="B109" s="1"/>
    </row>
    <row r="110" spans="2:2">
      <c r="B110" s="1"/>
    </row>
    <row r="111" spans="2:2">
      <c r="B111" s="1"/>
    </row>
    <row r="112" spans="2:2">
      <c r="B112" s="1"/>
    </row>
    <row r="113" spans="2:2">
      <c r="B113" s="1"/>
    </row>
    <row r="114" spans="2:2">
      <c r="B114" s="1"/>
    </row>
    <row r="115" spans="2:2">
      <c r="B115" s="1"/>
    </row>
    <row r="116" spans="2:2">
      <c r="B116" s="1"/>
    </row>
    <row r="117" spans="2:2">
      <c r="B117" s="1"/>
    </row>
    <row r="118" spans="2:2">
      <c r="B118" s="1"/>
    </row>
    <row r="119" spans="2:2">
      <c r="B119" s="1"/>
    </row>
    <row r="120" spans="2:2">
      <c r="B120" s="1"/>
    </row>
    <row r="121" spans="2:2">
      <c r="B121" s="1"/>
    </row>
    <row r="122" spans="2:2">
      <c r="B122" s="1"/>
    </row>
    <row r="123" spans="2:2">
      <c r="B123" s="1"/>
    </row>
    <row r="124" spans="2:2">
      <c r="B124" s="1"/>
    </row>
    <row r="125" spans="2:2">
      <c r="B125" s="1"/>
    </row>
    <row r="126" spans="2:2">
      <c r="B126" s="1"/>
    </row>
  </sheetData>
  <mergeCells count="31">
    <mergeCell ref="D11:D12"/>
    <mergeCell ref="C88:D88"/>
    <mergeCell ref="A1:D1"/>
    <mergeCell ref="A2:D2"/>
    <mergeCell ref="A3:D3"/>
    <mergeCell ref="A4:B4"/>
    <mergeCell ref="A6:B6"/>
    <mergeCell ref="A5:B5"/>
    <mergeCell ref="A7:B7"/>
    <mergeCell ref="A8:B8"/>
    <mergeCell ref="A11:A12"/>
    <mergeCell ref="B11:B12"/>
    <mergeCell ref="C11:C12"/>
    <mergeCell ref="B78:L78"/>
    <mergeCell ref="B79:L79"/>
    <mergeCell ref="N11:R11"/>
    <mergeCell ref="B68:D68"/>
    <mergeCell ref="A96:D96"/>
    <mergeCell ref="F11:F12"/>
    <mergeCell ref="E11:E12"/>
    <mergeCell ref="G11:G12"/>
    <mergeCell ref="B71:L71"/>
    <mergeCell ref="B73:L73"/>
    <mergeCell ref="B74:L74"/>
    <mergeCell ref="B75:L75"/>
    <mergeCell ref="B76:L76"/>
    <mergeCell ref="B77:L77"/>
    <mergeCell ref="H11:M11"/>
    <mergeCell ref="C83:D83"/>
    <mergeCell ref="C84:D84"/>
    <mergeCell ref="C87:D87"/>
  </mergeCells>
  <conditionalFormatting sqref="A15:A33">
    <cfRule type="cellIs" dxfId="62" priority="16" operator="equal">
      <formula>0</formula>
    </cfRule>
  </conditionalFormatting>
  <conditionalFormatting sqref="A35:A53">
    <cfRule type="cellIs" dxfId="61" priority="2" operator="equal">
      <formula>0</formula>
    </cfRule>
  </conditionalFormatting>
  <conditionalFormatting sqref="C55:D66 A55:A67">
    <cfRule type="cellIs" dxfId="60" priority="4" operator="equal">
      <formula>0</formula>
    </cfRule>
  </conditionalFormatting>
  <conditionalFormatting sqref="C15:D33">
    <cfRule type="cellIs" dxfId="59" priority="15" operator="equal">
      <formula>0</formula>
    </cfRule>
  </conditionalFormatting>
  <conditionalFormatting sqref="C35:D53">
    <cfRule type="cellIs" dxfId="58" priority="1" operator="equal">
      <formula>0</formula>
    </cfRule>
  </conditionalFormatting>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V208"/>
  <sheetViews>
    <sheetView topLeftCell="A149" zoomScaleNormal="100" workbookViewId="0">
      <selection activeCell="V158" sqref="V158"/>
    </sheetView>
  </sheetViews>
  <sheetFormatPr defaultColWidth="9.42578125" defaultRowHeight="12.75"/>
  <cols>
    <col min="1" max="1" width="8.42578125" style="213" customWidth="1"/>
    <col min="2" max="2" width="34.7109375" style="215" customWidth="1"/>
    <col min="3" max="3" width="16.42578125" style="213" customWidth="1"/>
    <col min="4" max="5" width="11.140625" style="213" customWidth="1"/>
    <col min="6" max="6" width="8.7109375" style="213" customWidth="1"/>
    <col min="7" max="7" width="9.28515625" style="213" customWidth="1"/>
    <col min="8" max="14" width="9.42578125" style="213"/>
    <col min="15" max="15" width="12.140625" style="213" customWidth="1"/>
    <col min="16" max="16" width="11.85546875" style="213" customWidth="1"/>
    <col min="17" max="18" width="11.28515625" style="213" bestFit="1" customWidth="1"/>
    <col min="19" max="21" width="9.42578125" style="213"/>
    <col min="22" max="22" width="26.140625" style="213" customWidth="1"/>
    <col min="23" max="236" width="9.42578125" style="213"/>
    <col min="237" max="237" width="6.42578125" style="213" customWidth="1"/>
    <col min="238" max="238" width="35.42578125" style="213" customWidth="1"/>
    <col min="239" max="239" width="3.5703125" style="213" customWidth="1"/>
    <col min="240" max="240" width="9.28515625" style="213" customWidth="1"/>
    <col min="241" max="241" width="6.42578125" style="213" customWidth="1"/>
    <col min="242" max="242" width="4.5703125" style="213" customWidth="1"/>
    <col min="243" max="243" width="7.42578125" style="213" customWidth="1"/>
    <col min="244" max="244" width="8.42578125" style="213" customWidth="1"/>
    <col min="245" max="245" width="7.5703125" style="213" customWidth="1"/>
    <col min="246" max="246" width="9" style="213" customWidth="1"/>
    <col min="247" max="247" width="11.42578125" style="213" customWidth="1"/>
    <col min="248" max="248" width="10.42578125" style="213" customWidth="1"/>
    <col min="249" max="249" width="11.5703125" style="213" customWidth="1"/>
    <col min="250" max="250" width="9.42578125" style="213"/>
    <col min="251" max="251" width="11.42578125" style="213" customWidth="1"/>
    <col min="252" max="492" width="9.42578125" style="213"/>
    <col min="493" max="493" width="6.42578125" style="213" customWidth="1"/>
    <col min="494" max="494" width="35.42578125" style="213" customWidth="1"/>
    <col min="495" max="495" width="3.5703125" style="213" customWidth="1"/>
    <col min="496" max="496" width="9.28515625" style="213" customWidth="1"/>
    <col min="497" max="497" width="6.42578125" style="213" customWidth="1"/>
    <col min="498" max="498" width="4.5703125" style="213" customWidth="1"/>
    <col min="499" max="499" width="7.42578125" style="213" customWidth="1"/>
    <col min="500" max="500" width="8.42578125" style="213" customWidth="1"/>
    <col min="501" max="501" width="7.5703125" style="213" customWidth="1"/>
    <col min="502" max="502" width="9" style="213" customWidth="1"/>
    <col min="503" max="503" width="11.42578125" style="213" customWidth="1"/>
    <col min="504" max="504" width="10.42578125" style="213" customWidth="1"/>
    <col min="505" max="505" width="11.5703125" style="213" customWidth="1"/>
    <col min="506" max="506" width="9.42578125" style="213"/>
    <col min="507" max="507" width="11.42578125" style="213" customWidth="1"/>
    <col min="508" max="748" width="9.42578125" style="213"/>
    <col min="749" max="749" width="6.42578125" style="213" customWidth="1"/>
    <col min="750" max="750" width="35.42578125" style="213" customWidth="1"/>
    <col min="751" max="751" width="3.5703125" style="213" customWidth="1"/>
    <col min="752" max="752" width="9.28515625" style="213" customWidth="1"/>
    <col min="753" max="753" width="6.42578125" style="213" customWidth="1"/>
    <col min="754" max="754" width="4.5703125" style="213" customWidth="1"/>
    <col min="755" max="755" width="7.42578125" style="213" customWidth="1"/>
    <col min="756" max="756" width="8.42578125" style="213" customWidth="1"/>
    <col min="757" max="757" width="7.5703125" style="213" customWidth="1"/>
    <col min="758" max="758" width="9" style="213" customWidth="1"/>
    <col min="759" max="759" width="11.42578125" style="213" customWidth="1"/>
    <col min="760" max="760" width="10.42578125" style="213" customWidth="1"/>
    <col min="761" max="761" width="11.5703125" style="213" customWidth="1"/>
    <col min="762" max="762" width="9.42578125" style="213"/>
    <col min="763" max="763" width="11.42578125" style="213" customWidth="1"/>
    <col min="764" max="1004" width="9.42578125" style="213"/>
    <col min="1005" max="1005" width="6.42578125" style="213" customWidth="1"/>
    <col min="1006" max="1006" width="35.42578125" style="213" customWidth="1"/>
    <col min="1007" max="1007" width="3.5703125" style="213" customWidth="1"/>
    <col min="1008" max="1009" width="9.28515625" style="213" customWidth="1"/>
    <col min="1010" max="16384" width="9.42578125" style="213"/>
  </cols>
  <sheetData>
    <row r="1" spans="1:18">
      <c r="A1" s="2101" t="s">
        <v>2913</v>
      </c>
      <c r="B1" s="2101"/>
      <c r="C1" s="2101"/>
      <c r="D1" s="2101"/>
      <c r="E1" s="2101"/>
      <c r="F1" s="2101"/>
      <c r="G1" s="2101"/>
    </row>
    <row r="2" spans="1:18">
      <c r="A2" s="2102" t="s">
        <v>1892</v>
      </c>
      <c r="B2" s="2102"/>
      <c r="C2" s="2102"/>
      <c r="D2" s="2102"/>
      <c r="E2" s="2102"/>
      <c r="F2" s="2102"/>
      <c r="G2" s="2102"/>
    </row>
    <row r="3" spans="1:18">
      <c r="A3" s="2103"/>
      <c r="B3" s="2103"/>
      <c r="C3" s="2103"/>
      <c r="D3" s="2111"/>
      <c r="E3" s="2111"/>
      <c r="F3" s="2111"/>
      <c r="G3" s="2103"/>
    </row>
    <row r="4" spans="1:18" ht="15">
      <c r="A4" s="1932" t="s">
        <v>0</v>
      </c>
      <c r="B4" s="1932"/>
      <c r="C4" s="759" t="s">
        <v>3211</v>
      </c>
      <c r="D4" s="1366"/>
      <c r="E4" s="1366"/>
      <c r="F4" s="1366"/>
      <c r="G4" s="1366"/>
    </row>
    <row r="5" spans="1:18" ht="15" customHeight="1">
      <c r="A5" s="1932" t="s">
        <v>1</v>
      </c>
      <c r="B5" s="1932"/>
      <c r="C5" s="759" t="s">
        <v>3211</v>
      </c>
      <c r="D5" s="1367"/>
      <c r="E5" s="1367"/>
      <c r="F5" s="1367"/>
      <c r="G5" s="1367"/>
    </row>
    <row r="6" spans="1:18" s="214" customFormat="1">
      <c r="A6" s="1932" t="s">
        <v>2</v>
      </c>
      <c r="B6" s="1932"/>
      <c r="C6" s="759" t="s">
        <v>3212</v>
      </c>
      <c r="D6" s="1367"/>
      <c r="E6" s="1367"/>
      <c r="F6" s="1367"/>
      <c r="G6" s="1367"/>
    </row>
    <row r="7" spans="1:18" ht="15">
      <c r="A7" s="1932" t="s">
        <v>3209</v>
      </c>
      <c r="B7" s="1932"/>
      <c r="C7" s="761" t="s">
        <v>3213</v>
      </c>
      <c r="D7" s="1367"/>
      <c r="E7" s="1367"/>
      <c r="F7" s="1367"/>
      <c r="G7" s="1367"/>
    </row>
    <row r="8" spans="1:18" s="214" customFormat="1" ht="15">
      <c r="A8" s="1939" t="s">
        <v>3210</v>
      </c>
      <c r="B8" s="1939"/>
      <c r="C8" s="761"/>
      <c r="D8" s="1366"/>
      <c r="E8" s="1366"/>
      <c r="F8" s="1366"/>
      <c r="G8" s="1366"/>
      <c r="O8" s="23" t="s">
        <v>2941</v>
      </c>
      <c r="P8" s="23"/>
      <c r="Q8" s="145"/>
      <c r="R8" s="23" t="s">
        <v>2942</v>
      </c>
    </row>
    <row r="9" spans="1:18">
      <c r="A9" s="1365"/>
      <c r="B9" s="1365"/>
      <c r="C9" s="1365"/>
      <c r="D9" s="1365"/>
      <c r="E9" s="1365"/>
      <c r="F9" s="1365"/>
      <c r="G9" s="1365"/>
      <c r="O9" s="23" t="s">
        <v>2943</v>
      </c>
      <c r="P9" s="23"/>
      <c r="Q9" s="23"/>
      <c r="R9" s="23"/>
    </row>
    <row r="10" spans="1:18" ht="13.5" thickBot="1"/>
    <row r="11" spans="1:18" ht="12.75" customHeight="1">
      <c r="A11" s="2074" t="s">
        <v>8</v>
      </c>
      <c r="B11" s="2112" t="s">
        <v>1085</v>
      </c>
      <c r="C11" s="2106" t="s">
        <v>1893</v>
      </c>
      <c r="D11" s="2106" t="s">
        <v>1894</v>
      </c>
      <c r="E11" s="2106" t="s">
        <v>1100</v>
      </c>
      <c r="F11" s="2106" t="s">
        <v>1895</v>
      </c>
      <c r="G11" s="2107" t="s">
        <v>4</v>
      </c>
      <c r="H11" s="2109" t="s">
        <v>2934</v>
      </c>
      <c r="I11" s="2109"/>
      <c r="J11" s="2109"/>
      <c r="K11" s="2109"/>
      <c r="L11" s="2109"/>
      <c r="M11" s="2109"/>
      <c r="N11" s="2104" t="s">
        <v>2935</v>
      </c>
      <c r="O11" s="2104"/>
      <c r="P11" s="2104"/>
      <c r="Q11" s="2104"/>
      <c r="R11" s="2104"/>
    </row>
    <row r="12" spans="1:18" ht="64.5">
      <c r="A12" s="2075"/>
      <c r="B12" s="2112"/>
      <c r="C12" s="2079"/>
      <c r="D12" s="2079"/>
      <c r="E12" s="2079"/>
      <c r="F12" s="2079"/>
      <c r="G12" s="2108"/>
      <c r="H12" s="636" t="s">
        <v>2936</v>
      </c>
      <c r="I12" s="636" t="s">
        <v>2937</v>
      </c>
      <c r="J12" s="636" t="s">
        <v>2886</v>
      </c>
      <c r="K12" s="636" t="s">
        <v>2887</v>
      </c>
      <c r="L12" s="636" t="s">
        <v>2888</v>
      </c>
      <c r="M12" s="636" t="s">
        <v>2938</v>
      </c>
      <c r="N12" s="636" t="s">
        <v>2939</v>
      </c>
      <c r="O12" s="636" t="s">
        <v>2886</v>
      </c>
      <c r="P12" s="636" t="s">
        <v>2887</v>
      </c>
      <c r="Q12" s="636" t="s">
        <v>2888</v>
      </c>
      <c r="R12" s="636" t="s">
        <v>2940</v>
      </c>
    </row>
    <row r="13" spans="1:18" ht="13.5" thickBot="1">
      <c r="A13" s="216">
        <v>1</v>
      </c>
      <c r="B13" s="217">
        <v>2</v>
      </c>
      <c r="C13" s="217">
        <v>3</v>
      </c>
      <c r="D13" s="217">
        <v>4</v>
      </c>
      <c r="E13" s="217">
        <v>5</v>
      </c>
      <c r="F13" s="217">
        <v>6</v>
      </c>
      <c r="G13" s="217">
        <v>7</v>
      </c>
      <c r="H13" s="340">
        <v>8</v>
      </c>
      <c r="I13" s="340">
        <v>9</v>
      </c>
      <c r="J13" s="340">
        <v>10</v>
      </c>
      <c r="K13" s="340">
        <v>11</v>
      </c>
      <c r="L13" s="340">
        <v>12</v>
      </c>
      <c r="M13" s="340">
        <v>13</v>
      </c>
      <c r="N13" s="340">
        <v>14</v>
      </c>
      <c r="O13" s="340">
        <v>15</v>
      </c>
      <c r="P13" s="340">
        <v>16</v>
      </c>
      <c r="Q13" s="340">
        <v>17</v>
      </c>
      <c r="R13" s="341">
        <v>18</v>
      </c>
    </row>
    <row r="14" spans="1:18" ht="12.75" customHeight="1">
      <c r="A14" s="218"/>
      <c r="B14" s="219"/>
      <c r="C14" s="220"/>
      <c r="D14" s="220"/>
      <c r="E14" s="220"/>
      <c r="F14" s="221"/>
      <c r="G14" s="222"/>
      <c r="H14" s="257"/>
      <c r="I14" s="257"/>
      <c r="J14" s="257"/>
      <c r="K14" s="257"/>
      <c r="L14" s="257"/>
      <c r="M14" s="257"/>
      <c r="N14" s="257"/>
      <c r="O14" s="257"/>
      <c r="P14" s="257"/>
      <c r="Q14" s="257"/>
      <c r="R14" s="257"/>
    </row>
    <row r="15" spans="1:18" ht="165">
      <c r="A15" s="223">
        <v>1</v>
      </c>
      <c r="B15" s="224" t="s">
        <v>1709</v>
      </c>
      <c r="C15" s="225"/>
      <c r="D15" s="1368" t="s">
        <v>3561</v>
      </c>
      <c r="E15" s="225" t="s">
        <v>1710</v>
      </c>
      <c r="F15" s="226" t="s">
        <v>9</v>
      </c>
      <c r="G15" s="227">
        <v>3</v>
      </c>
      <c r="H15" s="635"/>
      <c r="I15" s="635"/>
      <c r="J15" s="629"/>
      <c r="K15" s="637"/>
      <c r="L15" s="630"/>
      <c r="M15" s="629"/>
      <c r="N15" s="631"/>
      <c r="O15" s="631"/>
      <c r="P15" s="631"/>
      <c r="Q15" s="631"/>
      <c r="R15" s="632"/>
    </row>
    <row r="16" spans="1:18" ht="30">
      <c r="A16" s="228">
        <v>2</v>
      </c>
      <c r="B16" s="224" t="s">
        <v>1711</v>
      </c>
      <c r="C16" s="226" t="s">
        <v>1712</v>
      </c>
      <c r="D16" s="1368" t="s">
        <v>3562</v>
      </c>
      <c r="E16" s="226" t="s">
        <v>1713</v>
      </c>
      <c r="F16" s="226" t="s">
        <v>9</v>
      </c>
      <c r="G16" s="227">
        <v>1</v>
      </c>
      <c r="H16" s="635"/>
      <c r="I16" s="635"/>
      <c r="J16" s="620"/>
      <c r="K16" s="620"/>
      <c r="L16" s="620"/>
      <c r="M16" s="620"/>
      <c r="N16" s="631"/>
      <c r="O16" s="620"/>
      <c r="P16" s="631"/>
      <c r="Q16" s="631"/>
      <c r="R16" s="632"/>
    </row>
    <row r="17" spans="1:18" ht="30">
      <c r="A17" s="228">
        <v>3</v>
      </c>
      <c r="B17" s="224" t="s">
        <v>1711</v>
      </c>
      <c r="C17" s="226" t="s">
        <v>1715</v>
      </c>
      <c r="D17" s="1368" t="s">
        <v>3562</v>
      </c>
      <c r="E17" s="226" t="s">
        <v>1716</v>
      </c>
      <c r="F17" s="226" t="s">
        <v>9</v>
      </c>
      <c r="G17" s="227">
        <v>2</v>
      </c>
      <c r="H17" s="635"/>
      <c r="I17" s="635"/>
      <c r="J17" s="620"/>
      <c r="K17" s="622"/>
      <c r="L17" s="620"/>
      <c r="M17" s="629"/>
      <c r="N17" s="631"/>
      <c r="O17" s="631"/>
      <c r="P17" s="631"/>
      <c r="Q17" s="631"/>
      <c r="R17" s="632"/>
    </row>
    <row r="18" spans="1:18" ht="30">
      <c r="A18" s="228">
        <v>4</v>
      </c>
      <c r="B18" s="224" t="s">
        <v>1717</v>
      </c>
      <c r="C18" s="226" t="s">
        <v>1718</v>
      </c>
      <c r="D18" s="1368" t="s">
        <v>3562</v>
      </c>
      <c r="E18" s="226"/>
      <c r="F18" s="226" t="s">
        <v>9</v>
      </c>
      <c r="G18" s="227">
        <v>1</v>
      </c>
      <c r="H18" s="635"/>
      <c r="I18" s="635"/>
      <c r="J18" s="620"/>
      <c r="K18" s="635"/>
      <c r="L18" s="630"/>
      <c r="M18" s="629"/>
      <c r="N18" s="631"/>
      <c r="O18" s="631"/>
      <c r="P18" s="631"/>
      <c r="Q18" s="631"/>
      <c r="R18" s="632"/>
    </row>
    <row r="19" spans="1:18" ht="75">
      <c r="A19" s="223">
        <v>5</v>
      </c>
      <c r="B19" s="230" t="s">
        <v>1719</v>
      </c>
      <c r="C19" s="226" t="s">
        <v>1720</v>
      </c>
      <c r="D19" s="1368" t="s">
        <v>3562</v>
      </c>
      <c r="E19" s="226" t="s">
        <v>1721</v>
      </c>
      <c r="F19" s="226" t="s">
        <v>9</v>
      </c>
      <c r="G19" s="227">
        <v>1</v>
      </c>
      <c r="H19" s="635"/>
      <c r="I19" s="635"/>
      <c r="J19" s="638"/>
      <c r="K19" s="635"/>
      <c r="L19" s="630"/>
      <c r="M19" s="629"/>
      <c r="N19" s="631"/>
      <c r="O19" s="631"/>
      <c r="P19" s="631"/>
      <c r="Q19" s="631"/>
      <c r="R19" s="632"/>
    </row>
    <row r="20" spans="1:18" ht="105">
      <c r="A20" s="228">
        <v>6</v>
      </c>
      <c r="B20" s="230" t="s">
        <v>1722</v>
      </c>
      <c r="C20" s="226" t="s">
        <v>1723</v>
      </c>
      <c r="D20" s="1368" t="s">
        <v>3562</v>
      </c>
      <c r="E20" s="226"/>
      <c r="F20" s="226" t="s">
        <v>9</v>
      </c>
      <c r="G20" s="227">
        <v>1</v>
      </c>
      <c r="H20" s="635"/>
      <c r="I20" s="635"/>
      <c r="J20" s="638"/>
      <c r="K20" s="635"/>
      <c r="L20" s="630"/>
      <c r="M20" s="629"/>
      <c r="N20" s="631"/>
      <c r="O20" s="631"/>
      <c r="P20" s="631"/>
      <c r="Q20" s="631"/>
      <c r="R20" s="632"/>
    </row>
    <row r="21" spans="1:18" ht="105">
      <c r="A21" s="228">
        <v>7</v>
      </c>
      <c r="B21" s="230" t="s">
        <v>1724</v>
      </c>
      <c r="C21" s="226" t="s">
        <v>1725</v>
      </c>
      <c r="D21" s="1368" t="s">
        <v>3562</v>
      </c>
      <c r="E21" s="226"/>
      <c r="F21" s="226" t="s">
        <v>9</v>
      </c>
      <c r="G21" s="227">
        <v>2</v>
      </c>
      <c r="H21" s="635"/>
      <c r="I21" s="635"/>
      <c r="J21" s="638"/>
      <c r="K21" s="635"/>
      <c r="L21" s="630"/>
      <c r="M21" s="629"/>
      <c r="N21" s="631"/>
      <c r="O21" s="631"/>
      <c r="P21" s="631"/>
      <c r="Q21" s="631"/>
      <c r="R21" s="632"/>
    </row>
    <row r="22" spans="1:18" ht="45">
      <c r="A22" s="228">
        <v>8</v>
      </c>
      <c r="B22" s="230" t="s">
        <v>1726</v>
      </c>
      <c r="C22" s="226" t="s">
        <v>1727</v>
      </c>
      <c r="D22" s="1368" t="s">
        <v>3562</v>
      </c>
      <c r="E22" s="226" t="s">
        <v>1728</v>
      </c>
      <c r="F22" s="226" t="s">
        <v>5</v>
      </c>
      <c r="G22" s="227">
        <v>1</v>
      </c>
      <c r="H22" s="635"/>
      <c r="I22" s="635"/>
      <c r="J22" s="638"/>
      <c r="K22" s="635"/>
      <c r="L22" s="630"/>
      <c r="M22" s="629"/>
      <c r="N22" s="631"/>
      <c r="O22" s="631"/>
      <c r="P22" s="631"/>
      <c r="Q22" s="631"/>
      <c r="R22" s="632"/>
    </row>
    <row r="23" spans="1:18" ht="30">
      <c r="A23" s="223">
        <v>9</v>
      </c>
      <c r="B23" s="224" t="s">
        <v>1729</v>
      </c>
      <c r="C23" s="226" t="s">
        <v>1730</v>
      </c>
      <c r="D23" s="1368" t="s">
        <v>3562</v>
      </c>
      <c r="E23" s="226" t="s">
        <v>1731</v>
      </c>
      <c r="F23" s="226" t="s">
        <v>5</v>
      </c>
      <c r="G23" s="227">
        <v>1</v>
      </c>
      <c r="H23" s="635"/>
      <c r="I23" s="635"/>
      <c r="J23" s="638"/>
      <c r="K23" s="635"/>
      <c r="L23" s="630"/>
      <c r="M23" s="629"/>
      <c r="N23" s="631"/>
      <c r="O23" s="631"/>
      <c r="P23" s="631"/>
      <c r="Q23" s="631"/>
      <c r="R23" s="632"/>
    </row>
    <row r="24" spans="1:18" ht="30">
      <c r="A24" s="228">
        <v>10</v>
      </c>
      <c r="B24" s="224" t="s">
        <v>1732</v>
      </c>
      <c r="C24" s="226" t="s">
        <v>1733</v>
      </c>
      <c r="D24" s="1368" t="s">
        <v>3562</v>
      </c>
      <c r="E24" s="226"/>
      <c r="F24" s="226" t="s">
        <v>5</v>
      </c>
      <c r="G24" s="227">
        <v>1</v>
      </c>
      <c r="H24" s="635"/>
      <c r="I24" s="635"/>
      <c r="J24" s="638"/>
      <c r="K24" s="635"/>
      <c r="L24" s="630"/>
      <c r="M24" s="629"/>
      <c r="N24" s="631"/>
      <c r="O24" s="631"/>
      <c r="P24" s="631"/>
      <c r="Q24" s="631"/>
      <c r="R24" s="632"/>
    </row>
    <row r="25" spans="1:18" ht="60">
      <c r="A25" s="228">
        <v>11</v>
      </c>
      <c r="B25" s="231" t="s">
        <v>1734</v>
      </c>
      <c r="C25" s="232"/>
      <c r="D25" s="1369" t="s">
        <v>3563</v>
      </c>
      <c r="E25" s="233" t="s">
        <v>1735</v>
      </c>
      <c r="F25" s="226" t="s">
        <v>5</v>
      </c>
      <c r="G25" s="227">
        <v>1</v>
      </c>
      <c r="H25" s="635"/>
      <c r="I25" s="635"/>
      <c r="J25" s="638"/>
      <c r="K25" s="635"/>
      <c r="L25" s="630"/>
      <c r="M25" s="629"/>
      <c r="N25" s="631"/>
      <c r="O25" s="631"/>
      <c r="P25" s="631"/>
      <c r="Q25" s="631"/>
      <c r="R25" s="632"/>
    </row>
    <row r="26" spans="1:18" ht="75">
      <c r="A26" s="228">
        <v>12</v>
      </c>
      <c r="B26" s="234" t="s">
        <v>1736</v>
      </c>
      <c r="C26" s="226"/>
      <c r="D26" s="1368" t="s">
        <v>3564</v>
      </c>
      <c r="E26" s="226" t="s">
        <v>1737</v>
      </c>
      <c r="F26" s="226" t="s">
        <v>5</v>
      </c>
      <c r="G26" s="227">
        <v>1</v>
      </c>
      <c r="H26" s="635"/>
      <c r="I26" s="635"/>
      <c r="J26" s="638"/>
      <c r="K26" s="635"/>
      <c r="L26" s="630"/>
      <c r="M26" s="629"/>
      <c r="N26" s="631"/>
      <c r="O26" s="631"/>
      <c r="P26" s="631"/>
      <c r="Q26" s="631"/>
      <c r="R26" s="632"/>
    </row>
    <row r="27" spans="1:18" ht="60">
      <c r="A27" s="223">
        <v>13</v>
      </c>
      <c r="B27" s="234" t="s">
        <v>1738</v>
      </c>
      <c r="C27" s="226"/>
      <c r="D27" s="1368" t="s">
        <v>3565</v>
      </c>
      <c r="E27" s="226" t="s">
        <v>1739</v>
      </c>
      <c r="F27" s="226" t="s">
        <v>5</v>
      </c>
      <c r="G27" s="227">
        <v>1</v>
      </c>
      <c r="H27" s="635"/>
      <c r="I27" s="635"/>
      <c r="J27" s="638"/>
      <c r="K27" s="635"/>
      <c r="L27" s="630"/>
      <c r="M27" s="629"/>
      <c r="N27" s="631"/>
      <c r="O27" s="631"/>
      <c r="P27" s="631"/>
      <c r="Q27" s="631"/>
      <c r="R27" s="632"/>
    </row>
    <row r="28" spans="1:18" ht="75">
      <c r="A28" s="228">
        <v>14</v>
      </c>
      <c r="B28" s="234" t="s">
        <v>1740</v>
      </c>
      <c r="C28" s="226"/>
      <c r="D28" s="1368" t="s">
        <v>3566</v>
      </c>
      <c r="E28" s="226" t="s">
        <v>1741</v>
      </c>
      <c r="F28" s="226" t="s">
        <v>5</v>
      </c>
      <c r="G28" s="227">
        <v>1</v>
      </c>
      <c r="H28" s="635"/>
      <c r="I28" s="635"/>
      <c r="J28" s="638"/>
      <c r="K28" s="635"/>
      <c r="L28" s="630"/>
      <c r="M28" s="629"/>
      <c r="N28" s="631"/>
      <c r="O28" s="631"/>
      <c r="P28" s="631"/>
      <c r="Q28" s="631"/>
      <c r="R28" s="632"/>
    </row>
    <row r="29" spans="1:18" ht="75">
      <c r="A29" s="228">
        <v>15</v>
      </c>
      <c r="B29" s="234" t="s">
        <v>1742</v>
      </c>
      <c r="C29" s="226"/>
      <c r="D29" s="1368" t="s">
        <v>3566</v>
      </c>
      <c r="E29" s="226" t="s">
        <v>1743</v>
      </c>
      <c r="F29" s="226" t="s">
        <v>5</v>
      </c>
      <c r="G29" s="227">
        <v>1</v>
      </c>
      <c r="H29" s="635"/>
      <c r="I29" s="635"/>
      <c r="J29" s="638"/>
      <c r="K29" s="635"/>
      <c r="L29" s="630"/>
      <c r="M29" s="629"/>
      <c r="N29" s="631"/>
      <c r="O29" s="631"/>
      <c r="P29" s="631"/>
      <c r="Q29" s="631"/>
      <c r="R29" s="632"/>
    </row>
    <row r="30" spans="1:18" ht="45">
      <c r="A30" s="228">
        <v>16</v>
      </c>
      <c r="B30" s="234" t="s">
        <v>1744</v>
      </c>
      <c r="C30" s="226"/>
      <c r="D30" s="226"/>
      <c r="E30" s="226"/>
      <c r="F30" s="226" t="s">
        <v>5</v>
      </c>
      <c r="G30" s="227">
        <v>3</v>
      </c>
      <c r="H30" s="635"/>
      <c r="I30" s="635"/>
      <c r="J30" s="638"/>
      <c r="K30" s="635"/>
      <c r="L30" s="630"/>
      <c r="M30" s="629"/>
      <c r="N30" s="631"/>
      <c r="O30" s="631"/>
      <c r="P30" s="631"/>
      <c r="Q30" s="631"/>
      <c r="R30" s="632"/>
    </row>
    <row r="31" spans="1:18" ht="30">
      <c r="A31" s="223">
        <v>17</v>
      </c>
      <c r="B31" s="234" t="s">
        <v>1745</v>
      </c>
      <c r="C31" s="226"/>
      <c r="D31" s="226"/>
      <c r="E31" s="226"/>
      <c r="F31" s="226" t="s">
        <v>5</v>
      </c>
      <c r="G31" s="227">
        <v>6</v>
      </c>
      <c r="H31" s="635"/>
      <c r="I31" s="635"/>
      <c r="J31" s="638"/>
      <c r="K31" s="635"/>
      <c r="L31" s="630"/>
      <c r="M31" s="629"/>
      <c r="N31" s="631"/>
      <c r="O31" s="631"/>
      <c r="P31" s="631"/>
      <c r="Q31" s="631"/>
      <c r="R31" s="632"/>
    </row>
    <row r="32" spans="1:18" ht="15">
      <c r="A32" s="228">
        <v>18</v>
      </c>
      <c r="B32" s="234" t="s">
        <v>1746</v>
      </c>
      <c r="C32" s="226"/>
      <c r="D32" s="226"/>
      <c r="E32" s="226"/>
      <c r="F32" s="226" t="s">
        <v>5</v>
      </c>
      <c r="G32" s="227">
        <v>6</v>
      </c>
      <c r="H32" s="635"/>
      <c r="I32" s="635"/>
      <c r="J32" s="638"/>
      <c r="K32" s="635"/>
      <c r="L32" s="630"/>
      <c r="M32" s="629"/>
      <c r="N32" s="631"/>
      <c r="O32" s="631"/>
      <c r="P32" s="631"/>
      <c r="Q32" s="631"/>
      <c r="R32" s="632"/>
    </row>
    <row r="33" spans="1:18" ht="45">
      <c r="A33" s="228">
        <v>19</v>
      </c>
      <c r="B33" s="234" t="s">
        <v>1747</v>
      </c>
      <c r="C33" s="226" t="s">
        <v>1748</v>
      </c>
      <c r="D33" s="1368" t="s">
        <v>3567</v>
      </c>
      <c r="E33" s="226" t="s">
        <v>1749</v>
      </c>
      <c r="F33" s="226" t="s">
        <v>9</v>
      </c>
      <c r="G33" s="227">
        <v>1</v>
      </c>
      <c r="H33" s="635"/>
      <c r="I33" s="635"/>
      <c r="J33" s="638"/>
      <c r="K33" s="635"/>
      <c r="L33" s="630"/>
      <c r="M33" s="629"/>
      <c r="N33" s="631"/>
      <c r="O33" s="631"/>
      <c r="P33" s="631"/>
      <c r="Q33" s="631"/>
      <c r="R33" s="632"/>
    </row>
    <row r="34" spans="1:18" ht="60">
      <c r="A34" s="228">
        <v>20</v>
      </c>
      <c r="B34" s="235" t="s">
        <v>1750</v>
      </c>
      <c r="C34" s="236" t="s">
        <v>1751</v>
      </c>
      <c r="D34" s="1368" t="s">
        <v>3568</v>
      </c>
      <c r="E34" s="237" t="s">
        <v>1752</v>
      </c>
      <c r="F34" s="226" t="s">
        <v>9</v>
      </c>
      <c r="G34" s="227">
        <v>3</v>
      </c>
      <c r="H34" s="635"/>
      <c r="I34" s="635"/>
      <c r="J34" s="638"/>
      <c r="K34" s="635"/>
      <c r="L34" s="630"/>
      <c r="M34" s="629"/>
      <c r="N34" s="631"/>
      <c r="O34" s="631"/>
      <c r="P34" s="631"/>
      <c r="Q34" s="631"/>
      <c r="R34" s="632"/>
    </row>
    <row r="35" spans="1:18" ht="60">
      <c r="A35" s="223">
        <v>21</v>
      </c>
      <c r="B35" s="235" t="s">
        <v>1753</v>
      </c>
      <c r="C35" s="236" t="s">
        <v>1754</v>
      </c>
      <c r="D35" s="1368" t="s">
        <v>3568</v>
      </c>
      <c r="E35" s="237" t="s">
        <v>1755</v>
      </c>
      <c r="F35" s="226" t="s">
        <v>9</v>
      </c>
      <c r="G35" s="227">
        <v>3</v>
      </c>
      <c r="H35" s="635"/>
      <c r="I35" s="635"/>
      <c r="J35" s="638"/>
      <c r="K35" s="635"/>
      <c r="L35" s="630"/>
      <c r="M35" s="629"/>
      <c r="N35" s="631"/>
      <c r="O35" s="631"/>
      <c r="P35" s="631"/>
      <c r="Q35" s="631"/>
      <c r="R35" s="632"/>
    </row>
    <row r="36" spans="1:18" ht="60">
      <c r="A36" s="228">
        <v>22</v>
      </c>
      <c r="B36" s="235" t="s">
        <v>1756</v>
      </c>
      <c r="C36" s="236" t="s">
        <v>1757</v>
      </c>
      <c r="D36" s="1368" t="s">
        <v>3568</v>
      </c>
      <c r="E36" s="237" t="s">
        <v>1758</v>
      </c>
      <c r="F36" s="226" t="s">
        <v>9</v>
      </c>
      <c r="G36" s="227">
        <v>1</v>
      </c>
      <c r="H36" s="635"/>
      <c r="I36" s="635"/>
      <c r="J36" s="638"/>
      <c r="K36" s="635"/>
      <c r="L36" s="630"/>
      <c r="M36" s="629"/>
      <c r="N36" s="631"/>
      <c r="O36" s="631"/>
      <c r="P36" s="631"/>
      <c r="Q36" s="631"/>
      <c r="R36" s="632"/>
    </row>
    <row r="37" spans="1:18" ht="45">
      <c r="A37" s="228">
        <v>23</v>
      </c>
      <c r="B37" s="235" t="s">
        <v>1759</v>
      </c>
      <c r="C37" s="236" t="s">
        <v>1760</v>
      </c>
      <c r="D37" s="1368" t="s">
        <v>3568</v>
      </c>
      <c r="E37" s="237" t="s">
        <v>1755</v>
      </c>
      <c r="F37" s="226" t="s">
        <v>9</v>
      </c>
      <c r="G37" s="227">
        <v>1</v>
      </c>
      <c r="H37" s="635"/>
      <c r="I37" s="635"/>
      <c r="J37" s="638"/>
      <c r="K37" s="635"/>
      <c r="L37" s="630"/>
      <c r="M37" s="629"/>
      <c r="N37" s="631"/>
      <c r="O37" s="631"/>
      <c r="P37" s="631"/>
      <c r="Q37" s="631"/>
      <c r="R37" s="632"/>
    </row>
    <row r="38" spans="1:18" ht="45">
      <c r="A38" s="228">
        <v>24</v>
      </c>
      <c r="B38" s="235" t="s">
        <v>1761</v>
      </c>
      <c r="C38" s="236" t="s">
        <v>1762</v>
      </c>
      <c r="D38" s="1368" t="s">
        <v>3568</v>
      </c>
      <c r="E38" s="237" t="s">
        <v>1755</v>
      </c>
      <c r="F38" s="226" t="s">
        <v>9</v>
      </c>
      <c r="G38" s="227">
        <v>1</v>
      </c>
      <c r="H38" s="635"/>
      <c r="I38" s="635"/>
      <c r="J38" s="638"/>
      <c r="K38" s="635"/>
      <c r="L38" s="630"/>
      <c r="M38" s="629"/>
      <c r="N38" s="631"/>
      <c r="O38" s="631"/>
      <c r="P38" s="631"/>
      <c r="Q38" s="631"/>
      <c r="R38" s="632"/>
    </row>
    <row r="39" spans="1:18" ht="45">
      <c r="A39" s="223">
        <v>25</v>
      </c>
      <c r="B39" s="235" t="s">
        <v>1763</v>
      </c>
      <c r="C39" s="236" t="s">
        <v>1764</v>
      </c>
      <c r="D39" s="1368" t="s">
        <v>3568</v>
      </c>
      <c r="E39" s="237" t="s">
        <v>1765</v>
      </c>
      <c r="F39" s="226" t="s">
        <v>9</v>
      </c>
      <c r="G39" s="227">
        <v>1</v>
      </c>
      <c r="H39" s="635"/>
      <c r="I39" s="635"/>
      <c r="J39" s="638"/>
      <c r="K39" s="635"/>
      <c r="L39" s="630"/>
      <c r="M39" s="629"/>
      <c r="N39" s="631"/>
      <c r="O39" s="631"/>
      <c r="P39" s="631"/>
      <c r="Q39" s="631"/>
      <c r="R39" s="632"/>
    </row>
    <row r="40" spans="1:18" ht="45">
      <c r="A40" s="228">
        <v>26</v>
      </c>
      <c r="B40" s="235" t="s">
        <v>1766</v>
      </c>
      <c r="C40" s="236" t="s">
        <v>1767</v>
      </c>
      <c r="D40" s="1368" t="s">
        <v>3568</v>
      </c>
      <c r="E40" s="237" t="s">
        <v>1752</v>
      </c>
      <c r="F40" s="226" t="s">
        <v>9</v>
      </c>
      <c r="G40" s="227">
        <v>1</v>
      </c>
      <c r="H40" s="635"/>
      <c r="I40" s="635"/>
      <c r="J40" s="638"/>
      <c r="K40" s="635"/>
      <c r="L40" s="630"/>
      <c r="M40" s="629"/>
      <c r="N40" s="631"/>
      <c r="O40" s="631"/>
      <c r="P40" s="631"/>
      <c r="Q40" s="631"/>
      <c r="R40" s="632"/>
    </row>
    <row r="41" spans="1:18" ht="45">
      <c r="A41" s="228">
        <v>27</v>
      </c>
      <c r="B41" s="235" t="s">
        <v>1768</v>
      </c>
      <c r="C41" s="236" t="s">
        <v>1769</v>
      </c>
      <c r="D41" s="1368" t="s">
        <v>3568</v>
      </c>
      <c r="E41" s="237" t="s">
        <v>1770</v>
      </c>
      <c r="F41" s="226" t="s">
        <v>9</v>
      </c>
      <c r="G41" s="227">
        <v>1</v>
      </c>
      <c r="H41" s="635"/>
      <c r="I41" s="635"/>
      <c r="J41" s="638"/>
      <c r="K41" s="635"/>
      <c r="L41" s="630"/>
      <c r="M41" s="629"/>
      <c r="N41" s="631"/>
      <c r="O41" s="631"/>
      <c r="P41" s="631"/>
      <c r="Q41" s="631"/>
      <c r="R41" s="632"/>
    </row>
    <row r="42" spans="1:18" ht="45">
      <c r="A42" s="228">
        <v>28</v>
      </c>
      <c r="B42" s="235" t="s">
        <v>1771</v>
      </c>
      <c r="C42" s="236" t="s">
        <v>1772</v>
      </c>
      <c r="D42" s="1368" t="s">
        <v>3568</v>
      </c>
      <c r="E42" s="237" t="s">
        <v>1773</v>
      </c>
      <c r="F42" s="226" t="s">
        <v>9</v>
      </c>
      <c r="G42" s="227">
        <v>1</v>
      </c>
      <c r="H42" s="635"/>
      <c r="I42" s="635"/>
      <c r="J42" s="638"/>
      <c r="K42" s="635"/>
      <c r="L42" s="630"/>
      <c r="M42" s="629"/>
      <c r="N42" s="631"/>
      <c r="O42" s="631"/>
      <c r="P42" s="631"/>
      <c r="Q42" s="631"/>
      <c r="R42" s="632"/>
    </row>
    <row r="43" spans="1:18" ht="75">
      <c r="A43" s="223">
        <v>29</v>
      </c>
      <c r="B43" s="235" t="s">
        <v>1774</v>
      </c>
      <c r="C43" s="236"/>
      <c r="D43" s="1368" t="s">
        <v>3568</v>
      </c>
      <c r="E43" s="237" t="s">
        <v>1775</v>
      </c>
      <c r="F43" s="226" t="s">
        <v>5</v>
      </c>
      <c r="G43" s="227">
        <v>1</v>
      </c>
      <c r="H43" s="635"/>
      <c r="I43" s="635"/>
      <c r="J43" s="638"/>
      <c r="K43" s="635"/>
      <c r="L43" s="630"/>
      <c r="M43" s="629"/>
      <c r="N43" s="631"/>
      <c r="O43" s="631"/>
      <c r="P43" s="631"/>
      <c r="Q43" s="631"/>
      <c r="R43" s="632"/>
    </row>
    <row r="44" spans="1:18" ht="60">
      <c r="A44" s="228">
        <v>30</v>
      </c>
      <c r="B44" s="224" t="s">
        <v>1776</v>
      </c>
      <c r="C44" s="238" t="s">
        <v>1777</v>
      </c>
      <c r="D44" s="1368" t="s">
        <v>3563</v>
      </c>
      <c r="E44" s="239" t="s">
        <v>1778</v>
      </c>
      <c r="F44" s="226" t="s">
        <v>5</v>
      </c>
      <c r="G44" s="227">
        <v>3</v>
      </c>
      <c r="H44" s="635"/>
      <c r="I44" s="635"/>
      <c r="J44" s="638"/>
      <c r="K44" s="635"/>
      <c r="L44" s="630"/>
      <c r="M44" s="629"/>
      <c r="N44" s="631"/>
      <c r="O44" s="631"/>
      <c r="P44" s="631"/>
      <c r="Q44" s="631"/>
      <c r="R44" s="632"/>
    </row>
    <row r="45" spans="1:18" ht="60">
      <c r="A45" s="228">
        <v>31</v>
      </c>
      <c r="B45" s="224" t="s">
        <v>1776</v>
      </c>
      <c r="C45" s="237" t="s">
        <v>1779</v>
      </c>
      <c r="D45" s="1368" t="s">
        <v>3563</v>
      </c>
      <c r="E45" s="239" t="s">
        <v>1780</v>
      </c>
      <c r="F45" s="226" t="s">
        <v>5</v>
      </c>
      <c r="G45" s="227">
        <v>2</v>
      </c>
      <c r="H45" s="635"/>
      <c r="I45" s="635"/>
      <c r="J45" s="638"/>
      <c r="K45" s="635"/>
      <c r="L45" s="630"/>
      <c r="M45" s="629"/>
      <c r="N45" s="631"/>
      <c r="O45" s="631"/>
      <c r="P45" s="631"/>
      <c r="Q45" s="631"/>
      <c r="R45" s="632"/>
    </row>
    <row r="46" spans="1:18" ht="60">
      <c r="A46" s="228">
        <v>32</v>
      </c>
      <c r="B46" s="224" t="s">
        <v>1776</v>
      </c>
      <c r="C46" s="237" t="s">
        <v>1781</v>
      </c>
      <c r="D46" s="1368" t="s">
        <v>3563</v>
      </c>
      <c r="E46" s="239" t="s">
        <v>1782</v>
      </c>
      <c r="F46" s="226" t="s">
        <v>5</v>
      </c>
      <c r="G46" s="227">
        <v>2</v>
      </c>
      <c r="H46" s="635"/>
      <c r="I46" s="635"/>
      <c r="J46" s="638"/>
      <c r="K46" s="635"/>
      <c r="L46" s="630"/>
      <c r="M46" s="629"/>
      <c r="N46" s="631"/>
      <c r="O46" s="631"/>
      <c r="P46" s="631"/>
      <c r="Q46" s="631"/>
      <c r="R46" s="632"/>
    </row>
    <row r="47" spans="1:18" ht="30">
      <c r="A47" s="223">
        <v>33</v>
      </c>
      <c r="B47" s="224" t="s">
        <v>1783</v>
      </c>
      <c r="C47" s="237" t="s">
        <v>1287</v>
      </c>
      <c r="D47" s="1368" t="s">
        <v>3567</v>
      </c>
      <c r="E47" s="237" t="s">
        <v>1784</v>
      </c>
      <c r="F47" s="240" t="s">
        <v>9</v>
      </c>
      <c r="G47" s="227">
        <v>3</v>
      </c>
      <c r="H47" s="635"/>
      <c r="I47" s="635"/>
      <c r="J47" s="638"/>
      <c r="K47" s="635"/>
      <c r="L47" s="630"/>
      <c r="M47" s="629"/>
      <c r="N47" s="631"/>
      <c r="O47" s="631"/>
      <c r="P47" s="631"/>
      <c r="Q47" s="631"/>
      <c r="R47" s="632"/>
    </row>
    <row r="48" spans="1:18" ht="30">
      <c r="A48" s="228">
        <v>34</v>
      </c>
      <c r="B48" s="224" t="s">
        <v>1785</v>
      </c>
      <c r="C48" s="237" t="s">
        <v>1290</v>
      </c>
      <c r="D48" s="1368" t="s">
        <v>3567</v>
      </c>
      <c r="E48" s="237" t="s">
        <v>1786</v>
      </c>
      <c r="F48" s="240" t="s">
        <v>9</v>
      </c>
      <c r="G48" s="227">
        <v>1</v>
      </c>
      <c r="H48" s="635"/>
      <c r="I48" s="635"/>
      <c r="J48" s="638"/>
      <c r="K48" s="635"/>
      <c r="L48" s="630"/>
      <c r="M48" s="629"/>
      <c r="N48" s="631"/>
      <c r="O48" s="631"/>
      <c r="P48" s="631"/>
      <c r="Q48" s="631"/>
      <c r="R48" s="632"/>
    </row>
    <row r="49" spans="1:18" ht="30">
      <c r="A49" s="228">
        <v>35</v>
      </c>
      <c r="B49" s="224" t="s">
        <v>1785</v>
      </c>
      <c r="C49" s="237" t="s">
        <v>1278</v>
      </c>
      <c r="D49" s="1368" t="s">
        <v>3567</v>
      </c>
      <c r="E49" s="237" t="s">
        <v>1787</v>
      </c>
      <c r="F49" s="240" t="s">
        <v>9</v>
      </c>
      <c r="G49" s="227">
        <v>2</v>
      </c>
      <c r="H49" s="635"/>
      <c r="I49" s="635"/>
      <c r="J49" s="638"/>
      <c r="K49" s="635"/>
      <c r="L49" s="630"/>
      <c r="M49" s="629"/>
      <c r="N49" s="631"/>
      <c r="O49" s="631"/>
      <c r="P49" s="631"/>
      <c r="Q49" s="631"/>
      <c r="R49" s="632"/>
    </row>
    <row r="50" spans="1:18" ht="45">
      <c r="A50" s="228">
        <v>36</v>
      </c>
      <c r="B50" s="224" t="s">
        <v>1785</v>
      </c>
      <c r="C50" s="237" t="s">
        <v>1285</v>
      </c>
      <c r="D50" s="1368" t="s">
        <v>3569</v>
      </c>
      <c r="E50" s="237" t="s">
        <v>1788</v>
      </c>
      <c r="F50" s="240" t="s">
        <v>9</v>
      </c>
      <c r="G50" s="227">
        <v>1</v>
      </c>
      <c r="H50" s="635"/>
      <c r="I50" s="635"/>
      <c r="J50" s="638"/>
      <c r="K50" s="635"/>
      <c r="L50" s="630"/>
      <c r="M50" s="629"/>
      <c r="N50" s="631"/>
      <c r="O50" s="631"/>
      <c r="P50" s="631"/>
      <c r="Q50" s="631"/>
      <c r="R50" s="632"/>
    </row>
    <row r="51" spans="1:18" ht="30">
      <c r="A51" s="223">
        <v>37</v>
      </c>
      <c r="B51" s="224" t="s">
        <v>1789</v>
      </c>
      <c r="C51" s="237" t="s">
        <v>1286</v>
      </c>
      <c r="D51" s="1368" t="s">
        <v>3570</v>
      </c>
      <c r="E51" s="237" t="s">
        <v>1790</v>
      </c>
      <c r="F51" s="240" t="s">
        <v>5</v>
      </c>
      <c r="G51" s="227">
        <v>1</v>
      </c>
      <c r="H51" s="635"/>
      <c r="I51" s="635"/>
      <c r="J51" s="638"/>
      <c r="K51" s="635"/>
      <c r="L51" s="630"/>
      <c r="M51" s="629"/>
      <c r="N51" s="631"/>
      <c r="O51" s="631"/>
      <c r="P51" s="631"/>
      <c r="Q51" s="631"/>
      <c r="R51" s="632"/>
    </row>
    <row r="52" spans="1:18" ht="15">
      <c r="A52" s="228">
        <v>38</v>
      </c>
      <c r="B52" s="224" t="s">
        <v>1791</v>
      </c>
      <c r="C52" s="237" t="s">
        <v>1285</v>
      </c>
      <c r="D52" s="226"/>
      <c r="E52" s="237"/>
      <c r="F52" s="240" t="s">
        <v>5</v>
      </c>
      <c r="G52" s="227">
        <v>12</v>
      </c>
      <c r="H52" s="635"/>
      <c r="I52" s="635"/>
      <c r="J52" s="638"/>
      <c r="K52" s="635"/>
      <c r="L52" s="630"/>
      <c r="M52" s="629"/>
      <c r="N52" s="631"/>
      <c r="O52" s="631"/>
      <c r="P52" s="631"/>
      <c r="Q52" s="631"/>
      <c r="R52" s="632"/>
    </row>
    <row r="53" spans="1:18" ht="15">
      <c r="A53" s="228">
        <v>39</v>
      </c>
      <c r="B53" s="224" t="s">
        <v>1791</v>
      </c>
      <c r="C53" s="237" t="s">
        <v>1286</v>
      </c>
      <c r="D53" s="226"/>
      <c r="E53" s="237"/>
      <c r="F53" s="240" t="s">
        <v>5</v>
      </c>
      <c r="G53" s="227">
        <v>9</v>
      </c>
      <c r="H53" s="635"/>
      <c r="I53" s="635"/>
      <c r="J53" s="638"/>
      <c r="K53" s="635"/>
      <c r="L53" s="630"/>
      <c r="M53" s="629"/>
      <c r="N53" s="631"/>
      <c r="O53" s="631"/>
      <c r="P53" s="631"/>
      <c r="Q53" s="631"/>
      <c r="R53" s="632"/>
    </row>
    <row r="54" spans="1:18" ht="15">
      <c r="A54" s="228">
        <v>40</v>
      </c>
      <c r="B54" s="224" t="s">
        <v>1791</v>
      </c>
      <c r="C54" s="237" t="s">
        <v>1287</v>
      </c>
      <c r="D54" s="226"/>
      <c r="E54" s="237"/>
      <c r="F54" s="240" t="s">
        <v>5</v>
      </c>
      <c r="G54" s="227">
        <v>6</v>
      </c>
      <c r="H54" s="635"/>
      <c r="I54" s="635"/>
      <c r="J54" s="638"/>
      <c r="K54" s="635"/>
      <c r="L54" s="630"/>
      <c r="M54" s="629"/>
      <c r="N54" s="631"/>
      <c r="O54" s="631"/>
      <c r="P54" s="631"/>
      <c r="Q54" s="631"/>
      <c r="R54" s="632"/>
    </row>
    <row r="55" spans="1:18" ht="15">
      <c r="A55" s="223">
        <v>41</v>
      </c>
      <c r="B55" s="224" t="s">
        <v>1791</v>
      </c>
      <c r="C55" s="237" t="s">
        <v>1278</v>
      </c>
      <c r="D55" s="226"/>
      <c r="E55" s="237"/>
      <c r="F55" s="240" t="s">
        <v>5</v>
      </c>
      <c r="G55" s="227">
        <v>9</v>
      </c>
      <c r="H55" s="635"/>
      <c r="I55" s="635"/>
      <c r="J55" s="638"/>
      <c r="K55" s="635"/>
      <c r="L55" s="630"/>
      <c r="M55" s="629"/>
      <c r="N55" s="631"/>
      <c r="O55" s="631"/>
      <c r="P55" s="631"/>
      <c r="Q55" s="631"/>
      <c r="R55" s="632"/>
    </row>
    <row r="56" spans="1:18" ht="15">
      <c r="A56" s="228">
        <v>42</v>
      </c>
      <c r="B56" s="224" t="s">
        <v>1791</v>
      </c>
      <c r="C56" s="237" t="s">
        <v>1290</v>
      </c>
      <c r="D56" s="226"/>
      <c r="E56" s="237"/>
      <c r="F56" s="240" t="s">
        <v>5</v>
      </c>
      <c r="G56" s="227">
        <v>14</v>
      </c>
      <c r="H56" s="635"/>
      <c r="I56" s="635"/>
      <c r="J56" s="638"/>
      <c r="K56" s="635"/>
      <c r="L56" s="630"/>
      <c r="M56" s="629"/>
      <c r="N56" s="631"/>
      <c r="O56" s="631"/>
      <c r="P56" s="631"/>
      <c r="Q56" s="631"/>
      <c r="R56" s="632"/>
    </row>
    <row r="57" spans="1:18" ht="15">
      <c r="A57" s="228">
        <v>43</v>
      </c>
      <c r="B57" s="224" t="s">
        <v>1791</v>
      </c>
      <c r="C57" s="237" t="s">
        <v>1792</v>
      </c>
      <c r="D57" s="226"/>
      <c r="E57" s="237"/>
      <c r="F57" s="240" t="s">
        <v>5</v>
      </c>
      <c r="G57" s="227">
        <v>4</v>
      </c>
      <c r="H57" s="635"/>
      <c r="I57" s="635"/>
      <c r="J57" s="638"/>
      <c r="K57" s="635"/>
      <c r="L57" s="630"/>
      <c r="M57" s="629"/>
      <c r="N57" s="631"/>
      <c r="O57" s="631"/>
      <c r="P57" s="631"/>
      <c r="Q57" s="631"/>
      <c r="R57" s="632"/>
    </row>
    <row r="58" spans="1:18" ht="15">
      <c r="A58" s="228">
        <v>44</v>
      </c>
      <c r="B58" s="224" t="s">
        <v>1791</v>
      </c>
      <c r="C58" s="237" t="s">
        <v>1279</v>
      </c>
      <c r="D58" s="226"/>
      <c r="E58" s="237"/>
      <c r="F58" s="240" t="s">
        <v>5</v>
      </c>
      <c r="G58" s="227">
        <v>6</v>
      </c>
      <c r="H58" s="635"/>
      <c r="I58" s="635"/>
      <c r="J58" s="638"/>
      <c r="K58" s="635"/>
      <c r="L58" s="630"/>
      <c r="M58" s="629"/>
      <c r="N58" s="631"/>
      <c r="O58" s="631"/>
      <c r="P58" s="631"/>
      <c r="Q58" s="631"/>
      <c r="R58" s="632"/>
    </row>
    <row r="59" spans="1:18" ht="60">
      <c r="A59" s="223">
        <v>45</v>
      </c>
      <c r="B59" s="224" t="s">
        <v>1793</v>
      </c>
      <c r="C59" s="237" t="s">
        <v>1282</v>
      </c>
      <c r="D59" s="1368" t="s">
        <v>3563</v>
      </c>
      <c r="E59" s="237" t="s">
        <v>1794</v>
      </c>
      <c r="F59" s="240" t="s">
        <v>5</v>
      </c>
      <c r="G59" s="227">
        <v>1</v>
      </c>
      <c r="H59" s="635"/>
      <c r="I59" s="635"/>
      <c r="J59" s="638"/>
      <c r="K59" s="635"/>
      <c r="L59" s="630"/>
      <c r="M59" s="629"/>
      <c r="N59" s="631"/>
      <c r="O59" s="631"/>
      <c r="P59" s="631"/>
      <c r="Q59" s="631"/>
      <c r="R59" s="632"/>
    </row>
    <row r="60" spans="1:18" ht="60">
      <c r="A60" s="228">
        <v>46</v>
      </c>
      <c r="B60" s="224" t="s">
        <v>1795</v>
      </c>
      <c r="C60" s="237" t="s">
        <v>1285</v>
      </c>
      <c r="D60" s="1368" t="s">
        <v>3563</v>
      </c>
      <c r="E60" s="237" t="s">
        <v>1796</v>
      </c>
      <c r="F60" s="240" t="s">
        <v>5</v>
      </c>
      <c r="G60" s="227">
        <v>2</v>
      </c>
      <c r="H60" s="635"/>
      <c r="I60" s="635"/>
      <c r="J60" s="638"/>
      <c r="K60" s="635"/>
      <c r="L60" s="630"/>
      <c r="M60" s="629"/>
      <c r="N60" s="631"/>
      <c r="O60" s="631"/>
      <c r="P60" s="631"/>
      <c r="Q60" s="631"/>
      <c r="R60" s="632"/>
    </row>
    <row r="61" spans="1:18" ht="60">
      <c r="A61" s="228">
        <v>47</v>
      </c>
      <c r="B61" s="224" t="s">
        <v>1795</v>
      </c>
      <c r="C61" s="237" t="s">
        <v>1286</v>
      </c>
      <c r="D61" s="1368" t="s">
        <v>3563</v>
      </c>
      <c r="E61" s="237" t="s">
        <v>1796</v>
      </c>
      <c r="F61" s="240" t="s">
        <v>5</v>
      </c>
      <c r="G61" s="227">
        <v>2</v>
      </c>
      <c r="H61" s="635"/>
      <c r="I61" s="635"/>
      <c r="J61" s="638"/>
      <c r="K61" s="635"/>
      <c r="L61" s="630"/>
      <c r="M61" s="629"/>
      <c r="N61" s="631"/>
      <c r="O61" s="631"/>
      <c r="P61" s="631"/>
      <c r="Q61" s="631"/>
      <c r="R61" s="632"/>
    </row>
    <row r="62" spans="1:18" ht="60">
      <c r="A62" s="228">
        <v>48</v>
      </c>
      <c r="B62" s="224" t="s">
        <v>1795</v>
      </c>
      <c r="C62" s="237" t="s">
        <v>1278</v>
      </c>
      <c r="D62" s="1368" t="s">
        <v>3563</v>
      </c>
      <c r="E62" s="237" t="s">
        <v>1796</v>
      </c>
      <c r="F62" s="240" t="s">
        <v>5</v>
      </c>
      <c r="G62" s="227">
        <v>2</v>
      </c>
      <c r="H62" s="635"/>
      <c r="I62" s="635"/>
      <c r="J62" s="638"/>
      <c r="K62" s="635"/>
      <c r="L62" s="630"/>
      <c r="M62" s="629"/>
      <c r="N62" s="631"/>
      <c r="O62" s="631"/>
      <c r="P62" s="631"/>
      <c r="Q62" s="631"/>
      <c r="R62" s="632"/>
    </row>
    <row r="63" spans="1:18" ht="15">
      <c r="A63" s="223">
        <v>49</v>
      </c>
      <c r="B63" s="224" t="s">
        <v>1797</v>
      </c>
      <c r="C63" s="237" t="s">
        <v>1285</v>
      </c>
      <c r="D63" s="226"/>
      <c r="E63" s="237"/>
      <c r="F63" s="240" t="s">
        <v>5</v>
      </c>
      <c r="G63" s="173">
        <v>3</v>
      </c>
      <c r="H63" s="635"/>
      <c r="I63" s="635"/>
      <c r="J63" s="638"/>
      <c r="K63" s="635"/>
      <c r="L63" s="630"/>
      <c r="M63" s="629"/>
      <c r="N63" s="631"/>
      <c r="O63" s="631"/>
      <c r="P63" s="631"/>
      <c r="Q63" s="631"/>
      <c r="R63" s="632"/>
    </row>
    <row r="64" spans="1:18" ht="15">
      <c r="A64" s="228">
        <v>50</v>
      </c>
      <c r="B64" s="224" t="s">
        <v>1797</v>
      </c>
      <c r="C64" s="237" t="s">
        <v>1286</v>
      </c>
      <c r="D64" s="226"/>
      <c r="E64" s="237"/>
      <c r="F64" s="240" t="s">
        <v>5</v>
      </c>
      <c r="G64" s="173">
        <v>4</v>
      </c>
      <c r="H64" s="635"/>
      <c r="I64" s="635"/>
      <c r="J64" s="638"/>
      <c r="K64" s="635"/>
      <c r="L64" s="630"/>
      <c r="M64" s="629"/>
      <c r="N64" s="631"/>
      <c r="O64" s="631"/>
      <c r="P64" s="631"/>
      <c r="Q64" s="631"/>
      <c r="R64" s="632"/>
    </row>
    <row r="65" spans="1:18" ht="15">
      <c r="A65" s="228">
        <v>51</v>
      </c>
      <c r="B65" s="224" t="s">
        <v>1797</v>
      </c>
      <c r="C65" s="237" t="s">
        <v>1287</v>
      </c>
      <c r="D65" s="226"/>
      <c r="E65" s="237"/>
      <c r="F65" s="240" t="s">
        <v>5</v>
      </c>
      <c r="G65" s="173">
        <v>2</v>
      </c>
      <c r="H65" s="635"/>
      <c r="I65" s="635"/>
      <c r="J65" s="638"/>
      <c r="K65" s="635"/>
      <c r="L65" s="630"/>
      <c r="M65" s="629"/>
      <c r="N65" s="631"/>
      <c r="O65" s="631"/>
      <c r="P65" s="631"/>
      <c r="Q65" s="631"/>
      <c r="R65" s="632"/>
    </row>
    <row r="66" spans="1:18" ht="15">
      <c r="A66" s="228">
        <v>52</v>
      </c>
      <c r="B66" s="224" t="s">
        <v>1797</v>
      </c>
      <c r="C66" s="237" t="s">
        <v>1278</v>
      </c>
      <c r="D66" s="226"/>
      <c r="E66" s="237"/>
      <c r="F66" s="240" t="s">
        <v>5</v>
      </c>
      <c r="G66" s="173">
        <v>3</v>
      </c>
      <c r="H66" s="635"/>
      <c r="I66" s="635"/>
      <c r="J66" s="638"/>
      <c r="K66" s="635"/>
      <c r="L66" s="630"/>
      <c r="M66" s="629"/>
      <c r="N66" s="631"/>
      <c r="O66" s="631"/>
      <c r="P66" s="631"/>
      <c r="Q66" s="631"/>
      <c r="R66" s="632"/>
    </row>
    <row r="67" spans="1:18" ht="15">
      <c r="A67" s="223">
        <v>53</v>
      </c>
      <c r="B67" s="224" t="s">
        <v>1797</v>
      </c>
      <c r="C67" s="237" t="s">
        <v>1290</v>
      </c>
      <c r="D67" s="226"/>
      <c r="E67" s="237"/>
      <c r="F67" s="240" t="s">
        <v>5</v>
      </c>
      <c r="G67" s="173">
        <v>5</v>
      </c>
      <c r="H67" s="635"/>
      <c r="I67" s="635"/>
      <c r="J67" s="638"/>
      <c r="K67" s="635"/>
      <c r="L67" s="630"/>
      <c r="M67" s="629"/>
      <c r="N67" s="631"/>
      <c r="O67" s="631"/>
      <c r="P67" s="631"/>
      <c r="Q67" s="631"/>
      <c r="R67" s="632"/>
    </row>
    <row r="68" spans="1:18" ht="15">
      <c r="A68" s="228">
        <v>54</v>
      </c>
      <c r="B68" s="235" t="s">
        <v>1798</v>
      </c>
      <c r="C68" s="237" t="s">
        <v>1285</v>
      </c>
      <c r="D68" s="226"/>
      <c r="E68" s="237"/>
      <c r="F68" s="240" t="s">
        <v>5</v>
      </c>
      <c r="G68" s="173">
        <v>1</v>
      </c>
      <c r="H68" s="635"/>
      <c r="I68" s="635"/>
      <c r="J68" s="638"/>
      <c r="K68" s="635"/>
      <c r="L68" s="630"/>
      <c r="M68" s="629"/>
      <c r="N68" s="631"/>
      <c r="O68" s="631"/>
      <c r="P68" s="631"/>
      <c r="Q68" s="631"/>
      <c r="R68" s="632"/>
    </row>
    <row r="69" spans="1:18" ht="15">
      <c r="A69" s="228">
        <v>55</v>
      </c>
      <c r="B69" s="235" t="s">
        <v>1798</v>
      </c>
      <c r="C69" s="237" t="s">
        <v>1286</v>
      </c>
      <c r="D69" s="226"/>
      <c r="E69" s="237"/>
      <c r="F69" s="240" t="s">
        <v>5</v>
      </c>
      <c r="G69" s="173">
        <v>3</v>
      </c>
      <c r="H69" s="635"/>
      <c r="I69" s="635"/>
      <c r="J69" s="638"/>
      <c r="K69" s="635"/>
      <c r="L69" s="630"/>
      <c r="M69" s="629"/>
      <c r="N69" s="631"/>
      <c r="O69" s="631"/>
      <c r="P69" s="631"/>
      <c r="Q69" s="631"/>
      <c r="R69" s="632"/>
    </row>
    <row r="70" spans="1:18" ht="15">
      <c r="A70" s="228">
        <v>56</v>
      </c>
      <c r="B70" s="235" t="s">
        <v>1798</v>
      </c>
      <c r="C70" s="237" t="s">
        <v>1287</v>
      </c>
      <c r="D70" s="226"/>
      <c r="E70" s="237"/>
      <c r="F70" s="240" t="s">
        <v>5</v>
      </c>
      <c r="G70" s="173">
        <v>2</v>
      </c>
      <c r="H70" s="635"/>
      <c r="I70" s="635"/>
      <c r="J70" s="638"/>
      <c r="K70" s="635"/>
      <c r="L70" s="630"/>
      <c r="M70" s="629"/>
      <c r="N70" s="631"/>
      <c r="O70" s="631"/>
      <c r="P70" s="631"/>
      <c r="Q70" s="631"/>
      <c r="R70" s="632"/>
    </row>
    <row r="71" spans="1:18" ht="15">
      <c r="A71" s="223">
        <v>57</v>
      </c>
      <c r="B71" s="235" t="s">
        <v>1798</v>
      </c>
      <c r="C71" s="237" t="s">
        <v>1278</v>
      </c>
      <c r="D71" s="226"/>
      <c r="E71" s="237"/>
      <c r="F71" s="240" t="s">
        <v>5</v>
      </c>
      <c r="G71" s="173">
        <v>3</v>
      </c>
      <c r="H71" s="635"/>
      <c r="I71" s="635"/>
      <c r="J71" s="638"/>
      <c r="K71" s="635"/>
      <c r="L71" s="630"/>
      <c r="M71" s="629"/>
      <c r="N71" s="631"/>
      <c r="O71" s="631"/>
      <c r="P71" s="631"/>
      <c r="Q71" s="631"/>
      <c r="R71" s="632"/>
    </row>
    <row r="72" spans="1:18" ht="15">
      <c r="A72" s="228">
        <v>58</v>
      </c>
      <c r="B72" s="235" t="s">
        <v>1798</v>
      </c>
      <c r="C72" s="237" t="s">
        <v>1290</v>
      </c>
      <c r="D72" s="226"/>
      <c r="E72" s="237"/>
      <c r="F72" s="240" t="s">
        <v>5</v>
      </c>
      <c r="G72" s="173">
        <v>5</v>
      </c>
      <c r="H72" s="635"/>
      <c r="I72" s="635"/>
      <c r="J72" s="638"/>
      <c r="K72" s="635"/>
      <c r="L72" s="630"/>
      <c r="M72" s="629"/>
      <c r="N72" s="631"/>
      <c r="O72" s="631"/>
      <c r="P72" s="631"/>
      <c r="Q72" s="631"/>
      <c r="R72" s="632"/>
    </row>
    <row r="73" spans="1:18" ht="60">
      <c r="A73" s="228">
        <v>59</v>
      </c>
      <c r="B73" s="224" t="s">
        <v>1799</v>
      </c>
      <c r="C73" s="237" t="s">
        <v>1285</v>
      </c>
      <c r="D73" s="1368" t="s">
        <v>3563</v>
      </c>
      <c r="E73" s="237" t="s">
        <v>1800</v>
      </c>
      <c r="F73" s="240" t="s">
        <v>5</v>
      </c>
      <c r="G73" s="173">
        <v>1</v>
      </c>
      <c r="H73" s="635"/>
      <c r="I73" s="635"/>
      <c r="J73" s="638"/>
      <c r="K73" s="635"/>
      <c r="L73" s="630"/>
      <c r="M73" s="629"/>
      <c r="N73" s="631"/>
      <c r="O73" s="631"/>
      <c r="P73" s="631"/>
      <c r="Q73" s="631"/>
      <c r="R73" s="632"/>
    </row>
    <row r="74" spans="1:18" ht="15">
      <c r="A74" s="228">
        <v>60</v>
      </c>
      <c r="B74" s="224" t="s">
        <v>1799</v>
      </c>
      <c r="C74" s="237" t="s">
        <v>1285</v>
      </c>
      <c r="D74" s="226"/>
      <c r="E74" s="237" t="s">
        <v>1801</v>
      </c>
      <c r="F74" s="240" t="s">
        <v>5</v>
      </c>
      <c r="G74" s="173">
        <v>9</v>
      </c>
      <c r="H74" s="635"/>
      <c r="I74" s="635"/>
      <c r="J74" s="638"/>
      <c r="K74" s="635"/>
      <c r="L74" s="630"/>
      <c r="M74" s="629"/>
      <c r="N74" s="631"/>
      <c r="O74" s="631"/>
      <c r="P74" s="631"/>
      <c r="Q74" s="631"/>
      <c r="R74" s="632"/>
    </row>
    <row r="75" spans="1:18" ht="15">
      <c r="A75" s="223">
        <v>61</v>
      </c>
      <c r="B75" s="224" t="s">
        <v>1799</v>
      </c>
      <c r="C75" s="237" t="s">
        <v>1802</v>
      </c>
      <c r="D75" s="226"/>
      <c r="E75" s="237" t="s">
        <v>1803</v>
      </c>
      <c r="F75" s="240" t="s">
        <v>5</v>
      </c>
      <c r="G75" s="173">
        <v>1</v>
      </c>
      <c r="H75" s="635"/>
      <c r="I75" s="635"/>
      <c r="J75" s="638"/>
      <c r="K75" s="635"/>
      <c r="L75" s="630"/>
      <c r="M75" s="629"/>
      <c r="N75" s="631"/>
      <c r="O75" s="631"/>
      <c r="P75" s="631"/>
      <c r="Q75" s="631"/>
      <c r="R75" s="632"/>
    </row>
    <row r="76" spans="1:18" ht="30">
      <c r="A76" s="228">
        <v>62</v>
      </c>
      <c r="B76" s="224" t="s">
        <v>1804</v>
      </c>
      <c r="C76" s="237" t="s">
        <v>1285</v>
      </c>
      <c r="D76" s="1368" t="s">
        <v>3571</v>
      </c>
      <c r="E76" s="237" t="s">
        <v>1805</v>
      </c>
      <c r="F76" s="240" t="s">
        <v>5</v>
      </c>
      <c r="G76" s="227">
        <v>1</v>
      </c>
      <c r="H76" s="635"/>
      <c r="I76" s="635"/>
      <c r="J76" s="638"/>
      <c r="K76" s="635"/>
      <c r="L76" s="630"/>
      <c r="M76" s="629"/>
      <c r="N76" s="631"/>
      <c r="O76" s="631"/>
      <c r="P76" s="631"/>
      <c r="Q76" s="631"/>
      <c r="R76" s="632"/>
    </row>
    <row r="77" spans="1:18" ht="30">
      <c r="A77" s="228">
        <v>63</v>
      </c>
      <c r="B77" s="224" t="s">
        <v>1804</v>
      </c>
      <c r="C77" s="237" t="s">
        <v>1286</v>
      </c>
      <c r="D77" s="1368" t="s">
        <v>3572</v>
      </c>
      <c r="E77" s="237" t="s">
        <v>1806</v>
      </c>
      <c r="F77" s="240" t="s">
        <v>5</v>
      </c>
      <c r="G77" s="227">
        <v>1</v>
      </c>
      <c r="H77" s="635"/>
      <c r="I77" s="635"/>
      <c r="J77" s="638"/>
      <c r="K77" s="635"/>
      <c r="L77" s="630"/>
      <c r="M77" s="629"/>
      <c r="N77" s="631"/>
      <c r="O77" s="631"/>
      <c r="P77" s="631"/>
      <c r="Q77" s="631"/>
      <c r="R77" s="632"/>
    </row>
    <row r="78" spans="1:18" ht="15">
      <c r="A78" s="228">
        <v>64</v>
      </c>
      <c r="B78" s="224" t="s">
        <v>1807</v>
      </c>
      <c r="C78" s="237" t="s">
        <v>1808</v>
      </c>
      <c r="D78" s="226"/>
      <c r="E78" s="237"/>
      <c r="F78" s="240" t="s">
        <v>5</v>
      </c>
      <c r="G78" s="227">
        <v>1</v>
      </c>
      <c r="H78" s="635"/>
      <c r="I78" s="635"/>
      <c r="J78" s="638"/>
      <c r="K78" s="635"/>
      <c r="L78" s="630"/>
      <c r="M78" s="629"/>
      <c r="N78" s="631"/>
      <c r="O78" s="631"/>
      <c r="P78" s="631"/>
      <c r="Q78" s="631"/>
      <c r="R78" s="632"/>
    </row>
    <row r="79" spans="1:18" ht="15">
      <c r="A79" s="223">
        <v>65</v>
      </c>
      <c r="B79" s="224" t="s">
        <v>1809</v>
      </c>
      <c r="C79" s="237" t="s">
        <v>1810</v>
      </c>
      <c r="D79" s="226"/>
      <c r="E79" s="237"/>
      <c r="F79" s="240" t="s">
        <v>9</v>
      </c>
      <c r="G79" s="227">
        <v>1</v>
      </c>
      <c r="H79" s="635"/>
      <c r="I79" s="635"/>
      <c r="J79" s="638"/>
      <c r="K79" s="635"/>
      <c r="L79" s="630"/>
      <c r="M79" s="629"/>
      <c r="N79" s="631"/>
      <c r="O79" s="631"/>
      <c r="P79" s="631"/>
      <c r="Q79" s="631"/>
      <c r="R79" s="632"/>
    </row>
    <row r="80" spans="1:18" ht="60">
      <c r="A80" s="228">
        <v>66</v>
      </c>
      <c r="B80" s="224" t="s">
        <v>1811</v>
      </c>
      <c r="C80" s="237" t="s">
        <v>1285</v>
      </c>
      <c r="D80" s="226"/>
      <c r="E80" s="237"/>
      <c r="F80" s="240" t="s">
        <v>9</v>
      </c>
      <c r="G80" s="227">
        <v>1</v>
      </c>
      <c r="H80" s="635"/>
      <c r="I80" s="635"/>
      <c r="J80" s="638"/>
      <c r="K80" s="635"/>
      <c r="L80" s="630"/>
      <c r="M80" s="629"/>
      <c r="N80" s="631"/>
      <c r="O80" s="631"/>
      <c r="P80" s="631"/>
      <c r="Q80" s="631"/>
      <c r="R80" s="632"/>
    </row>
    <row r="81" spans="1:18" ht="30">
      <c r="A81" s="228">
        <v>67</v>
      </c>
      <c r="B81" s="224" t="s">
        <v>1812</v>
      </c>
      <c r="C81" s="241"/>
      <c r="D81" s="226"/>
      <c r="E81" s="237"/>
      <c r="F81" s="240" t="s">
        <v>9</v>
      </c>
      <c r="G81" s="227">
        <v>13</v>
      </c>
      <c r="H81" s="635"/>
      <c r="I81" s="635"/>
      <c r="J81" s="638"/>
      <c r="K81" s="635"/>
      <c r="L81" s="630"/>
      <c r="M81" s="629"/>
      <c r="N81" s="631"/>
      <c r="O81" s="631"/>
      <c r="P81" s="631"/>
      <c r="Q81" s="631"/>
      <c r="R81" s="632"/>
    </row>
    <row r="82" spans="1:18" ht="30">
      <c r="A82" s="228">
        <v>68</v>
      </c>
      <c r="B82" s="224" t="s">
        <v>1813</v>
      </c>
      <c r="C82" s="237" t="s">
        <v>1284</v>
      </c>
      <c r="D82" s="226"/>
      <c r="E82" s="237"/>
      <c r="F82" s="240" t="s">
        <v>9</v>
      </c>
      <c r="G82" s="227">
        <v>15</v>
      </c>
      <c r="H82" s="635"/>
      <c r="I82" s="635"/>
      <c r="J82" s="638"/>
      <c r="K82" s="635"/>
      <c r="L82" s="630"/>
      <c r="M82" s="629"/>
      <c r="N82" s="631"/>
      <c r="O82" s="631"/>
      <c r="P82" s="631"/>
      <c r="Q82" s="631"/>
      <c r="R82" s="632"/>
    </row>
    <row r="83" spans="1:18" ht="15">
      <c r="A83" s="223">
        <v>69</v>
      </c>
      <c r="B83" s="235" t="s">
        <v>1814</v>
      </c>
      <c r="C83" s="241" t="s">
        <v>1815</v>
      </c>
      <c r="D83" s="226"/>
      <c r="E83" s="237"/>
      <c r="F83" s="240" t="s">
        <v>9</v>
      </c>
      <c r="G83" s="227">
        <v>13</v>
      </c>
      <c r="H83" s="635"/>
      <c r="I83" s="635"/>
      <c r="J83" s="638"/>
      <c r="K83" s="635"/>
      <c r="L83" s="630"/>
      <c r="M83" s="629"/>
      <c r="N83" s="631"/>
      <c r="O83" s="631"/>
      <c r="P83" s="631"/>
      <c r="Q83" s="631"/>
      <c r="R83" s="632"/>
    </row>
    <row r="84" spans="1:18" ht="15">
      <c r="A84" s="228">
        <v>70</v>
      </c>
      <c r="B84" s="235" t="s">
        <v>1816</v>
      </c>
      <c r="C84" s="241" t="s">
        <v>1817</v>
      </c>
      <c r="D84" s="226"/>
      <c r="E84" s="237"/>
      <c r="F84" s="240" t="s">
        <v>9</v>
      </c>
      <c r="G84" s="227">
        <v>11</v>
      </c>
      <c r="H84" s="635"/>
      <c r="I84" s="635"/>
      <c r="J84" s="638"/>
      <c r="K84" s="635"/>
      <c r="L84" s="630"/>
      <c r="M84" s="629"/>
      <c r="N84" s="631"/>
      <c r="O84" s="631"/>
      <c r="P84" s="631"/>
      <c r="Q84" s="631"/>
      <c r="R84" s="632"/>
    </row>
    <row r="85" spans="1:18" ht="15">
      <c r="A85" s="228">
        <v>71</v>
      </c>
      <c r="B85" s="235" t="s">
        <v>1818</v>
      </c>
      <c r="C85" s="241" t="s">
        <v>1817</v>
      </c>
      <c r="D85" s="226"/>
      <c r="E85" s="237"/>
      <c r="F85" s="240" t="s">
        <v>9</v>
      </c>
      <c r="G85" s="227">
        <v>14</v>
      </c>
      <c r="H85" s="635"/>
      <c r="I85" s="635"/>
      <c r="J85" s="638"/>
      <c r="K85" s="635"/>
      <c r="L85" s="630"/>
      <c r="M85" s="629"/>
      <c r="N85" s="631"/>
      <c r="O85" s="631"/>
      <c r="P85" s="631"/>
      <c r="Q85" s="631"/>
      <c r="R85" s="632"/>
    </row>
    <row r="86" spans="1:18" ht="45">
      <c r="A86" s="228">
        <v>72</v>
      </c>
      <c r="B86" s="224" t="s">
        <v>1819</v>
      </c>
      <c r="C86" s="237" t="s">
        <v>1896</v>
      </c>
      <c r="D86" s="237" t="s">
        <v>3573</v>
      </c>
      <c r="E86" s="237" t="s">
        <v>1820</v>
      </c>
      <c r="F86" s="240" t="s">
        <v>5</v>
      </c>
      <c r="G86" s="173">
        <v>2</v>
      </c>
      <c r="H86" s="635"/>
      <c r="I86" s="635"/>
      <c r="J86" s="638"/>
      <c r="K86" s="635"/>
      <c r="L86" s="630"/>
      <c r="M86" s="629"/>
      <c r="N86" s="631"/>
      <c r="O86" s="631"/>
      <c r="P86" s="631"/>
      <c r="Q86" s="631"/>
      <c r="R86" s="632"/>
    </row>
    <row r="87" spans="1:18" ht="60">
      <c r="A87" s="223">
        <v>73</v>
      </c>
      <c r="B87" s="224" t="s">
        <v>1821</v>
      </c>
      <c r="C87" s="237" t="s">
        <v>1792</v>
      </c>
      <c r="D87" s="237" t="s">
        <v>3563</v>
      </c>
      <c r="E87" s="237" t="s">
        <v>1822</v>
      </c>
      <c r="F87" s="240" t="s">
        <v>5</v>
      </c>
      <c r="G87" s="173">
        <v>1</v>
      </c>
      <c r="H87" s="635"/>
      <c r="I87" s="635"/>
      <c r="J87" s="638"/>
      <c r="K87" s="635"/>
      <c r="L87" s="630"/>
      <c r="M87" s="629"/>
      <c r="N87" s="631"/>
      <c r="O87" s="631"/>
      <c r="P87" s="631"/>
      <c r="Q87" s="631"/>
      <c r="R87" s="632"/>
    </row>
    <row r="88" spans="1:18" ht="60">
      <c r="A88" s="228">
        <v>74</v>
      </c>
      <c r="B88" s="224" t="s">
        <v>1821</v>
      </c>
      <c r="C88" s="237" t="s">
        <v>1279</v>
      </c>
      <c r="D88" s="237" t="s">
        <v>3563</v>
      </c>
      <c r="E88" s="237" t="s">
        <v>1822</v>
      </c>
      <c r="F88" s="240" t="s">
        <v>5</v>
      </c>
      <c r="G88" s="173">
        <v>1</v>
      </c>
      <c r="H88" s="635"/>
      <c r="I88" s="635"/>
      <c r="J88" s="638"/>
      <c r="K88" s="635"/>
      <c r="L88" s="630"/>
      <c r="M88" s="629"/>
      <c r="N88" s="631"/>
      <c r="O88" s="631"/>
      <c r="P88" s="631"/>
      <c r="Q88" s="631"/>
      <c r="R88" s="632"/>
    </row>
    <row r="89" spans="1:18" ht="15">
      <c r="A89" s="228">
        <v>75</v>
      </c>
      <c r="B89" s="224" t="s">
        <v>1823</v>
      </c>
      <c r="C89" s="237" t="s">
        <v>1824</v>
      </c>
      <c r="D89" s="226"/>
      <c r="E89" s="239"/>
      <c r="F89" s="242" t="s">
        <v>7</v>
      </c>
      <c r="G89" s="227">
        <v>5</v>
      </c>
      <c r="H89" s="433"/>
      <c r="I89" s="433"/>
      <c r="J89" s="342"/>
      <c r="K89" s="433"/>
      <c r="L89" s="630"/>
      <c r="M89" s="629"/>
      <c r="N89" s="631"/>
      <c r="O89" s="631"/>
      <c r="P89" s="631"/>
      <c r="Q89" s="631"/>
      <c r="R89" s="632"/>
    </row>
    <row r="90" spans="1:18" ht="15">
      <c r="A90" s="228">
        <v>76</v>
      </c>
      <c r="B90" s="224" t="s">
        <v>1823</v>
      </c>
      <c r="C90" s="237" t="s">
        <v>1825</v>
      </c>
      <c r="D90" s="226"/>
      <c r="E90" s="239"/>
      <c r="F90" s="242" t="s">
        <v>7</v>
      </c>
      <c r="G90" s="227">
        <v>15</v>
      </c>
      <c r="H90" s="433"/>
      <c r="I90" s="433"/>
      <c r="J90" s="342"/>
      <c r="K90" s="433"/>
      <c r="L90" s="630"/>
      <c r="M90" s="629"/>
      <c r="N90" s="631"/>
      <c r="O90" s="631"/>
      <c r="P90" s="631"/>
      <c r="Q90" s="631"/>
      <c r="R90" s="632"/>
    </row>
    <row r="91" spans="1:18" ht="15">
      <c r="A91" s="223">
        <v>77</v>
      </c>
      <c r="B91" s="224" t="s">
        <v>1823</v>
      </c>
      <c r="C91" s="237" t="s">
        <v>1897</v>
      </c>
      <c r="D91" s="226"/>
      <c r="E91" s="239"/>
      <c r="F91" s="242" t="s">
        <v>7</v>
      </c>
      <c r="G91" s="227">
        <v>15</v>
      </c>
      <c r="H91" s="433"/>
      <c r="I91" s="433"/>
      <c r="J91" s="342"/>
      <c r="K91" s="433"/>
      <c r="L91" s="630"/>
      <c r="M91" s="629"/>
      <c r="N91" s="631"/>
      <c r="O91" s="631"/>
      <c r="P91" s="631"/>
      <c r="Q91" s="631"/>
      <c r="R91" s="632"/>
    </row>
    <row r="92" spans="1:18" ht="15">
      <c r="A92" s="228">
        <v>78</v>
      </c>
      <c r="B92" s="224" t="s">
        <v>1823</v>
      </c>
      <c r="C92" s="237" t="s">
        <v>1898</v>
      </c>
      <c r="D92" s="226"/>
      <c r="E92" s="239"/>
      <c r="F92" s="242" t="s">
        <v>7</v>
      </c>
      <c r="G92" s="227">
        <v>20</v>
      </c>
      <c r="H92" s="433"/>
      <c r="I92" s="433"/>
      <c r="J92" s="342"/>
      <c r="K92" s="433"/>
      <c r="L92" s="630"/>
      <c r="M92" s="629"/>
      <c r="N92" s="631"/>
      <c r="O92" s="631"/>
      <c r="P92" s="631"/>
      <c r="Q92" s="631"/>
      <c r="R92" s="632"/>
    </row>
    <row r="93" spans="1:18" ht="15">
      <c r="A93" s="228">
        <v>79</v>
      </c>
      <c r="B93" s="224" t="s">
        <v>1823</v>
      </c>
      <c r="C93" s="237" t="s">
        <v>1899</v>
      </c>
      <c r="D93" s="226"/>
      <c r="E93" s="239"/>
      <c r="F93" s="242" t="s">
        <v>7</v>
      </c>
      <c r="G93" s="227">
        <v>200</v>
      </c>
      <c r="H93" s="433"/>
      <c r="I93" s="433"/>
      <c r="J93" s="342"/>
      <c r="K93" s="433"/>
      <c r="L93" s="630"/>
      <c r="M93" s="629"/>
      <c r="N93" s="631"/>
      <c r="O93" s="631"/>
      <c r="P93" s="631"/>
      <c r="Q93" s="631"/>
      <c r="R93" s="632"/>
    </row>
    <row r="94" spans="1:18" ht="15">
      <c r="A94" s="228">
        <v>80</v>
      </c>
      <c r="B94" s="224" t="s">
        <v>1823</v>
      </c>
      <c r="C94" s="237" t="s">
        <v>1900</v>
      </c>
      <c r="D94" s="226"/>
      <c r="E94" s="239"/>
      <c r="F94" s="242" t="s">
        <v>7</v>
      </c>
      <c r="G94" s="227">
        <v>200</v>
      </c>
      <c r="H94" s="433"/>
      <c r="I94" s="433"/>
      <c r="J94" s="342"/>
      <c r="K94" s="433"/>
      <c r="L94" s="630"/>
      <c r="M94" s="629"/>
      <c r="N94" s="631"/>
      <c r="O94" s="631"/>
      <c r="P94" s="631"/>
      <c r="Q94" s="631"/>
      <c r="R94" s="632"/>
    </row>
    <row r="95" spans="1:18" ht="15">
      <c r="A95" s="223">
        <v>81</v>
      </c>
      <c r="B95" s="224" t="s">
        <v>1823</v>
      </c>
      <c r="C95" s="237" t="s">
        <v>1901</v>
      </c>
      <c r="D95" s="226"/>
      <c r="E95" s="239"/>
      <c r="F95" s="242" t="s">
        <v>7</v>
      </c>
      <c r="G95" s="227">
        <v>20</v>
      </c>
      <c r="H95" s="433"/>
      <c r="I95" s="635"/>
      <c r="J95" s="638"/>
      <c r="K95" s="635"/>
      <c r="L95" s="630"/>
      <c r="M95" s="629"/>
      <c r="N95" s="631"/>
      <c r="O95" s="631"/>
      <c r="P95" s="631"/>
      <c r="Q95" s="631"/>
      <c r="R95" s="632"/>
    </row>
    <row r="96" spans="1:18" ht="15">
      <c r="A96" s="228">
        <v>82</v>
      </c>
      <c r="B96" s="224" t="s">
        <v>1823</v>
      </c>
      <c r="C96" s="237" t="s">
        <v>1902</v>
      </c>
      <c r="D96" s="226"/>
      <c r="E96" s="239"/>
      <c r="F96" s="242" t="s">
        <v>7</v>
      </c>
      <c r="G96" s="227">
        <v>20</v>
      </c>
      <c r="H96" s="433"/>
      <c r="I96" s="635"/>
      <c r="J96" s="638"/>
      <c r="K96" s="635"/>
      <c r="L96" s="630"/>
      <c r="M96" s="629"/>
      <c r="N96" s="631"/>
      <c r="O96" s="631"/>
      <c r="P96" s="631"/>
      <c r="Q96" s="631"/>
      <c r="R96" s="632"/>
    </row>
    <row r="97" spans="1:18" ht="30">
      <c r="A97" s="228">
        <v>83</v>
      </c>
      <c r="B97" s="224" t="s">
        <v>1826</v>
      </c>
      <c r="C97" s="237" t="s">
        <v>1827</v>
      </c>
      <c r="D97" s="1368" t="s">
        <v>3574</v>
      </c>
      <c r="E97" s="237" t="s">
        <v>1828</v>
      </c>
      <c r="F97" s="242" t="s">
        <v>7</v>
      </c>
      <c r="G97" s="227">
        <v>5</v>
      </c>
      <c r="H97" s="635"/>
      <c r="I97" s="635"/>
      <c r="J97" s="638"/>
      <c r="K97" s="635"/>
      <c r="L97" s="630"/>
      <c r="M97" s="629"/>
      <c r="N97" s="631"/>
      <c r="O97" s="631"/>
      <c r="P97" s="631"/>
      <c r="Q97" s="631"/>
      <c r="R97" s="632"/>
    </row>
    <row r="98" spans="1:18" ht="30">
      <c r="A98" s="228">
        <v>84</v>
      </c>
      <c r="B98" s="224" t="s">
        <v>1826</v>
      </c>
      <c r="C98" s="237" t="s">
        <v>1829</v>
      </c>
      <c r="D98" s="1368" t="s">
        <v>3574</v>
      </c>
      <c r="E98" s="237" t="s">
        <v>1828</v>
      </c>
      <c r="F98" s="242" t="s">
        <v>7</v>
      </c>
      <c r="G98" s="227">
        <v>10</v>
      </c>
      <c r="H98" s="635"/>
      <c r="I98" s="635"/>
      <c r="J98" s="638"/>
      <c r="K98" s="635"/>
      <c r="L98" s="630"/>
      <c r="M98" s="629"/>
      <c r="N98" s="631"/>
      <c r="O98" s="631"/>
      <c r="P98" s="631"/>
      <c r="Q98" s="631"/>
      <c r="R98" s="632"/>
    </row>
    <row r="99" spans="1:18" ht="30">
      <c r="A99" s="223">
        <v>85</v>
      </c>
      <c r="B99" s="224" t="s">
        <v>1830</v>
      </c>
      <c r="C99" s="237" t="s">
        <v>1831</v>
      </c>
      <c r="D99" s="226"/>
      <c r="E99" s="239" t="s">
        <v>1832</v>
      </c>
      <c r="F99" s="242" t="s">
        <v>9</v>
      </c>
      <c r="G99" s="227">
        <v>2</v>
      </c>
      <c r="H99" s="635"/>
      <c r="I99" s="635"/>
      <c r="J99" s="638"/>
      <c r="K99" s="635"/>
      <c r="L99" s="630"/>
      <c r="M99" s="629"/>
      <c r="N99" s="631"/>
      <c r="O99" s="631"/>
      <c r="P99" s="631"/>
      <c r="Q99" s="631"/>
      <c r="R99" s="632"/>
    </row>
    <row r="100" spans="1:18" ht="15">
      <c r="A100" s="228">
        <v>86</v>
      </c>
      <c r="B100" s="224" t="s">
        <v>1833</v>
      </c>
      <c r="C100" s="237" t="s">
        <v>1834</v>
      </c>
      <c r="D100" s="226"/>
      <c r="E100" s="239"/>
      <c r="F100" s="229" t="s">
        <v>5</v>
      </c>
      <c r="G100" s="173">
        <v>2</v>
      </c>
      <c r="H100" s="322"/>
      <c r="I100" s="635"/>
      <c r="J100" s="638"/>
      <c r="K100" s="635"/>
      <c r="L100" s="630"/>
      <c r="M100" s="629"/>
      <c r="N100" s="631"/>
      <c r="O100" s="631"/>
      <c r="P100" s="631"/>
      <c r="Q100" s="631"/>
      <c r="R100" s="632"/>
    </row>
    <row r="101" spans="1:18" ht="15">
      <c r="A101" s="228">
        <v>87</v>
      </c>
      <c r="B101" s="224" t="s">
        <v>1833</v>
      </c>
      <c r="C101" s="237" t="s">
        <v>1835</v>
      </c>
      <c r="D101" s="226"/>
      <c r="E101" s="239"/>
      <c r="F101" s="229" t="s">
        <v>5</v>
      </c>
      <c r="G101" s="173">
        <v>4</v>
      </c>
      <c r="H101" s="322"/>
      <c r="I101" s="433"/>
      <c r="J101" s="342"/>
      <c r="K101" s="433"/>
      <c r="L101" s="630"/>
      <c r="M101" s="629"/>
      <c r="N101" s="631"/>
      <c r="O101" s="631"/>
      <c r="P101" s="631"/>
      <c r="Q101" s="631"/>
      <c r="R101" s="632"/>
    </row>
    <row r="102" spans="1:18" ht="15">
      <c r="A102" s="228">
        <v>88</v>
      </c>
      <c r="B102" s="224" t="s">
        <v>1833</v>
      </c>
      <c r="C102" s="237" t="s">
        <v>1836</v>
      </c>
      <c r="D102" s="226"/>
      <c r="E102" s="239"/>
      <c r="F102" s="229" t="s">
        <v>5</v>
      </c>
      <c r="G102" s="173">
        <v>4</v>
      </c>
      <c r="H102" s="322"/>
      <c r="I102" s="433"/>
      <c r="J102" s="342"/>
      <c r="K102" s="433"/>
      <c r="L102" s="630"/>
      <c r="M102" s="629"/>
      <c r="N102" s="631"/>
      <c r="O102" s="631"/>
      <c r="P102" s="631"/>
      <c r="Q102" s="631"/>
      <c r="R102" s="632"/>
    </row>
    <row r="103" spans="1:18" ht="15">
      <c r="A103" s="223">
        <v>89</v>
      </c>
      <c r="B103" s="224" t="s">
        <v>1833</v>
      </c>
      <c r="C103" s="237" t="s">
        <v>1837</v>
      </c>
      <c r="D103" s="226"/>
      <c r="E103" s="239"/>
      <c r="F103" s="229" t="s">
        <v>5</v>
      </c>
      <c r="G103" s="173">
        <v>4</v>
      </c>
      <c r="H103" s="322"/>
      <c r="I103" s="635"/>
      <c r="J103" s="638"/>
      <c r="K103" s="635"/>
      <c r="L103" s="630"/>
      <c r="M103" s="629"/>
      <c r="N103" s="631"/>
      <c r="O103" s="631"/>
      <c r="P103" s="631"/>
      <c r="Q103" s="631"/>
      <c r="R103" s="632"/>
    </row>
    <row r="104" spans="1:18" ht="15">
      <c r="A104" s="228">
        <v>90</v>
      </c>
      <c r="B104" s="224" t="s">
        <v>1833</v>
      </c>
      <c r="C104" s="237" t="s">
        <v>1838</v>
      </c>
      <c r="D104" s="226"/>
      <c r="E104" s="239"/>
      <c r="F104" s="229" t="s">
        <v>5</v>
      </c>
      <c r="G104" s="173">
        <v>60</v>
      </c>
      <c r="H104" s="322"/>
      <c r="I104" s="635"/>
      <c r="J104" s="638"/>
      <c r="K104" s="635"/>
      <c r="L104" s="630"/>
      <c r="M104" s="629"/>
      <c r="N104" s="631"/>
      <c r="O104" s="631"/>
      <c r="P104" s="631"/>
      <c r="Q104" s="631"/>
      <c r="R104" s="632"/>
    </row>
    <row r="105" spans="1:18" ht="15">
      <c r="A105" s="228">
        <v>91</v>
      </c>
      <c r="B105" s="224" t="s">
        <v>1833</v>
      </c>
      <c r="C105" s="237" t="s">
        <v>1839</v>
      </c>
      <c r="D105" s="226"/>
      <c r="E105" s="239"/>
      <c r="F105" s="229" t="s">
        <v>5</v>
      </c>
      <c r="G105" s="173">
        <v>45</v>
      </c>
      <c r="H105" s="322"/>
      <c r="I105" s="635"/>
      <c r="J105" s="638"/>
      <c r="K105" s="635"/>
      <c r="L105" s="630"/>
      <c r="M105" s="629"/>
      <c r="N105" s="631"/>
      <c r="O105" s="631"/>
      <c r="P105" s="631"/>
      <c r="Q105" s="631"/>
      <c r="R105" s="632"/>
    </row>
    <row r="106" spans="1:18" ht="15">
      <c r="A106" s="228">
        <v>92</v>
      </c>
      <c r="B106" s="224" t="s">
        <v>1833</v>
      </c>
      <c r="C106" s="237" t="s">
        <v>1840</v>
      </c>
      <c r="D106" s="226"/>
      <c r="E106" s="239"/>
      <c r="F106" s="229" t="s">
        <v>5</v>
      </c>
      <c r="G106" s="173">
        <v>20</v>
      </c>
      <c r="H106" s="322"/>
      <c r="I106" s="635"/>
      <c r="J106" s="638"/>
      <c r="K106" s="635"/>
      <c r="L106" s="630"/>
      <c r="M106" s="629"/>
      <c r="N106" s="631"/>
      <c r="O106" s="631"/>
      <c r="P106" s="631"/>
      <c r="Q106" s="631"/>
      <c r="R106" s="632"/>
    </row>
    <row r="107" spans="1:18" ht="15">
      <c r="A107" s="223">
        <v>93</v>
      </c>
      <c r="B107" s="224" t="s">
        <v>1833</v>
      </c>
      <c r="C107" s="237" t="s">
        <v>1841</v>
      </c>
      <c r="D107" s="237"/>
      <c r="E107" s="237"/>
      <c r="F107" s="229" t="s">
        <v>5</v>
      </c>
      <c r="G107" s="173">
        <v>20</v>
      </c>
      <c r="H107" s="322"/>
      <c r="I107" s="635"/>
      <c r="J107" s="638"/>
      <c r="K107" s="635"/>
      <c r="L107" s="630"/>
      <c r="M107" s="629"/>
      <c r="N107" s="631"/>
      <c r="O107" s="631"/>
      <c r="P107" s="631"/>
      <c r="Q107" s="631"/>
      <c r="R107" s="632"/>
    </row>
    <row r="108" spans="1:18" ht="15">
      <c r="A108" s="228">
        <v>94</v>
      </c>
      <c r="B108" s="224" t="s">
        <v>1842</v>
      </c>
      <c r="C108" s="237">
        <v>32</v>
      </c>
      <c r="D108" s="226"/>
      <c r="E108" s="237"/>
      <c r="F108" s="229" t="s">
        <v>5</v>
      </c>
      <c r="G108" s="173">
        <v>4</v>
      </c>
      <c r="H108" s="635"/>
      <c r="I108" s="635"/>
      <c r="J108" s="638"/>
      <c r="K108" s="635"/>
      <c r="L108" s="630"/>
      <c r="M108" s="629"/>
      <c r="N108" s="631"/>
      <c r="O108" s="631"/>
      <c r="P108" s="631"/>
      <c r="Q108" s="631"/>
      <c r="R108" s="632"/>
    </row>
    <row r="109" spans="1:18" ht="15">
      <c r="A109" s="228">
        <v>95</v>
      </c>
      <c r="B109" s="224" t="s">
        <v>1842</v>
      </c>
      <c r="C109" s="237">
        <v>40</v>
      </c>
      <c r="D109" s="226"/>
      <c r="E109" s="237"/>
      <c r="F109" s="229" t="s">
        <v>5</v>
      </c>
      <c r="G109" s="173">
        <v>6</v>
      </c>
      <c r="H109" s="635"/>
      <c r="I109" s="635"/>
      <c r="J109" s="638"/>
      <c r="K109" s="635"/>
      <c r="L109" s="630"/>
      <c r="M109" s="629"/>
      <c r="N109" s="631"/>
      <c r="O109" s="631"/>
      <c r="P109" s="631"/>
      <c r="Q109" s="631"/>
      <c r="R109" s="632"/>
    </row>
    <row r="110" spans="1:18" ht="30">
      <c r="A110" s="228">
        <v>96</v>
      </c>
      <c r="B110" s="224" t="s">
        <v>1843</v>
      </c>
      <c r="C110" s="237" t="s">
        <v>1844</v>
      </c>
      <c r="D110" s="237"/>
      <c r="E110" s="237"/>
      <c r="F110" s="229" t="s">
        <v>5</v>
      </c>
      <c r="G110" s="173">
        <v>1</v>
      </c>
      <c r="H110" s="322"/>
      <c r="I110" s="433"/>
      <c r="J110" s="342"/>
      <c r="K110" s="433"/>
      <c r="L110" s="630"/>
      <c r="M110" s="629"/>
      <c r="N110" s="631"/>
      <c r="O110" s="631"/>
      <c r="P110" s="631"/>
      <c r="Q110" s="631"/>
      <c r="R110" s="632"/>
    </row>
    <row r="111" spans="1:18" ht="30">
      <c r="A111" s="223">
        <v>97</v>
      </c>
      <c r="B111" s="224" t="s">
        <v>1843</v>
      </c>
      <c r="C111" s="237" t="s">
        <v>1845</v>
      </c>
      <c r="D111" s="237"/>
      <c r="E111" s="237"/>
      <c r="F111" s="229" t="s">
        <v>5</v>
      </c>
      <c r="G111" s="173">
        <v>1</v>
      </c>
      <c r="H111" s="322"/>
      <c r="I111" s="433"/>
      <c r="J111" s="342"/>
      <c r="K111" s="433"/>
      <c r="L111" s="630"/>
      <c r="M111" s="629"/>
      <c r="N111" s="631"/>
      <c r="O111" s="631"/>
      <c r="P111" s="631"/>
      <c r="Q111" s="631"/>
      <c r="R111" s="632"/>
    </row>
    <row r="112" spans="1:18" ht="30">
      <c r="A112" s="228">
        <v>98</v>
      </c>
      <c r="B112" s="224" t="s">
        <v>1843</v>
      </c>
      <c r="C112" s="237" t="s">
        <v>1846</v>
      </c>
      <c r="D112" s="237"/>
      <c r="E112" s="237"/>
      <c r="F112" s="229" t="s">
        <v>5</v>
      </c>
      <c r="G112" s="173">
        <v>1</v>
      </c>
      <c r="H112" s="322"/>
      <c r="I112" s="433"/>
      <c r="J112" s="342"/>
      <c r="K112" s="433"/>
      <c r="L112" s="630"/>
      <c r="M112" s="629"/>
      <c r="N112" s="631"/>
      <c r="O112" s="631"/>
      <c r="P112" s="631"/>
      <c r="Q112" s="631"/>
      <c r="R112" s="632"/>
    </row>
    <row r="113" spans="1:18" ht="30">
      <c r="A113" s="228">
        <v>99</v>
      </c>
      <c r="B113" s="224" t="s">
        <v>1843</v>
      </c>
      <c r="C113" s="237" t="s">
        <v>1847</v>
      </c>
      <c r="D113" s="237"/>
      <c r="E113" s="237"/>
      <c r="F113" s="229" t="s">
        <v>5</v>
      </c>
      <c r="G113" s="173">
        <v>3</v>
      </c>
      <c r="H113" s="322"/>
      <c r="I113" s="433"/>
      <c r="J113" s="342"/>
      <c r="K113" s="433"/>
      <c r="L113" s="630"/>
      <c r="M113" s="629"/>
      <c r="N113" s="631"/>
      <c r="O113" s="631"/>
      <c r="P113" s="631"/>
      <c r="Q113" s="631"/>
      <c r="R113" s="632"/>
    </row>
    <row r="114" spans="1:18" ht="30">
      <c r="A114" s="228">
        <v>100</v>
      </c>
      <c r="B114" s="224" t="s">
        <v>1843</v>
      </c>
      <c r="C114" s="237" t="s">
        <v>1848</v>
      </c>
      <c r="D114" s="237"/>
      <c r="E114" s="237"/>
      <c r="F114" s="229" t="s">
        <v>5</v>
      </c>
      <c r="G114" s="173">
        <v>2</v>
      </c>
      <c r="H114" s="322"/>
      <c r="I114" s="635"/>
      <c r="J114" s="638"/>
      <c r="K114" s="635"/>
      <c r="L114" s="630"/>
      <c r="M114" s="629"/>
      <c r="N114" s="631"/>
      <c r="O114" s="631"/>
      <c r="P114" s="631"/>
      <c r="Q114" s="631"/>
      <c r="R114" s="632"/>
    </row>
    <row r="115" spans="1:18" ht="30">
      <c r="A115" s="223">
        <v>101</v>
      </c>
      <c r="B115" s="224" t="s">
        <v>1843</v>
      </c>
      <c r="C115" s="237" t="s">
        <v>1849</v>
      </c>
      <c r="D115" s="237"/>
      <c r="E115" s="237"/>
      <c r="F115" s="229" t="s">
        <v>5</v>
      </c>
      <c r="G115" s="173">
        <v>4</v>
      </c>
      <c r="H115" s="322"/>
      <c r="I115" s="433"/>
      <c r="J115" s="342"/>
      <c r="K115" s="433"/>
      <c r="L115" s="630"/>
      <c r="M115" s="629"/>
      <c r="N115" s="631"/>
      <c r="O115" s="631"/>
      <c r="P115" s="631"/>
      <c r="Q115" s="631"/>
      <c r="R115" s="632"/>
    </row>
    <row r="116" spans="1:18" ht="30">
      <c r="A116" s="228">
        <v>102</v>
      </c>
      <c r="B116" s="224" t="s">
        <v>1843</v>
      </c>
      <c r="C116" s="237" t="s">
        <v>1850</v>
      </c>
      <c r="D116" s="237"/>
      <c r="E116" s="237"/>
      <c r="F116" s="229" t="s">
        <v>5</v>
      </c>
      <c r="G116" s="173">
        <v>2</v>
      </c>
      <c r="H116" s="322"/>
      <c r="I116" s="635"/>
      <c r="J116" s="638"/>
      <c r="K116" s="635"/>
      <c r="L116" s="630"/>
      <c r="M116" s="629"/>
      <c r="N116" s="631"/>
      <c r="O116" s="631"/>
      <c r="P116" s="631"/>
      <c r="Q116" s="631"/>
      <c r="R116" s="632"/>
    </row>
    <row r="117" spans="1:18" ht="30">
      <c r="A117" s="228">
        <v>103</v>
      </c>
      <c r="B117" s="224" t="s">
        <v>1843</v>
      </c>
      <c r="C117" s="237" t="s">
        <v>1851</v>
      </c>
      <c r="D117" s="237"/>
      <c r="E117" s="237"/>
      <c r="F117" s="229" t="s">
        <v>5</v>
      </c>
      <c r="G117" s="173">
        <v>2</v>
      </c>
      <c r="H117" s="322"/>
      <c r="I117" s="635"/>
      <c r="J117" s="638"/>
      <c r="K117" s="635"/>
      <c r="L117" s="630"/>
      <c r="M117" s="629"/>
      <c r="N117" s="631"/>
      <c r="O117" s="631"/>
      <c r="P117" s="631"/>
      <c r="Q117" s="631"/>
      <c r="R117" s="632"/>
    </row>
    <row r="118" spans="1:18" ht="30">
      <c r="A118" s="228">
        <v>104</v>
      </c>
      <c r="B118" s="224" t="s">
        <v>1843</v>
      </c>
      <c r="C118" s="237" t="s">
        <v>1852</v>
      </c>
      <c r="D118" s="237"/>
      <c r="E118" s="237"/>
      <c r="F118" s="229" t="s">
        <v>5</v>
      </c>
      <c r="G118" s="173">
        <v>1</v>
      </c>
      <c r="H118" s="322"/>
      <c r="I118" s="635"/>
      <c r="J118" s="638"/>
      <c r="K118" s="635"/>
      <c r="L118" s="630"/>
      <c r="M118" s="629"/>
      <c r="N118" s="631"/>
      <c r="O118" s="631"/>
      <c r="P118" s="631"/>
      <c r="Q118" s="631"/>
      <c r="R118" s="632"/>
    </row>
    <row r="119" spans="1:18" ht="30">
      <c r="A119" s="223">
        <v>105</v>
      </c>
      <c r="B119" s="224" t="s">
        <v>1843</v>
      </c>
      <c r="C119" s="237" t="s">
        <v>1853</v>
      </c>
      <c r="D119" s="237"/>
      <c r="E119" s="237"/>
      <c r="F119" s="229" t="s">
        <v>5</v>
      </c>
      <c r="G119" s="173">
        <v>1</v>
      </c>
      <c r="H119" s="322"/>
      <c r="I119" s="635"/>
      <c r="J119" s="638"/>
      <c r="K119" s="635"/>
      <c r="L119" s="630"/>
      <c r="M119" s="629"/>
      <c r="N119" s="631"/>
      <c r="O119" s="631"/>
      <c r="P119" s="631"/>
      <c r="Q119" s="631"/>
      <c r="R119" s="632"/>
    </row>
    <row r="120" spans="1:18" ht="30">
      <c r="A120" s="228">
        <v>106</v>
      </c>
      <c r="B120" s="224" t="s">
        <v>1843</v>
      </c>
      <c r="C120" s="237" t="s">
        <v>1854</v>
      </c>
      <c r="D120" s="237"/>
      <c r="E120" s="237"/>
      <c r="F120" s="229" t="s">
        <v>5</v>
      </c>
      <c r="G120" s="173">
        <v>1</v>
      </c>
      <c r="H120" s="322"/>
      <c r="I120" s="635"/>
      <c r="J120" s="638"/>
      <c r="K120" s="635"/>
      <c r="L120" s="630"/>
      <c r="M120" s="629"/>
      <c r="N120" s="631"/>
      <c r="O120" s="631"/>
      <c r="P120" s="631"/>
      <c r="Q120" s="631"/>
      <c r="R120" s="632"/>
    </row>
    <row r="121" spans="1:18" ht="15">
      <c r="A121" s="228">
        <v>107</v>
      </c>
      <c r="B121" s="224" t="s">
        <v>1855</v>
      </c>
      <c r="C121" s="237" t="s">
        <v>1845</v>
      </c>
      <c r="D121" s="226"/>
      <c r="E121" s="237"/>
      <c r="F121" s="229" t="s">
        <v>5</v>
      </c>
      <c r="G121" s="173">
        <v>1</v>
      </c>
      <c r="H121" s="635"/>
      <c r="I121" s="635"/>
      <c r="J121" s="638"/>
      <c r="K121" s="635"/>
      <c r="L121" s="630"/>
      <c r="M121" s="629"/>
      <c r="N121" s="631"/>
      <c r="O121" s="631"/>
      <c r="P121" s="631"/>
      <c r="Q121" s="631"/>
      <c r="R121" s="632"/>
    </row>
    <row r="122" spans="1:18" ht="15">
      <c r="A122" s="228">
        <v>108</v>
      </c>
      <c r="B122" s="224" t="s">
        <v>1855</v>
      </c>
      <c r="C122" s="237" t="s">
        <v>1856</v>
      </c>
      <c r="D122" s="237"/>
      <c r="E122" s="237"/>
      <c r="F122" s="229" t="s">
        <v>5</v>
      </c>
      <c r="G122" s="173">
        <v>2</v>
      </c>
      <c r="H122" s="635"/>
      <c r="I122" s="635"/>
      <c r="J122" s="638"/>
      <c r="K122" s="635"/>
      <c r="L122" s="630"/>
      <c r="M122" s="629"/>
      <c r="N122" s="631"/>
      <c r="O122" s="631"/>
      <c r="P122" s="631"/>
      <c r="Q122" s="631"/>
      <c r="R122" s="632"/>
    </row>
    <row r="123" spans="1:18" ht="15">
      <c r="A123" s="223">
        <v>109</v>
      </c>
      <c r="B123" s="224" t="s">
        <v>1855</v>
      </c>
      <c r="C123" s="237" t="s">
        <v>1857</v>
      </c>
      <c r="D123" s="237"/>
      <c r="E123" s="237"/>
      <c r="F123" s="229" t="s">
        <v>5</v>
      </c>
      <c r="G123" s="173">
        <v>3</v>
      </c>
      <c r="H123" s="635"/>
      <c r="I123" s="635"/>
      <c r="J123" s="638"/>
      <c r="K123" s="635"/>
      <c r="L123" s="630"/>
      <c r="M123" s="629"/>
      <c r="N123" s="631"/>
      <c r="O123" s="631"/>
      <c r="P123" s="631"/>
      <c r="Q123" s="631"/>
      <c r="R123" s="632"/>
    </row>
    <row r="124" spans="1:18" ht="45">
      <c r="A124" s="228">
        <v>110</v>
      </c>
      <c r="B124" s="224" t="s">
        <v>1905</v>
      </c>
      <c r="C124" s="237" t="s">
        <v>1834</v>
      </c>
      <c r="D124" s="1368" t="s">
        <v>3575</v>
      </c>
      <c r="E124" s="226" t="s">
        <v>1858</v>
      </c>
      <c r="F124" s="242" t="s">
        <v>7</v>
      </c>
      <c r="G124" s="227">
        <v>5</v>
      </c>
      <c r="H124" s="322"/>
      <c r="I124" s="433"/>
      <c r="J124" s="342"/>
      <c r="K124" s="322"/>
      <c r="L124" s="630"/>
      <c r="M124" s="629"/>
      <c r="N124" s="631"/>
      <c r="O124" s="631"/>
      <c r="P124" s="631"/>
      <c r="Q124" s="631"/>
      <c r="R124" s="632"/>
    </row>
    <row r="125" spans="1:18" ht="45">
      <c r="A125" s="228">
        <v>111</v>
      </c>
      <c r="B125" s="224" t="s">
        <v>1905</v>
      </c>
      <c r="C125" s="237" t="s">
        <v>1835</v>
      </c>
      <c r="D125" s="1368" t="s">
        <v>3575</v>
      </c>
      <c r="E125" s="226" t="s">
        <v>1858</v>
      </c>
      <c r="F125" s="242" t="s">
        <v>7</v>
      </c>
      <c r="G125" s="227">
        <v>20</v>
      </c>
      <c r="H125" s="322"/>
      <c r="I125" s="433"/>
      <c r="J125" s="342"/>
      <c r="K125" s="322"/>
      <c r="L125" s="630"/>
      <c r="M125" s="629"/>
      <c r="N125" s="631"/>
      <c r="O125" s="631"/>
      <c r="P125" s="631"/>
      <c r="Q125" s="631"/>
      <c r="R125" s="632"/>
    </row>
    <row r="126" spans="1:18" ht="45">
      <c r="A126" s="228">
        <v>112</v>
      </c>
      <c r="B126" s="224" t="s">
        <v>1905</v>
      </c>
      <c r="C126" s="237" t="s">
        <v>1836</v>
      </c>
      <c r="D126" s="1368" t="s">
        <v>3575</v>
      </c>
      <c r="E126" s="226" t="s">
        <v>1858</v>
      </c>
      <c r="F126" s="242" t="s">
        <v>7</v>
      </c>
      <c r="G126" s="227">
        <v>25</v>
      </c>
      <c r="H126" s="322"/>
      <c r="I126" s="433"/>
      <c r="J126" s="342"/>
      <c r="K126" s="322"/>
      <c r="L126" s="630"/>
      <c r="M126" s="629"/>
      <c r="N126" s="631"/>
      <c r="O126" s="631"/>
      <c r="P126" s="631"/>
      <c r="Q126" s="631"/>
      <c r="R126" s="632"/>
    </row>
    <row r="127" spans="1:18" ht="45">
      <c r="A127" s="223">
        <v>113</v>
      </c>
      <c r="B127" s="224" t="s">
        <v>1906</v>
      </c>
      <c r="C127" s="237" t="s">
        <v>1837</v>
      </c>
      <c r="D127" s="1368" t="s">
        <v>3575</v>
      </c>
      <c r="E127" s="226" t="s">
        <v>1858</v>
      </c>
      <c r="F127" s="242" t="s">
        <v>7</v>
      </c>
      <c r="G127" s="227">
        <v>20</v>
      </c>
      <c r="H127" s="322"/>
      <c r="I127" s="433"/>
      <c r="J127" s="342"/>
      <c r="K127" s="322"/>
      <c r="L127" s="630"/>
      <c r="M127" s="629"/>
      <c r="N127" s="631"/>
      <c r="O127" s="631"/>
      <c r="P127" s="631"/>
      <c r="Q127" s="631"/>
      <c r="R127" s="632"/>
    </row>
    <row r="128" spans="1:18" ht="45">
      <c r="A128" s="228">
        <v>114</v>
      </c>
      <c r="B128" s="224" t="s">
        <v>1906</v>
      </c>
      <c r="C128" s="237" t="s">
        <v>1838</v>
      </c>
      <c r="D128" s="1368" t="s">
        <v>3575</v>
      </c>
      <c r="E128" s="226" t="s">
        <v>1858</v>
      </c>
      <c r="F128" s="242" t="s">
        <v>7</v>
      </c>
      <c r="G128" s="227">
        <v>70</v>
      </c>
      <c r="H128" s="322"/>
      <c r="I128" s="433"/>
      <c r="J128" s="342"/>
      <c r="K128" s="322"/>
      <c r="L128" s="630"/>
      <c r="M128" s="629"/>
      <c r="N128" s="631"/>
      <c r="O128" s="631"/>
      <c r="P128" s="631"/>
      <c r="Q128" s="631"/>
      <c r="R128" s="632"/>
    </row>
    <row r="129" spans="1:18" ht="45">
      <c r="A129" s="228">
        <v>115</v>
      </c>
      <c r="B129" s="224" t="s">
        <v>1907</v>
      </c>
      <c r="C129" s="237" t="s">
        <v>1838</v>
      </c>
      <c r="D129" s="1368" t="s">
        <v>3575</v>
      </c>
      <c r="E129" s="226" t="s">
        <v>1858</v>
      </c>
      <c r="F129" s="242" t="s">
        <v>7</v>
      </c>
      <c r="G129" s="227">
        <v>130</v>
      </c>
      <c r="H129" s="322"/>
      <c r="I129" s="433"/>
      <c r="J129" s="342"/>
      <c r="K129" s="322"/>
      <c r="L129" s="630"/>
      <c r="M129" s="629"/>
      <c r="N129" s="631"/>
      <c r="O129" s="631"/>
      <c r="P129" s="631"/>
      <c r="Q129" s="631"/>
      <c r="R129" s="632"/>
    </row>
    <row r="130" spans="1:18" ht="45">
      <c r="A130" s="228">
        <v>116</v>
      </c>
      <c r="B130" s="224" t="s">
        <v>1906</v>
      </c>
      <c r="C130" s="237" t="s">
        <v>1839</v>
      </c>
      <c r="D130" s="1368" t="s">
        <v>3575</v>
      </c>
      <c r="E130" s="226" t="s">
        <v>1858</v>
      </c>
      <c r="F130" s="242" t="s">
        <v>7</v>
      </c>
      <c r="G130" s="227">
        <v>70</v>
      </c>
      <c r="H130" s="322"/>
      <c r="I130" s="433"/>
      <c r="J130" s="342"/>
      <c r="K130" s="322"/>
      <c r="L130" s="630"/>
      <c r="M130" s="629"/>
      <c r="N130" s="631"/>
      <c r="O130" s="631"/>
      <c r="P130" s="631"/>
      <c r="Q130" s="631"/>
      <c r="R130" s="632"/>
    </row>
    <row r="131" spans="1:18" ht="45">
      <c r="A131" s="223">
        <v>117</v>
      </c>
      <c r="B131" s="224" t="s">
        <v>1907</v>
      </c>
      <c r="C131" s="237" t="s">
        <v>1839</v>
      </c>
      <c r="D131" s="1368" t="s">
        <v>3575</v>
      </c>
      <c r="E131" s="226" t="s">
        <v>1858</v>
      </c>
      <c r="F131" s="242" t="s">
        <v>7</v>
      </c>
      <c r="G131" s="227">
        <v>130</v>
      </c>
      <c r="H131" s="322"/>
      <c r="I131" s="433"/>
      <c r="J131" s="342"/>
      <c r="K131" s="322"/>
      <c r="L131" s="630"/>
      <c r="M131" s="629"/>
      <c r="N131" s="631"/>
      <c r="O131" s="631"/>
      <c r="P131" s="631"/>
      <c r="Q131" s="631"/>
      <c r="R131" s="632"/>
    </row>
    <row r="132" spans="1:18" ht="45">
      <c r="A132" s="228">
        <v>118</v>
      </c>
      <c r="B132" s="224" t="s">
        <v>1906</v>
      </c>
      <c r="C132" s="237" t="s">
        <v>1840</v>
      </c>
      <c r="D132" s="1368" t="s">
        <v>3575</v>
      </c>
      <c r="E132" s="226" t="s">
        <v>1858</v>
      </c>
      <c r="F132" s="242" t="s">
        <v>7</v>
      </c>
      <c r="G132" s="227">
        <v>20</v>
      </c>
      <c r="H132" s="635"/>
      <c r="I132" s="635"/>
      <c r="J132" s="638"/>
      <c r="K132" s="635"/>
      <c r="L132" s="630"/>
      <c r="M132" s="629"/>
      <c r="N132" s="631"/>
      <c r="O132" s="631"/>
      <c r="P132" s="631"/>
      <c r="Q132" s="631"/>
      <c r="R132" s="632"/>
    </row>
    <row r="133" spans="1:18" ht="45">
      <c r="A133" s="228">
        <v>119</v>
      </c>
      <c r="B133" s="224" t="s">
        <v>1908</v>
      </c>
      <c r="C133" s="237" t="s">
        <v>1841</v>
      </c>
      <c r="D133" s="1368" t="s">
        <v>3575</v>
      </c>
      <c r="E133" s="226" t="s">
        <v>1858</v>
      </c>
      <c r="F133" s="242" t="s">
        <v>7</v>
      </c>
      <c r="G133" s="227">
        <v>20</v>
      </c>
      <c r="H133" s="635"/>
      <c r="I133" s="635"/>
      <c r="J133" s="638"/>
      <c r="K133" s="640"/>
      <c r="L133" s="630"/>
      <c r="M133" s="629"/>
      <c r="N133" s="631"/>
      <c r="O133" s="631"/>
      <c r="P133" s="631"/>
      <c r="Q133" s="631"/>
      <c r="R133" s="632"/>
    </row>
    <row r="134" spans="1:18" ht="45">
      <c r="A134" s="228">
        <v>120</v>
      </c>
      <c r="B134" s="224" t="s">
        <v>1909</v>
      </c>
      <c r="C134" s="237" t="s">
        <v>1859</v>
      </c>
      <c r="D134" s="1368" t="s">
        <v>3575</v>
      </c>
      <c r="E134" s="226" t="s">
        <v>1858</v>
      </c>
      <c r="F134" s="242" t="s">
        <v>9</v>
      </c>
      <c r="G134" s="227">
        <v>1</v>
      </c>
      <c r="H134" s="635"/>
      <c r="I134" s="635"/>
      <c r="J134" s="638"/>
      <c r="K134" s="635"/>
      <c r="L134" s="630"/>
      <c r="M134" s="629"/>
      <c r="N134" s="631"/>
      <c r="O134" s="631"/>
      <c r="P134" s="631"/>
      <c r="Q134" s="631"/>
      <c r="R134" s="632"/>
    </row>
    <row r="135" spans="1:18" ht="30">
      <c r="A135" s="223">
        <v>121</v>
      </c>
      <c r="B135" s="231" t="s">
        <v>1860</v>
      </c>
      <c r="C135" s="226"/>
      <c r="D135" s="226"/>
      <c r="E135" s="233" t="s">
        <v>1861</v>
      </c>
      <c r="F135" s="242" t="s">
        <v>12</v>
      </c>
      <c r="G135" s="227">
        <v>175</v>
      </c>
      <c r="H135" s="635"/>
      <c r="I135" s="635"/>
      <c r="J135" s="638"/>
      <c r="K135" s="635"/>
      <c r="L135" s="630"/>
      <c r="M135" s="629"/>
      <c r="N135" s="631"/>
      <c r="O135" s="631"/>
      <c r="P135" s="631"/>
      <c r="Q135" s="631"/>
      <c r="R135" s="632"/>
    </row>
    <row r="136" spans="1:18" ht="30">
      <c r="A136" s="228">
        <v>122</v>
      </c>
      <c r="B136" s="224" t="s">
        <v>1862</v>
      </c>
      <c r="C136" s="243" t="s">
        <v>1863</v>
      </c>
      <c r="D136" s="1368" t="s">
        <v>3562</v>
      </c>
      <c r="E136" s="237"/>
      <c r="F136" s="237" t="s">
        <v>5</v>
      </c>
      <c r="G136" s="173">
        <v>1</v>
      </c>
      <c r="H136" s="635"/>
      <c r="I136" s="635"/>
      <c r="J136" s="638"/>
      <c r="K136" s="635"/>
      <c r="L136" s="630"/>
      <c r="M136" s="629"/>
      <c r="N136" s="631"/>
      <c r="O136" s="631"/>
      <c r="P136" s="631"/>
      <c r="Q136" s="631"/>
      <c r="R136" s="632"/>
    </row>
    <row r="137" spans="1:18" ht="30">
      <c r="A137" s="228">
        <v>123</v>
      </c>
      <c r="B137" s="224" t="s">
        <v>1864</v>
      </c>
      <c r="C137" s="243" t="s">
        <v>1865</v>
      </c>
      <c r="D137" s="1368" t="s">
        <v>3562</v>
      </c>
      <c r="E137" s="237"/>
      <c r="F137" s="237" t="s">
        <v>5</v>
      </c>
      <c r="G137" s="173">
        <v>1</v>
      </c>
      <c r="H137" s="635"/>
      <c r="I137" s="635"/>
      <c r="J137" s="638"/>
      <c r="K137" s="635"/>
      <c r="L137" s="630"/>
      <c r="M137" s="629"/>
      <c r="N137" s="631"/>
      <c r="O137" s="631"/>
      <c r="P137" s="631"/>
      <c r="Q137" s="631"/>
      <c r="R137" s="632"/>
    </row>
    <row r="138" spans="1:18" ht="30">
      <c r="A138" s="228">
        <v>124</v>
      </c>
      <c r="B138" s="224" t="s">
        <v>1866</v>
      </c>
      <c r="C138" s="243" t="s">
        <v>1867</v>
      </c>
      <c r="D138" s="1368" t="s">
        <v>3562</v>
      </c>
      <c r="E138" s="237"/>
      <c r="F138" s="237" t="s">
        <v>5</v>
      </c>
      <c r="G138" s="173">
        <v>1</v>
      </c>
      <c r="H138" s="635"/>
      <c r="I138" s="635"/>
      <c r="J138" s="638"/>
      <c r="K138" s="635"/>
      <c r="L138" s="630"/>
      <c r="M138" s="629"/>
      <c r="N138" s="631"/>
      <c r="O138" s="631"/>
      <c r="P138" s="631"/>
      <c r="Q138" s="631"/>
      <c r="R138" s="632"/>
    </row>
    <row r="139" spans="1:18" ht="30">
      <c r="A139" s="223">
        <v>125</v>
      </c>
      <c r="B139" s="224" t="s">
        <v>1868</v>
      </c>
      <c r="C139" s="243" t="s">
        <v>1869</v>
      </c>
      <c r="D139" s="1368" t="s">
        <v>3562</v>
      </c>
      <c r="E139" s="237"/>
      <c r="F139" s="237" t="s">
        <v>5</v>
      </c>
      <c r="G139" s="173">
        <v>3</v>
      </c>
      <c r="H139" s="635"/>
      <c r="I139" s="635"/>
      <c r="J139" s="638"/>
      <c r="K139" s="635"/>
      <c r="L139" s="630"/>
      <c r="M139" s="629"/>
      <c r="N139" s="631"/>
      <c r="O139" s="631"/>
      <c r="P139" s="631"/>
      <c r="Q139" s="631"/>
      <c r="R139" s="632"/>
    </row>
    <row r="140" spans="1:18" ht="30">
      <c r="A140" s="228">
        <v>126</v>
      </c>
      <c r="B140" s="224" t="s">
        <v>1870</v>
      </c>
      <c r="C140" s="243" t="s">
        <v>1871</v>
      </c>
      <c r="D140" s="1368" t="s">
        <v>3562</v>
      </c>
      <c r="E140" s="237"/>
      <c r="F140" s="237" t="s">
        <v>5</v>
      </c>
      <c r="G140" s="173">
        <v>1</v>
      </c>
      <c r="H140" s="635"/>
      <c r="I140" s="635"/>
      <c r="J140" s="638"/>
      <c r="K140" s="635"/>
      <c r="L140" s="630"/>
      <c r="M140" s="629"/>
      <c r="N140" s="631"/>
      <c r="O140" s="631"/>
      <c r="P140" s="631"/>
      <c r="Q140" s="631"/>
      <c r="R140" s="632"/>
    </row>
    <row r="141" spans="1:18" ht="30">
      <c r="A141" s="228">
        <v>127</v>
      </c>
      <c r="B141" s="224" t="s">
        <v>1872</v>
      </c>
      <c r="C141" s="243" t="s">
        <v>1873</v>
      </c>
      <c r="D141" s="1368" t="s">
        <v>3562</v>
      </c>
      <c r="E141" s="237"/>
      <c r="F141" s="237" t="s">
        <v>5</v>
      </c>
      <c r="G141" s="173">
        <v>1</v>
      </c>
      <c r="H141" s="635"/>
      <c r="I141" s="635"/>
      <c r="J141" s="638"/>
      <c r="K141" s="635"/>
      <c r="L141" s="630"/>
      <c r="M141" s="629"/>
      <c r="N141" s="631"/>
      <c r="O141" s="631"/>
      <c r="P141" s="631"/>
      <c r="Q141" s="631"/>
      <c r="R141" s="632"/>
    </row>
    <row r="142" spans="1:18" ht="30">
      <c r="A142" s="228">
        <v>128</v>
      </c>
      <c r="B142" s="224" t="s">
        <v>1874</v>
      </c>
      <c r="C142" s="243" t="s">
        <v>1875</v>
      </c>
      <c r="D142" s="1368" t="s">
        <v>3562</v>
      </c>
      <c r="E142" s="243"/>
      <c r="F142" s="237" t="s">
        <v>7</v>
      </c>
      <c r="G142" s="173">
        <v>4</v>
      </c>
      <c r="H142" s="635"/>
      <c r="I142" s="635"/>
      <c r="J142" s="638"/>
      <c r="K142" s="635"/>
      <c r="L142" s="630"/>
      <c r="M142" s="629"/>
      <c r="N142" s="631"/>
      <c r="O142" s="631"/>
      <c r="P142" s="631"/>
      <c r="Q142" s="631"/>
      <c r="R142" s="632"/>
    </row>
    <row r="143" spans="1:18" ht="30">
      <c r="A143" s="223">
        <v>129</v>
      </c>
      <c r="B143" s="224" t="s">
        <v>1876</v>
      </c>
      <c r="C143" s="237">
        <v>125</v>
      </c>
      <c r="D143" s="1368" t="s">
        <v>3576</v>
      </c>
      <c r="E143" s="243" t="s">
        <v>1877</v>
      </c>
      <c r="F143" s="243" t="s">
        <v>7</v>
      </c>
      <c r="G143" s="227">
        <v>7</v>
      </c>
      <c r="H143" s="635"/>
      <c r="I143" s="635"/>
      <c r="J143" s="638"/>
      <c r="K143" s="635"/>
      <c r="L143" s="630"/>
      <c r="M143" s="629"/>
      <c r="N143" s="631"/>
      <c r="O143" s="631"/>
      <c r="P143" s="631"/>
      <c r="Q143" s="631"/>
      <c r="R143" s="632"/>
    </row>
    <row r="144" spans="1:18" ht="30">
      <c r="A144" s="228">
        <v>130</v>
      </c>
      <c r="B144" s="224" t="s">
        <v>1876</v>
      </c>
      <c r="C144" s="237" t="s">
        <v>1878</v>
      </c>
      <c r="D144" s="1368" t="s">
        <v>3576</v>
      </c>
      <c r="E144" s="226" t="s">
        <v>1879</v>
      </c>
      <c r="F144" s="229" t="s">
        <v>7</v>
      </c>
      <c r="G144" s="227">
        <v>0.5</v>
      </c>
      <c r="H144" s="635"/>
      <c r="I144" s="635"/>
      <c r="J144" s="638"/>
      <c r="K144" s="635"/>
      <c r="L144" s="630"/>
      <c r="M144" s="629"/>
      <c r="N144" s="631"/>
      <c r="O144" s="631"/>
      <c r="P144" s="631"/>
      <c r="Q144" s="631"/>
      <c r="R144" s="632"/>
    </row>
    <row r="145" spans="1:22" ht="30">
      <c r="A145" s="228">
        <v>131</v>
      </c>
      <c r="B145" s="224" t="s">
        <v>1880</v>
      </c>
      <c r="C145" s="237">
        <v>125</v>
      </c>
      <c r="D145" s="1368" t="s">
        <v>3576</v>
      </c>
      <c r="E145" s="226" t="s">
        <v>1881</v>
      </c>
      <c r="F145" s="229" t="s">
        <v>5</v>
      </c>
      <c r="G145" s="173">
        <v>1</v>
      </c>
      <c r="H145" s="635"/>
      <c r="I145" s="635"/>
      <c r="J145" s="638"/>
      <c r="K145" s="635"/>
      <c r="L145" s="630"/>
      <c r="M145" s="629"/>
      <c r="N145" s="631"/>
      <c r="O145" s="631"/>
      <c r="P145" s="631"/>
      <c r="Q145" s="631"/>
      <c r="R145" s="632"/>
    </row>
    <row r="146" spans="1:22" ht="30">
      <c r="A146" s="228">
        <v>132</v>
      </c>
      <c r="B146" s="224" t="s">
        <v>1882</v>
      </c>
      <c r="C146" s="237">
        <v>125</v>
      </c>
      <c r="D146" s="1368" t="s">
        <v>3576</v>
      </c>
      <c r="E146" s="226" t="s">
        <v>1883</v>
      </c>
      <c r="F146" s="229" t="s">
        <v>5</v>
      </c>
      <c r="G146" s="173">
        <v>1</v>
      </c>
      <c r="H146" s="635"/>
      <c r="I146" s="635"/>
      <c r="J146" s="638"/>
      <c r="K146" s="635"/>
      <c r="L146" s="630"/>
      <c r="M146" s="629"/>
      <c r="N146" s="631"/>
      <c r="O146" s="631"/>
      <c r="P146" s="631"/>
      <c r="Q146" s="631"/>
      <c r="R146" s="632"/>
    </row>
    <row r="147" spans="1:22" ht="30">
      <c r="A147" s="223">
        <v>133</v>
      </c>
      <c r="B147" s="224" t="s">
        <v>1884</v>
      </c>
      <c r="C147" s="237" t="s">
        <v>1878</v>
      </c>
      <c r="D147" s="1368" t="s">
        <v>3576</v>
      </c>
      <c r="E147" s="226" t="s">
        <v>1885</v>
      </c>
      <c r="F147" s="229" t="s">
        <v>5</v>
      </c>
      <c r="G147" s="173">
        <v>1</v>
      </c>
      <c r="H147" s="322"/>
      <c r="I147" s="635"/>
      <c r="J147" s="638"/>
      <c r="K147" s="635"/>
      <c r="L147" s="630"/>
      <c r="M147" s="629"/>
      <c r="N147" s="631"/>
      <c r="O147" s="631"/>
      <c r="P147" s="631"/>
      <c r="Q147" s="631"/>
      <c r="R147" s="632"/>
    </row>
    <row r="148" spans="1:22" ht="30">
      <c r="A148" s="228">
        <v>134</v>
      </c>
      <c r="B148" s="224" t="s">
        <v>1886</v>
      </c>
      <c r="C148" s="226" t="s">
        <v>1878</v>
      </c>
      <c r="D148" s="1368" t="s">
        <v>3577</v>
      </c>
      <c r="E148" s="226" t="s">
        <v>1887</v>
      </c>
      <c r="F148" s="229" t="s">
        <v>5</v>
      </c>
      <c r="G148" s="173">
        <v>1</v>
      </c>
      <c r="H148" s="635"/>
      <c r="I148" s="635"/>
      <c r="J148" s="638"/>
      <c r="K148" s="635"/>
      <c r="L148" s="630"/>
      <c r="M148" s="629"/>
      <c r="N148" s="631"/>
      <c r="O148" s="631"/>
      <c r="P148" s="631"/>
      <c r="Q148" s="631"/>
      <c r="R148" s="632"/>
    </row>
    <row r="149" spans="1:22" ht="60">
      <c r="A149" s="228">
        <v>135</v>
      </c>
      <c r="B149" s="244" t="s">
        <v>1903</v>
      </c>
      <c r="C149" s="226"/>
      <c r="D149" s="1368" t="s">
        <v>3578</v>
      </c>
      <c r="E149" s="226"/>
      <c r="F149" s="226" t="s">
        <v>9</v>
      </c>
      <c r="G149" s="227">
        <v>1</v>
      </c>
      <c r="H149" s="635"/>
      <c r="I149" s="635"/>
      <c r="J149" s="638"/>
      <c r="K149" s="635"/>
      <c r="L149" s="630"/>
      <c r="M149" s="629"/>
      <c r="N149" s="631"/>
      <c r="O149" s="631"/>
      <c r="P149" s="631"/>
      <c r="Q149" s="631"/>
      <c r="R149" s="632"/>
    </row>
    <row r="150" spans="1:22" ht="90">
      <c r="A150" s="228">
        <v>136</v>
      </c>
      <c r="B150" s="244" t="s">
        <v>1904</v>
      </c>
      <c r="C150" s="226"/>
      <c r="D150" s="1368" t="s">
        <v>3579</v>
      </c>
      <c r="E150" s="226"/>
      <c r="F150" s="226" t="s">
        <v>9</v>
      </c>
      <c r="G150" s="227">
        <v>1</v>
      </c>
      <c r="H150" s="635"/>
      <c r="I150" s="635"/>
      <c r="J150" s="638"/>
      <c r="K150" s="635"/>
      <c r="L150" s="630"/>
      <c r="M150" s="629"/>
      <c r="N150" s="631"/>
      <c r="O150" s="631"/>
      <c r="P150" s="631"/>
      <c r="Q150" s="631"/>
      <c r="R150" s="632"/>
    </row>
    <row r="151" spans="1:22" ht="45">
      <c r="A151" s="223">
        <v>137</v>
      </c>
      <c r="B151" s="235" t="s">
        <v>1888</v>
      </c>
      <c r="C151" s="241"/>
      <c r="D151" s="1370" t="s">
        <v>3580</v>
      </c>
      <c r="F151" s="226" t="s">
        <v>9</v>
      </c>
      <c r="G151" s="227">
        <v>1</v>
      </c>
      <c r="H151" s="635"/>
      <c r="I151" s="635"/>
      <c r="J151" s="638"/>
      <c r="K151" s="635"/>
      <c r="L151" s="630"/>
      <c r="M151" s="629"/>
      <c r="N151" s="631"/>
      <c r="O151" s="631"/>
      <c r="P151" s="631"/>
      <c r="Q151" s="631"/>
      <c r="R151" s="632"/>
    </row>
    <row r="152" spans="1:22" ht="60">
      <c r="A152" s="228">
        <v>138</v>
      </c>
      <c r="B152" s="244" t="s">
        <v>1890</v>
      </c>
      <c r="C152" s="225"/>
      <c r="D152" s="225"/>
      <c r="E152" s="225"/>
      <c r="F152" s="226" t="s">
        <v>9</v>
      </c>
      <c r="G152" s="227">
        <v>1</v>
      </c>
      <c r="H152" s="635"/>
      <c r="I152" s="635"/>
      <c r="J152" s="638"/>
      <c r="K152" s="635"/>
      <c r="L152" s="630"/>
      <c r="M152" s="629"/>
      <c r="N152" s="631"/>
      <c r="O152" s="631"/>
      <c r="P152" s="631"/>
      <c r="Q152" s="631"/>
      <c r="R152" s="632"/>
    </row>
    <row r="153" spans="1:22" ht="60">
      <c r="A153" s="228">
        <v>138</v>
      </c>
      <c r="B153" s="244" t="s">
        <v>1891</v>
      </c>
      <c r="C153" s="225"/>
      <c r="D153" s="225"/>
      <c r="E153" s="225"/>
      <c r="F153" s="226" t="s">
        <v>9</v>
      </c>
      <c r="G153" s="227">
        <v>1</v>
      </c>
      <c r="H153" s="635"/>
      <c r="I153" s="635"/>
      <c r="J153" s="638"/>
      <c r="K153" s="635"/>
      <c r="L153" s="630"/>
      <c r="M153" s="629"/>
      <c r="N153" s="631"/>
      <c r="O153" s="631"/>
      <c r="P153" s="631"/>
      <c r="Q153" s="631"/>
      <c r="R153" s="632"/>
    </row>
    <row r="154" spans="1:22" ht="78" customHeight="1" thickBot="1">
      <c r="A154" s="228">
        <v>138</v>
      </c>
      <c r="B154" s="1790" t="s">
        <v>3893</v>
      </c>
      <c r="C154" s="246"/>
      <c r="D154" s="246"/>
      <c r="E154" s="246"/>
      <c r="F154" s="246" t="s">
        <v>9</v>
      </c>
      <c r="G154" s="247">
        <v>1</v>
      </c>
      <c r="H154" s="610"/>
      <c r="I154" s="635"/>
      <c r="J154" s="638"/>
      <c r="K154" s="610"/>
      <c r="L154" s="630"/>
      <c r="M154" s="629"/>
      <c r="N154" s="631"/>
      <c r="O154" s="631"/>
      <c r="P154" s="631"/>
      <c r="Q154" s="631"/>
      <c r="R154" s="632"/>
      <c r="T154" s="1945" t="s">
        <v>3925</v>
      </c>
      <c r="U154" s="1946"/>
      <c r="V154" s="1946"/>
    </row>
    <row r="155" spans="1:22" ht="13.5" thickBot="1">
      <c r="A155" s="248"/>
      <c r="B155" s="2110" t="s">
        <v>6</v>
      </c>
      <c r="C155" s="2110"/>
      <c r="D155" s="2110"/>
      <c r="E155" s="2110"/>
      <c r="F155" s="2110"/>
      <c r="G155" s="2110"/>
      <c r="H155" s="583"/>
      <c r="I155" s="583"/>
      <c r="J155" s="583"/>
      <c r="K155" s="583"/>
      <c r="L155" s="583"/>
      <c r="M155" s="583"/>
      <c r="N155" s="641"/>
      <c r="O155" s="641"/>
      <c r="P155" s="641"/>
      <c r="Q155" s="641"/>
      <c r="R155" s="641"/>
      <c r="S155" s="642"/>
    </row>
    <row r="156" spans="1:22">
      <c r="A156" s="2096"/>
      <c r="B156" s="2096"/>
      <c r="C156" s="2096"/>
      <c r="D156" s="2096"/>
      <c r="E156" s="2096"/>
      <c r="F156" s="2096"/>
      <c r="G156" s="2096"/>
    </row>
    <row r="157" spans="1:22" s="754" customFormat="1"/>
    <row r="158" spans="1:22" s="1045" customFormat="1" ht="72.75" customHeight="1">
      <c r="A158" s="843">
        <v>1</v>
      </c>
      <c r="B158" s="2021" t="s">
        <v>2874</v>
      </c>
      <c r="C158" s="2021"/>
      <c r="D158" s="2021"/>
      <c r="E158" s="2021"/>
      <c r="F158" s="2021"/>
      <c r="G158" s="2021"/>
      <c r="H158" s="2021"/>
      <c r="I158" s="2021"/>
      <c r="J158" s="2021"/>
      <c r="K158" s="2021"/>
      <c r="L158" s="2021"/>
    </row>
    <row r="159" spans="1:22" s="1045" customFormat="1" ht="72.75" customHeight="1">
      <c r="A159" s="846" t="s">
        <v>49</v>
      </c>
      <c r="B159" s="1032" t="s">
        <v>3220</v>
      </c>
      <c r="C159" s="1033"/>
      <c r="D159" s="1033"/>
      <c r="E159" s="1033"/>
      <c r="F159" s="1033"/>
      <c r="G159" s="1033"/>
      <c r="H159" s="1033"/>
      <c r="I159" s="1033"/>
      <c r="J159" s="1033"/>
      <c r="K159" s="1033"/>
      <c r="L159" s="1033"/>
    </row>
    <row r="160" spans="1:22" s="1045" customFormat="1" ht="72.75" customHeight="1">
      <c r="A160" s="1034" t="s">
        <v>52</v>
      </c>
      <c r="B160" s="2020" t="s">
        <v>3474</v>
      </c>
      <c r="C160" s="2020"/>
      <c r="D160" s="2020"/>
      <c r="E160" s="2020"/>
      <c r="F160" s="2020"/>
      <c r="G160" s="2020"/>
      <c r="H160" s="2020"/>
      <c r="I160" s="2020"/>
      <c r="J160" s="2020"/>
      <c r="K160" s="2020"/>
      <c r="L160" s="2020"/>
    </row>
    <row r="161" spans="1:12" s="1045" customFormat="1" ht="72.75" customHeight="1">
      <c r="A161" s="1034" t="s">
        <v>3218</v>
      </c>
      <c r="B161" s="1927" t="s">
        <v>3217</v>
      </c>
      <c r="C161" s="1927"/>
      <c r="D161" s="1927"/>
      <c r="E161" s="1927"/>
      <c r="F161" s="1927"/>
      <c r="G161" s="1927"/>
      <c r="H161" s="1927"/>
      <c r="I161" s="1927"/>
      <c r="J161" s="1927"/>
      <c r="K161" s="1927"/>
      <c r="L161" s="1927"/>
    </row>
    <row r="162" spans="1:12" s="1045" customFormat="1" ht="72.75" customHeight="1">
      <c r="A162" s="1034" t="s">
        <v>3219</v>
      </c>
      <c r="B162" s="1927" t="s">
        <v>3224</v>
      </c>
      <c r="C162" s="1927"/>
      <c r="D162" s="1927"/>
      <c r="E162" s="1927"/>
      <c r="F162" s="1927"/>
      <c r="G162" s="1927"/>
      <c r="H162" s="1927"/>
      <c r="I162" s="1927"/>
      <c r="J162" s="1927"/>
      <c r="K162" s="1927"/>
      <c r="L162" s="1927"/>
    </row>
    <row r="163" spans="1:12" s="754" customFormat="1" ht="31.5" customHeight="1">
      <c r="A163" s="1034" t="s">
        <v>3229</v>
      </c>
      <c r="B163" s="1927" t="s">
        <v>3559</v>
      </c>
      <c r="C163" s="1927"/>
      <c r="D163" s="1927"/>
      <c r="E163" s="1927"/>
      <c r="F163" s="1927"/>
      <c r="G163" s="1927"/>
      <c r="H163" s="1927"/>
      <c r="I163" s="1927"/>
      <c r="J163" s="1927"/>
      <c r="K163" s="1927"/>
      <c r="L163" s="1927"/>
    </row>
    <row r="164" spans="1:12" s="754" customFormat="1" ht="24" customHeight="1">
      <c r="A164" s="1034" t="s">
        <v>3558</v>
      </c>
      <c r="B164" s="1927" t="s">
        <v>3560</v>
      </c>
      <c r="C164" s="1927"/>
      <c r="D164" s="1927"/>
      <c r="E164" s="1927"/>
      <c r="F164" s="1927"/>
      <c r="G164" s="1927"/>
      <c r="H164" s="1927"/>
      <c r="I164" s="1927"/>
      <c r="J164" s="1927"/>
      <c r="K164" s="1927"/>
      <c r="L164" s="1927"/>
    </row>
    <row r="165" spans="1:12" s="754" customFormat="1"/>
    <row r="166" spans="1:12" s="754" customFormat="1"/>
    <row r="167" spans="1:12" s="1045" customFormat="1">
      <c r="A167" s="846"/>
      <c r="B167" s="847"/>
      <c r="C167" s="843"/>
      <c r="D167" s="848"/>
      <c r="E167" s="848"/>
      <c r="F167" s="844"/>
      <c r="G167" s="845"/>
      <c r="H167" s="845"/>
      <c r="I167" s="845"/>
      <c r="J167" s="845"/>
      <c r="K167" s="845"/>
      <c r="L167" s="845"/>
    </row>
    <row r="168" spans="1:12" s="1045" customFormat="1">
      <c r="A168" s="849"/>
      <c r="B168" s="1045" t="s">
        <v>3222</v>
      </c>
      <c r="C168" s="1921" t="s">
        <v>10</v>
      </c>
      <c r="D168" s="1921"/>
      <c r="E168" s="757"/>
      <c r="F168" s="757"/>
      <c r="G168" s="757"/>
      <c r="H168" s="757"/>
      <c r="I168" s="757"/>
      <c r="J168" s="757"/>
      <c r="K168" s="757"/>
      <c r="L168" s="757"/>
    </row>
    <row r="169" spans="1:12" s="1045" customFormat="1">
      <c r="A169" s="849"/>
      <c r="B169" s="1045" t="s">
        <v>3221</v>
      </c>
      <c r="C169" s="1921" t="s">
        <v>11</v>
      </c>
      <c r="D169" s="1921"/>
      <c r="E169" s="757"/>
      <c r="F169" s="757"/>
      <c r="G169" s="757"/>
      <c r="H169" s="757"/>
      <c r="I169" s="757"/>
      <c r="J169" s="757"/>
      <c r="K169" s="757"/>
      <c r="L169" s="757"/>
    </row>
    <row r="170" spans="1:12" s="1045" customFormat="1">
      <c r="A170" s="849"/>
      <c r="B170" s="833"/>
      <c r="C170" s="851"/>
      <c r="D170" s="851"/>
      <c r="E170" s="757"/>
      <c r="F170" s="757"/>
      <c r="G170" s="757"/>
      <c r="H170" s="757"/>
      <c r="I170" s="757"/>
      <c r="J170" s="757"/>
      <c r="K170" s="757"/>
      <c r="L170" s="757"/>
    </row>
    <row r="171" spans="1:12" s="1045" customFormat="1">
      <c r="A171" s="849"/>
      <c r="B171" s="833"/>
      <c r="C171" s="851"/>
      <c r="D171" s="851"/>
      <c r="E171" s="757"/>
      <c r="F171" s="757"/>
      <c r="G171" s="757"/>
      <c r="H171" s="757"/>
      <c r="I171" s="757"/>
      <c r="J171" s="757"/>
      <c r="K171" s="757"/>
      <c r="L171" s="757"/>
    </row>
    <row r="172" spans="1:12" s="1045" customFormat="1">
      <c r="A172" s="849"/>
      <c r="B172" s="833" t="s">
        <v>3223</v>
      </c>
      <c r="C172" s="1921" t="s">
        <v>10</v>
      </c>
      <c r="D172" s="1921"/>
      <c r="E172" s="757"/>
      <c r="F172" s="757"/>
      <c r="G172" s="757"/>
      <c r="H172" s="757"/>
      <c r="I172" s="757"/>
      <c r="J172" s="757"/>
      <c r="K172" s="757"/>
      <c r="L172" s="757"/>
    </row>
    <row r="173" spans="1:12" s="1045" customFormat="1">
      <c r="A173" s="849"/>
      <c r="B173" s="833"/>
      <c r="C173" s="1921" t="s">
        <v>11</v>
      </c>
      <c r="D173" s="1921"/>
      <c r="E173" s="757"/>
      <c r="F173" s="757"/>
      <c r="G173" s="757"/>
      <c r="H173" s="757"/>
      <c r="I173" s="757"/>
      <c r="J173" s="757"/>
      <c r="K173" s="757"/>
      <c r="L173" s="757"/>
    </row>
    <row r="174" spans="1:12" s="1045" customFormat="1"/>
    <row r="175" spans="1:12" s="754" customFormat="1"/>
    <row r="176" spans="1:12" s="754" customFormat="1"/>
    <row r="177" spans="1:7" s="754" customFormat="1"/>
    <row r="178" spans="1:7">
      <c r="A178" s="249"/>
      <c r="B178" s="213"/>
      <c r="C178" s="2097"/>
      <c r="D178" s="2097"/>
      <c r="E178" s="2097"/>
      <c r="F178" s="2097"/>
      <c r="G178" s="2097"/>
    </row>
    <row r="179" spans="1:7">
      <c r="A179" s="249"/>
      <c r="B179" s="250"/>
      <c r="C179" s="2097"/>
      <c r="D179" s="2097"/>
      <c r="E179" s="2097"/>
      <c r="F179" s="2097"/>
      <c r="G179" s="2097"/>
    </row>
    <row r="180" spans="1:7">
      <c r="A180" s="249"/>
      <c r="B180" s="213"/>
      <c r="C180" s="251"/>
      <c r="D180" s="251"/>
      <c r="E180" s="251"/>
      <c r="F180" s="251"/>
      <c r="G180" s="251"/>
    </row>
    <row r="181" spans="1:7">
      <c r="A181" s="249"/>
      <c r="B181" s="213"/>
      <c r="C181" s="251"/>
      <c r="D181" s="251"/>
      <c r="E181" s="251"/>
      <c r="F181" s="251"/>
      <c r="G181" s="251"/>
    </row>
    <row r="182" spans="1:7">
      <c r="B182" s="213"/>
    </row>
    <row r="183" spans="1:7">
      <c r="B183" s="213"/>
    </row>
    <row r="184" spans="1:7">
      <c r="B184" s="213"/>
    </row>
    <row r="185" spans="1:7">
      <c r="B185" s="213"/>
    </row>
    <row r="186" spans="1:7">
      <c r="B186" s="213"/>
    </row>
    <row r="187" spans="1:7">
      <c r="B187" s="213"/>
    </row>
    <row r="188" spans="1:7">
      <c r="B188" s="213"/>
    </row>
    <row r="189" spans="1:7">
      <c r="B189" s="213"/>
    </row>
    <row r="190" spans="1:7">
      <c r="B190" s="213"/>
    </row>
    <row r="191" spans="1:7">
      <c r="B191" s="213"/>
    </row>
    <row r="192" spans="1:7">
      <c r="B192" s="213"/>
    </row>
    <row r="193" spans="2:2">
      <c r="B193" s="213"/>
    </row>
    <row r="194" spans="2:2">
      <c r="B194" s="213"/>
    </row>
    <row r="195" spans="2:2">
      <c r="B195" s="213"/>
    </row>
    <row r="196" spans="2:2">
      <c r="B196" s="213"/>
    </row>
    <row r="197" spans="2:2">
      <c r="B197" s="213"/>
    </row>
    <row r="198" spans="2:2">
      <c r="B198" s="213"/>
    </row>
    <row r="199" spans="2:2">
      <c r="B199" s="213"/>
    </row>
    <row r="200" spans="2:2">
      <c r="B200" s="213"/>
    </row>
    <row r="201" spans="2:2">
      <c r="B201" s="213"/>
    </row>
    <row r="202" spans="2:2">
      <c r="B202" s="213"/>
    </row>
    <row r="203" spans="2:2">
      <c r="B203" s="213"/>
    </row>
    <row r="204" spans="2:2">
      <c r="B204" s="213"/>
    </row>
    <row r="205" spans="2:2">
      <c r="B205" s="213"/>
    </row>
    <row r="206" spans="2:2">
      <c r="B206" s="213"/>
    </row>
    <row r="207" spans="2:2">
      <c r="B207" s="213"/>
    </row>
    <row r="208" spans="2:2">
      <c r="B208" s="213"/>
    </row>
  </sheetData>
  <mergeCells count="32">
    <mergeCell ref="A1:G1"/>
    <mergeCell ref="A2:G2"/>
    <mergeCell ref="A3:G3"/>
    <mergeCell ref="D11:D12"/>
    <mergeCell ref="E11:E12"/>
    <mergeCell ref="F11:F12"/>
    <mergeCell ref="A11:A12"/>
    <mergeCell ref="B11:B12"/>
    <mergeCell ref="C11:C12"/>
    <mergeCell ref="G11:G12"/>
    <mergeCell ref="A4:B4"/>
    <mergeCell ref="A5:B5"/>
    <mergeCell ref="A6:B6"/>
    <mergeCell ref="A7:B7"/>
    <mergeCell ref="A8:B8"/>
    <mergeCell ref="H11:M11"/>
    <mergeCell ref="N11:R11"/>
    <mergeCell ref="B155:G155"/>
    <mergeCell ref="A156:G156"/>
    <mergeCell ref="B158:L158"/>
    <mergeCell ref="T154:V154"/>
    <mergeCell ref="C169:D169"/>
    <mergeCell ref="C172:D172"/>
    <mergeCell ref="C173:D173"/>
    <mergeCell ref="C179:G179"/>
    <mergeCell ref="C178:G178"/>
    <mergeCell ref="B164:L164"/>
    <mergeCell ref="C168:D168"/>
    <mergeCell ref="B160:L160"/>
    <mergeCell ref="B161:L161"/>
    <mergeCell ref="B162:L162"/>
    <mergeCell ref="B163:L163"/>
  </mergeCells>
  <conditionalFormatting sqref="A15:A154 C86:G150 C152:G153 F151:G151 C151:D151">
    <cfRule type="cellIs" dxfId="57" priority="9" operator="equal">
      <formula>0</formula>
    </cfRule>
  </conditionalFormatting>
  <conditionalFormatting sqref="C80:F85 G80:G88">
    <cfRule type="cellIs" dxfId="56" priority="12" operator="equal">
      <formula>0</formula>
    </cfRule>
  </conditionalFormatting>
  <conditionalFormatting sqref="C15:G79">
    <cfRule type="cellIs" dxfId="55" priority="6" operator="equal">
      <formula>0</formula>
    </cfRule>
  </conditionalFormatting>
  <printOptions horizontalCentered="1"/>
  <pageMargins left="0.7" right="0.7" top="0.75" bottom="0.75" header="0.3" footer="0.3"/>
  <pageSetup paperSize="9" scale="68" fitToHeight="0" orientation="landscape" r:id="rId1"/>
  <rowBreaks count="1" manualBreakCount="1">
    <brk id="146" max="15"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00FF99"/>
    <pageSetUpPr fitToPage="1"/>
  </sheetPr>
  <dimension ref="A1:W170"/>
  <sheetViews>
    <sheetView topLeftCell="C110" zoomScale="85" zoomScaleNormal="85" zoomScaleSheetLayoutView="100" workbookViewId="0">
      <selection activeCell="Z113" sqref="Z113"/>
    </sheetView>
  </sheetViews>
  <sheetFormatPr defaultColWidth="9.42578125" defaultRowHeight="12.75"/>
  <cols>
    <col min="1" max="1" width="8.42578125" style="1045" customWidth="1"/>
    <col min="2" max="2" width="40.5703125" style="1051" customWidth="1"/>
    <col min="3" max="3" width="23.7109375" style="1045" customWidth="1"/>
    <col min="4" max="4" width="17.85546875" style="1045" customWidth="1"/>
    <col min="5" max="5" width="9.42578125" style="1045" customWidth="1"/>
    <col min="6" max="11" width="9.42578125" style="1045"/>
    <col min="12" max="12" width="11.42578125" style="1045" customWidth="1"/>
    <col min="13" max="13" width="11.85546875" style="1045" customWidth="1"/>
    <col min="14" max="14" width="10.28515625" style="1045" bestFit="1" customWidth="1"/>
    <col min="15" max="15" width="12.28515625" style="1045" customWidth="1"/>
    <col min="16" max="17" width="9.42578125" style="1045"/>
    <col min="18" max="18" width="14.42578125" style="1045" customWidth="1"/>
    <col min="19" max="19" width="23.5703125" style="1045" customWidth="1"/>
    <col min="20" max="22" width="9.42578125" style="1045"/>
    <col min="23" max="23" width="37.5703125" style="1045" customWidth="1"/>
    <col min="24" max="232" width="9.42578125" style="1045"/>
    <col min="233" max="233" width="6.42578125" style="1045" customWidth="1"/>
    <col min="234" max="234" width="35.42578125" style="1045" customWidth="1"/>
    <col min="235" max="235" width="3.5703125" style="1045" customWidth="1"/>
    <col min="236" max="236" width="9.28515625" style="1045" customWidth="1"/>
    <col min="237" max="237" width="6.42578125" style="1045" customWidth="1"/>
    <col min="238" max="238" width="4.5703125" style="1045" customWidth="1"/>
    <col min="239" max="239" width="7.42578125" style="1045" customWidth="1"/>
    <col min="240" max="240" width="8.42578125" style="1045" customWidth="1"/>
    <col min="241" max="241" width="7.5703125" style="1045" customWidth="1"/>
    <col min="242" max="242" width="9" style="1045" customWidth="1"/>
    <col min="243" max="243" width="11.42578125" style="1045" customWidth="1"/>
    <col min="244" max="244" width="10.42578125" style="1045" customWidth="1"/>
    <col min="245" max="245" width="11.5703125" style="1045" customWidth="1"/>
    <col min="246" max="246" width="9.42578125" style="1045"/>
    <col min="247" max="247" width="11.42578125" style="1045" customWidth="1"/>
    <col min="248" max="488" width="9.42578125" style="1045"/>
    <col min="489" max="489" width="6.42578125" style="1045" customWidth="1"/>
    <col min="490" max="490" width="35.42578125" style="1045" customWidth="1"/>
    <col min="491" max="491" width="3.5703125" style="1045" customWidth="1"/>
    <col min="492" max="492" width="9.28515625" style="1045" customWidth="1"/>
    <col min="493" max="493" width="6.42578125" style="1045" customWidth="1"/>
    <col min="494" max="494" width="4.5703125" style="1045" customWidth="1"/>
    <col min="495" max="495" width="7.42578125" style="1045" customWidth="1"/>
    <col min="496" max="496" width="8.42578125" style="1045" customWidth="1"/>
    <col min="497" max="497" width="7.5703125" style="1045" customWidth="1"/>
    <col min="498" max="498" width="9" style="1045" customWidth="1"/>
    <col min="499" max="499" width="11.42578125" style="1045" customWidth="1"/>
    <col min="500" max="500" width="10.42578125" style="1045" customWidth="1"/>
    <col min="501" max="501" width="11.5703125" style="1045" customWidth="1"/>
    <col min="502" max="502" width="9.42578125" style="1045"/>
    <col min="503" max="503" width="11.42578125" style="1045" customWidth="1"/>
    <col min="504" max="744" width="9.42578125" style="1045"/>
    <col min="745" max="745" width="6.42578125" style="1045" customWidth="1"/>
    <col min="746" max="746" width="35.42578125" style="1045" customWidth="1"/>
    <col min="747" max="747" width="3.5703125" style="1045" customWidth="1"/>
    <col min="748" max="748" width="9.28515625" style="1045" customWidth="1"/>
    <col min="749" max="749" width="6.42578125" style="1045" customWidth="1"/>
    <col min="750" max="750" width="4.5703125" style="1045" customWidth="1"/>
    <col min="751" max="751" width="7.42578125" style="1045" customWidth="1"/>
    <col min="752" max="752" width="8.42578125" style="1045" customWidth="1"/>
    <col min="753" max="753" width="7.5703125" style="1045" customWidth="1"/>
    <col min="754" max="754" width="9" style="1045" customWidth="1"/>
    <col min="755" max="755" width="11.42578125" style="1045" customWidth="1"/>
    <col min="756" max="756" width="10.42578125" style="1045" customWidth="1"/>
    <col min="757" max="757" width="11.5703125" style="1045" customWidth="1"/>
    <col min="758" max="758" width="9.42578125" style="1045"/>
    <col min="759" max="759" width="11.42578125" style="1045" customWidth="1"/>
    <col min="760" max="1000" width="9.42578125" style="1045"/>
    <col min="1001" max="1001" width="6.42578125" style="1045" customWidth="1"/>
    <col min="1002" max="1002" width="35.42578125" style="1045" customWidth="1"/>
    <col min="1003" max="1003" width="3.5703125" style="1045" customWidth="1"/>
    <col min="1004" max="1005" width="9.28515625" style="1045" customWidth="1"/>
    <col min="1006" max="16384" width="9.42578125" style="1045"/>
  </cols>
  <sheetData>
    <row r="1" spans="1:15">
      <c r="A1" s="2067" t="s">
        <v>2914</v>
      </c>
      <c r="B1" s="2067"/>
      <c r="C1" s="2067"/>
      <c r="D1" s="2067"/>
    </row>
    <row r="2" spans="1:15">
      <c r="A2" s="2069" t="s">
        <v>21</v>
      </c>
      <c r="B2" s="2069"/>
      <c r="C2" s="2069"/>
      <c r="D2" s="2069"/>
    </row>
    <row r="3" spans="1:15">
      <c r="A3" s="2120"/>
      <c r="B3" s="2120"/>
      <c r="C3" s="2120"/>
      <c r="D3" s="2120"/>
    </row>
    <row r="4" spans="1:15">
      <c r="A4" s="1932" t="s">
        <v>0</v>
      </c>
      <c r="B4" s="1932"/>
      <c r="C4" s="759" t="s">
        <v>3211</v>
      </c>
      <c r="D4" s="1142"/>
    </row>
    <row r="5" spans="1:15" s="1046" customFormat="1" ht="15" customHeight="1">
      <c r="A5" s="1932" t="s">
        <v>1</v>
      </c>
      <c r="B5" s="1932"/>
      <c r="C5" s="759" t="s">
        <v>3211</v>
      </c>
      <c r="D5" s="1143"/>
    </row>
    <row r="6" spans="1:15" s="1047" customFormat="1">
      <c r="A6" s="1932" t="s">
        <v>2</v>
      </c>
      <c r="B6" s="1932"/>
      <c r="C6" s="759" t="s">
        <v>3212</v>
      </c>
      <c r="D6" s="1050"/>
    </row>
    <row r="7" spans="1:15" ht="15">
      <c r="A7" s="1932" t="s">
        <v>3209</v>
      </c>
      <c r="B7" s="1932"/>
      <c r="C7" s="761" t="s">
        <v>3213</v>
      </c>
      <c r="D7" s="1142"/>
    </row>
    <row r="8" spans="1:15" s="1047" customFormat="1" ht="15">
      <c r="A8" s="1939" t="s">
        <v>3210</v>
      </c>
      <c r="B8" s="1939"/>
      <c r="C8" s="761"/>
      <c r="D8" s="1050"/>
    </row>
    <row r="9" spans="1:15">
      <c r="A9" s="1142"/>
      <c r="B9" s="1142"/>
      <c r="C9" s="1142"/>
      <c r="D9" s="1142"/>
      <c r="L9" s="757" t="s">
        <v>2941</v>
      </c>
      <c r="M9" s="757"/>
      <c r="N9" s="762"/>
      <c r="O9" s="757" t="s">
        <v>2942</v>
      </c>
    </row>
    <row r="10" spans="1:15">
      <c r="A10" s="1142"/>
      <c r="B10" s="1142"/>
      <c r="C10" s="1142"/>
      <c r="D10" s="1142"/>
      <c r="L10" s="757" t="s">
        <v>2943</v>
      </c>
      <c r="M10" s="757"/>
      <c r="N10" s="757"/>
      <c r="O10" s="757"/>
    </row>
    <row r="11" spans="1:15">
      <c r="A11" s="1048"/>
      <c r="B11" s="1177"/>
      <c r="C11" s="1048"/>
      <c r="D11" s="1048"/>
    </row>
    <row r="12" spans="1:15" ht="12.75" customHeight="1">
      <c r="A12" s="2117" t="s">
        <v>8</v>
      </c>
      <c r="B12" s="2118" t="s">
        <v>1085</v>
      </c>
      <c r="C12" s="2118" t="s">
        <v>3</v>
      </c>
      <c r="D12" s="2119" t="s">
        <v>4</v>
      </c>
      <c r="E12" s="2116" t="s">
        <v>2934</v>
      </c>
      <c r="F12" s="2059"/>
      <c r="G12" s="2059"/>
      <c r="H12" s="2059"/>
      <c r="I12" s="2059"/>
      <c r="J12" s="2059"/>
      <c r="K12" s="2060" t="s">
        <v>2935</v>
      </c>
      <c r="L12" s="2060"/>
      <c r="M12" s="2060"/>
      <c r="N12" s="2060"/>
      <c r="O12" s="2060"/>
    </row>
    <row r="13" spans="1:15" ht="66" thickBot="1">
      <c r="A13" s="2117"/>
      <c r="B13" s="2118"/>
      <c r="C13" s="2118"/>
      <c r="D13" s="2119"/>
      <c r="E13" s="1328" t="s">
        <v>2936</v>
      </c>
      <c r="F13" s="1053" t="s">
        <v>2937</v>
      </c>
      <c r="G13" s="1053" t="s">
        <v>2886</v>
      </c>
      <c r="H13" s="1053" t="s">
        <v>2887</v>
      </c>
      <c r="I13" s="1053" t="s">
        <v>2888</v>
      </c>
      <c r="J13" s="1053" t="s">
        <v>2938</v>
      </c>
      <c r="K13" s="1053" t="s">
        <v>2939</v>
      </c>
      <c r="L13" s="1053" t="s">
        <v>2886</v>
      </c>
      <c r="M13" s="1053" t="s">
        <v>2887</v>
      </c>
      <c r="N13" s="1053" t="s">
        <v>2888</v>
      </c>
      <c r="O13" s="1053" t="s">
        <v>2940</v>
      </c>
    </row>
    <row r="14" spans="1:15" ht="15.75" thickBot="1">
      <c r="A14" s="1329">
        <v>1</v>
      </c>
      <c r="B14" s="1330">
        <v>2</v>
      </c>
      <c r="C14" s="1331">
        <v>3</v>
      </c>
      <c r="D14" s="1332">
        <v>4</v>
      </c>
      <c r="E14" s="1055">
        <v>5</v>
      </c>
      <c r="F14" s="1055">
        <v>6</v>
      </c>
      <c r="G14" s="1055">
        <v>7</v>
      </c>
      <c r="H14" s="1055">
        <v>8</v>
      </c>
      <c r="I14" s="1055">
        <v>9</v>
      </c>
      <c r="J14" s="1055">
        <v>10</v>
      </c>
      <c r="K14" s="1055">
        <v>11</v>
      </c>
      <c r="L14" s="1055">
        <v>12</v>
      </c>
      <c r="M14" s="1055">
        <v>13</v>
      </c>
      <c r="N14" s="1055">
        <v>14</v>
      </c>
      <c r="O14" s="1056">
        <v>15</v>
      </c>
    </row>
    <row r="15" spans="1:15" s="1337" customFormat="1" ht="33.75" customHeight="1">
      <c r="A15" s="1333">
        <v>1</v>
      </c>
      <c r="B15" s="1334" t="s">
        <v>259</v>
      </c>
      <c r="C15" s="1335"/>
      <c r="D15" s="1336"/>
      <c r="E15" s="1062"/>
      <c r="F15" s="1063"/>
      <c r="G15" s="1063"/>
      <c r="H15" s="1064"/>
      <c r="I15" s="1065"/>
      <c r="J15" s="1063"/>
      <c r="K15" s="1065"/>
      <c r="L15" s="1065"/>
      <c r="M15" s="1065"/>
      <c r="N15" s="1065"/>
      <c r="O15" s="1066"/>
    </row>
    <row r="16" spans="1:15" s="1337" customFormat="1" ht="84">
      <c r="A16" s="1338" t="s">
        <v>23</v>
      </c>
      <c r="B16" s="1339" t="s">
        <v>2825</v>
      </c>
      <c r="C16" s="1340" t="s">
        <v>7</v>
      </c>
      <c r="D16" s="1341">
        <v>188</v>
      </c>
      <c r="E16" s="1342"/>
      <c r="F16" s="1342"/>
      <c r="G16" s="1342"/>
      <c r="H16" s="1342"/>
      <c r="I16" s="1071"/>
      <c r="J16" s="1071"/>
      <c r="K16" s="1071"/>
      <c r="L16" s="1071"/>
      <c r="M16" s="1071"/>
      <c r="N16" s="1071"/>
      <c r="O16" s="1072"/>
    </row>
    <row r="17" spans="1:15" ht="84">
      <c r="A17" s="1333">
        <v>3</v>
      </c>
      <c r="B17" s="1339" t="s">
        <v>3540</v>
      </c>
      <c r="C17" s="1340" t="s">
        <v>7</v>
      </c>
      <c r="D17" s="1341">
        <v>77</v>
      </c>
      <c r="E17" s="1071"/>
      <c r="F17" s="1342"/>
      <c r="G17" s="1071"/>
      <c r="H17" s="1071"/>
      <c r="I17" s="1071"/>
      <c r="J17" s="1071"/>
      <c r="K17" s="1071"/>
      <c r="L17" s="1071"/>
      <c r="M17" s="1071"/>
      <c r="N17" s="1071"/>
      <c r="O17" s="1072"/>
    </row>
    <row r="18" spans="1:15" ht="84">
      <c r="A18" s="1338" t="s">
        <v>25</v>
      </c>
      <c r="B18" s="1339" t="s">
        <v>2826</v>
      </c>
      <c r="C18" s="1340" t="s">
        <v>7</v>
      </c>
      <c r="D18" s="1341">
        <v>19</v>
      </c>
      <c r="E18" s="1342"/>
      <c r="F18" s="1342"/>
      <c r="G18" s="1342"/>
      <c r="H18" s="1343"/>
      <c r="I18" s="1071"/>
      <c r="J18" s="1071"/>
      <c r="K18" s="1071"/>
      <c r="L18" s="1071"/>
      <c r="M18" s="1071"/>
      <c r="N18" s="1071"/>
      <c r="O18" s="1072"/>
    </row>
    <row r="19" spans="1:15" ht="84">
      <c r="A19" s="1333">
        <v>5</v>
      </c>
      <c r="B19" s="1339" t="s">
        <v>2827</v>
      </c>
      <c r="C19" s="1340" t="s">
        <v>7</v>
      </c>
      <c r="D19" s="1341">
        <v>136</v>
      </c>
      <c r="E19" s="1342"/>
      <c r="F19" s="1342"/>
      <c r="G19" s="1342"/>
      <c r="H19" s="1342"/>
      <c r="I19" s="1071"/>
      <c r="J19" s="1071"/>
      <c r="K19" s="1071"/>
      <c r="L19" s="1071"/>
      <c r="M19" s="1071"/>
      <c r="N19" s="1071"/>
      <c r="O19" s="1072"/>
    </row>
    <row r="20" spans="1:15" ht="63">
      <c r="A20" s="1338" t="s">
        <v>27</v>
      </c>
      <c r="B20" s="1339" t="s">
        <v>1326</v>
      </c>
      <c r="C20" s="1340" t="s">
        <v>7</v>
      </c>
      <c r="D20" s="1341">
        <v>51</v>
      </c>
      <c r="E20" s="1342"/>
      <c r="F20" s="1342"/>
      <c r="G20" s="1342"/>
      <c r="H20" s="1342"/>
      <c r="I20" s="1071"/>
      <c r="J20" s="1071"/>
      <c r="K20" s="1071"/>
      <c r="L20" s="1071"/>
      <c r="M20" s="1071"/>
      <c r="N20" s="1071"/>
      <c r="O20" s="1072"/>
    </row>
    <row r="21" spans="1:15" ht="84">
      <c r="A21" s="1333">
        <v>7</v>
      </c>
      <c r="B21" s="1339" t="s">
        <v>2828</v>
      </c>
      <c r="C21" s="1340" t="s">
        <v>7</v>
      </c>
      <c r="D21" s="1341">
        <v>39</v>
      </c>
      <c r="E21" s="1342"/>
      <c r="F21" s="1342"/>
      <c r="G21" s="1071"/>
      <c r="H21" s="1070"/>
      <c r="I21" s="1071"/>
      <c r="J21" s="1071"/>
      <c r="K21" s="1071"/>
      <c r="L21" s="1071"/>
      <c r="M21" s="1071"/>
      <c r="N21" s="1071"/>
      <c r="O21" s="1072"/>
    </row>
    <row r="22" spans="1:15" ht="84">
      <c r="A22" s="1338" t="s">
        <v>30</v>
      </c>
      <c r="B22" s="1339" t="s">
        <v>2829</v>
      </c>
      <c r="C22" s="1340" t="s">
        <v>7</v>
      </c>
      <c r="D22" s="1341">
        <v>37</v>
      </c>
      <c r="E22" s="1342"/>
      <c r="F22" s="1342"/>
      <c r="G22" s="1071"/>
      <c r="H22" s="1070"/>
      <c r="I22" s="1071"/>
      <c r="J22" s="1071"/>
      <c r="K22" s="1071"/>
      <c r="L22" s="1071"/>
      <c r="M22" s="1071"/>
      <c r="N22" s="1071"/>
      <c r="O22" s="1072"/>
    </row>
    <row r="23" spans="1:15" ht="42">
      <c r="A23" s="1333">
        <v>9</v>
      </c>
      <c r="B23" s="1339" t="s">
        <v>1327</v>
      </c>
      <c r="C23" s="1340" t="s">
        <v>7</v>
      </c>
      <c r="D23" s="1341">
        <v>188</v>
      </c>
      <c r="E23" s="1342"/>
      <c r="F23" s="1342"/>
      <c r="G23" s="1342"/>
      <c r="H23" s="1342"/>
      <c r="I23" s="1071"/>
      <c r="J23" s="1071"/>
      <c r="K23" s="1071"/>
      <c r="L23" s="1071"/>
      <c r="M23" s="1071"/>
      <c r="N23" s="1071"/>
      <c r="O23" s="1072"/>
    </row>
    <row r="24" spans="1:15" ht="42">
      <c r="A24" s="1338" t="s">
        <v>32</v>
      </c>
      <c r="B24" s="1339" t="s">
        <v>1328</v>
      </c>
      <c r="C24" s="1340" t="s">
        <v>7</v>
      </c>
      <c r="D24" s="1341">
        <v>77</v>
      </c>
      <c r="E24" s="1342"/>
      <c r="F24" s="1071"/>
      <c r="G24" s="1071"/>
      <c r="H24" s="1070"/>
      <c r="I24" s="1071"/>
      <c r="J24" s="1071"/>
      <c r="K24" s="1071"/>
      <c r="L24" s="1071"/>
      <c r="M24" s="1071"/>
      <c r="N24" s="1071"/>
      <c r="O24" s="1072"/>
    </row>
    <row r="25" spans="1:15" ht="42">
      <c r="A25" s="1333">
        <v>11</v>
      </c>
      <c r="B25" s="1339" t="s">
        <v>1329</v>
      </c>
      <c r="C25" s="1340" t="s">
        <v>7</v>
      </c>
      <c r="D25" s="1341">
        <v>19</v>
      </c>
      <c r="E25" s="1342"/>
      <c r="F25" s="1071"/>
      <c r="G25" s="1071"/>
      <c r="H25" s="1070"/>
      <c r="I25" s="1071"/>
      <c r="J25" s="1071"/>
      <c r="K25" s="1071"/>
      <c r="L25" s="1071"/>
      <c r="M25" s="1071"/>
      <c r="N25" s="1071"/>
      <c r="O25" s="1072"/>
    </row>
    <row r="26" spans="1:15" ht="42">
      <c r="A26" s="1338" t="s">
        <v>34</v>
      </c>
      <c r="B26" s="1339" t="s">
        <v>1330</v>
      </c>
      <c r="C26" s="1340" t="s">
        <v>7</v>
      </c>
      <c r="D26" s="1341">
        <v>136</v>
      </c>
      <c r="E26" s="1342"/>
      <c r="F26" s="1342"/>
      <c r="G26" s="1071"/>
      <c r="H26" s="1070"/>
      <c r="I26" s="1071"/>
      <c r="J26" s="1071"/>
      <c r="K26" s="1071"/>
      <c r="L26" s="1071"/>
      <c r="M26" s="1071"/>
      <c r="N26" s="1071"/>
      <c r="O26" s="1072"/>
    </row>
    <row r="27" spans="1:15" ht="42">
      <c r="A27" s="1333">
        <v>13</v>
      </c>
      <c r="B27" s="1339" t="s">
        <v>1331</v>
      </c>
      <c r="C27" s="1340" t="s">
        <v>7</v>
      </c>
      <c r="D27" s="1341">
        <v>51</v>
      </c>
      <c r="E27" s="1342"/>
      <c r="F27" s="1342"/>
      <c r="G27" s="1071"/>
      <c r="H27" s="1071"/>
      <c r="I27" s="1071"/>
      <c r="J27" s="1071"/>
      <c r="K27" s="1071"/>
      <c r="L27" s="1071"/>
      <c r="M27" s="1071"/>
      <c r="N27" s="1071"/>
      <c r="O27" s="1072"/>
    </row>
    <row r="28" spans="1:15" ht="42">
      <c r="A28" s="1338" t="s">
        <v>36</v>
      </c>
      <c r="B28" s="1339" t="s">
        <v>1332</v>
      </c>
      <c r="C28" s="1340" t="s">
        <v>7</v>
      </c>
      <c r="D28" s="1341">
        <v>39</v>
      </c>
      <c r="E28" s="1342"/>
      <c r="F28" s="1342"/>
      <c r="G28" s="1071"/>
      <c r="H28" s="1070"/>
      <c r="I28" s="1071"/>
      <c r="J28" s="1071"/>
      <c r="K28" s="1071"/>
      <c r="L28" s="1071"/>
      <c r="M28" s="1071"/>
      <c r="N28" s="1071"/>
      <c r="O28" s="1072"/>
    </row>
    <row r="29" spans="1:15" ht="42">
      <c r="A29" s="1333">
        <v>15</v>
      </c>
      <c r="B29" s="1339" t="s">
        <v>1333</v>
      </c>
      <c r="C29" s="1340" t="s">
        <v>7</v>
      </c>
      <c r="D29" s="1341">
        <v>37</v>
      </c>
      <c r="E29" s="1342"/>
      <c r="F29" s="1342"/>
      <c r="G29" s="1071"/>
      <c r="H29" s="1113"/>
      <c r="I29" s="1071"/>
      <c r="J29" s="1071"/>
      <c r="K29" s="1071"/>
      <c r="L29" s="1071"/>
      <c r="M29" s="1071"/>
      <c r="N29" s="1071"/>
      <c r="O29" s="1072"/>
    </row>
    <row r="30" spans="1:15" ht="42">
      <c r="A30" s="1338" t="s">
        <v>20</v>
      </c>
      <c r="B30" s="1339" t="s">
        <v>1596</v>
      </c>
      <c r="C30" s="1340" t="s">
        <v>5</v>
      </c>
      <c r="D30" s="1341">
        <v>12</v>
      </c>
      <c r="E30" s="1342"/>
      <c r="F30" s="1342"/>
      <c r="G30" s="1342"/>
      <c r="H30" s="1342"/>
      <c r="I30" s="1071"/>
      <c r="J30" s="1071"/>
      <c r="K30" s="1071"/>
      <c r="L30" s="1071"/>
      <c r="M30" s="1071"/>
      <c r="N30" s="1071"/>
      <c r="O30" s="1072"/>
    </row>
    <row r="31" spans="1:15" ht="42">
      <c r="A31" s="1333">
        <v>17</v>
      </c>
      <c r="B31" s="1339" t="s">
        <v>1597</v>
      </c>
      <c r="C31" s="1340" t="s">
        <v>5</v>
      </c>
      <c r="D31" s="1341">
        <v>6</v>
      </c>
      <c r="E31" s="1342"/>
      <c r="F31" s="1071"/>
      <c r="G31" s="1071"/>
      <c r="H31" s="1070"/>
      <c r="I31" s="1071"/>
      <c r="J31" s="1071"/>
      <c r="K31" s="1071"/>
      <c r="L31" s="1071"/>
      <c r="M31" s="1071"/>
      <c r="N31" s="1071"/>
      <c r="O31" s="1072"/>
    </row>
    <row r="32" spans="1:15" ht="42">
      <c r="A32" s="1338" t="s">
        <v>39</v>
      </c>
      <c r="B32" s="1339" t="s">
        <v>1598</v>
      </c>
      <c r="C32" s="1340" t="s">
        <v>5</v>
      </c>
      <c r="D32" s="1341">
        <v>4</v>
      </c>
      <c r="E32" s="1342"/>
      <c r="F32" s="1071"/>
      <c r="G32" s="1071"/>
      <c r="H32" s="1070"/>
      <c r="I32" s="1071"/>
      <c r="J32" s="1071"/>
      <c r="K32" s="1071"/>
      <c r="L32" s="1071"/>
      <c r="M32" s="1071"/>
      <c r="N32" s="1071"/>
      <c r="O32" s="1072"/>
    </row>
    <row r="33" spans="1:19" ht="42">
      <c r="A33" s="1333">
        <v>19</v>
      </c>
      <c r="B33" s="1339" t="s">
        <v>1599</v>
      </c>
      <c r="C33" s="1340" t="s">
        <v>5</v>
      </c>
      <c r="D33" s="1341">
        <v>22</v>
      </c>
      <c r="E33" s="1342"/>
      <c r="F33" s="1342"/>
      <c r="G33" s="1071"/>
      <c r="H33" s="1070"/>
      <c r="I33" s="1071"/>
      <c r="J33" s="1071"/>
      <c r="K33" s="1071"/>
      <c r="L33" s="1071"/>
      <c r="M33" s="1071"/>
      <c r="N33" s="1071"/>
      <c r="O33" s="1072"/>
    </row>
    <row r="34" spans="1:19" ht="42">
      <c r="A34" s="1338" t="s">
        <v>41</v>
      </c>
      <c r="B34" s="1339" t="s">
        <v>1600</v>
      </c>
      <c r="C34" s="1340" t="s">
        <v>5</v>
      </c>
      <c r="D34" s="1341">
        <v>1</v>
      </c>
      <c r="E34" s="1070"/>
      <c r="F34" s="1342"/>
      <c r="G34" s="1071"/>
      <c r="H34" s="1070"/>
      <c r="I34" s="1071"/>
      <c r="J34" s="1071"/>
      <c r="K34" s="1071"/>
      <c r="L34" s="1071"/>
      <c r="M34" s="1071"/>
      <c r="N34" s="1071"/>
      <c r="O34" s="1072"/>
    </row>
    <row r="35" spans="1:19" ht="42">
      <c r="A35" s="1333">
        <v>21</v>
      </c>
      <c r="B35" s="1339" t="s">
        <v>1601</v>
      </c>
      <c r="C35" s="1340" t="s">
        <v>5</v>
      </c>
      <c r="D35" s="1341">
        <v>1</v>
      </c>
      <c r="E35" s="1071"/>
      <c r="F35" s="1342"/>
      <c r="G35" s="1071"/>
      <c r="H35" s="1071"/>
      <c r="I35" s="1071"/>
      <c r="J35" s="1071"/>
      <c r="K35" s="1071"/>
      <c r="L35" s="1071"/>
      <c r="M35" s="1071"/>
      <c r="N35" s="1071"/>
      <c r="O35" s="1072"/>
    </row>
    <row r="36" spans="1:19" ht="42">
      <c r="A36" s="1338" t="s">
        <v>800</v>
      </c>
      <c r="B36" s="1339" t="s">
        <v>334</v>
      </c>
      <c r="C36" s="1340" t="s">
        <v>5</v>
      </c>
      <c r="D36" s="1341">
        <v>4</v>
      </c>
      <c r="E36" s="1342"/>
      <c r="F36" s="1342"/>
      <c r="G36" s="1071"/>
      <c r="H36" s="1071"/>
      <c r="I36" s="1071"/>
      <c r="J36" s="1071"/>
      <c r="K36" s="1071"/>
      <c r="L36" s="1071"/>
      <c r="M36" s="1071"/>
      <c r="N36" s="1071"/>
      <c r="O36" s="1072"/>
    </row>
    <row r="37" spans="1:19" ht="21">
      <c r="A37" s="1333">
        <v>23</v>
      </c>
      <c r="B37" s="1339" t="s">
        <v>335</v>
      </c>
      <c r="C37" s="1340" t="s">
        <v>5</v>
      </c>
      <c r="D37" s="1341">
        <v>1</v>
      </c>
      <c r="E37" s="1344"/>
      <c r="F37" s="1342"/>
      <c r="G37" s="1071"/>
      <c r="H37" s="1344"/>
      <c r="I37" s="1071"/>
      <c r="J37" s="1071"/>
      <c r="K37" s="1071"/>
      <c r="L37" s="1071"/>
      <c r="M37" s="1071"/>
      <c r="N37" s="1071"/>
      <c r="O37" s="1072"/>
    </row>
    <row r="38" spans="1:19" ht="21">
      <c r="A38" s="1338" t="s">
        <v>801</v>
      </c>
      <c r="B38" s="1339" t="s">
        <v>336</v>
      </c>
      <c r="C38" s="1340" t="s">
        <v>5</v>
      </c>
      <c r="D38" s="1341">
        <v>1</v>
      </c>
      <c r="E38" s="1344"/>
      <c r="F38" s="1342"/>
      <c r="G38" s="1342"/>
      <c r="H38" s="1342"/>
      <c r="I38" s="1071"/>
      <c r="J38" s="1071"/>
      <c r="K38" s="1071"/>
      <c r="L38" s="1071"/>
      <c r="M38" s="1071"/>
      <c r="N38" s="1071"/>
      <c r="O38" s="1072"/>
    </row>
    <row r="39" spans="1:19" ht="21">
      <c r="A39" s="1333">
        <v>25</v>
      </c>
      <c r="B39" s="1339" t="s">
        <v>267</v>
      </c>
      <c r="C39" s="1340" t="s">
        <v>5</v>
      </c>
      <c r="D39" s="1341">
        <v>1</v>
      </c>
      <c r="E39" s="1344"/>
      <c r="F39" s="1342"/>
      <c r="G39" s="1342"/>
      <c r="H39" s="1343"/>
      <c r="I39" s="1071"/>
      <c r="J39" s="1071"/>
      <c r="K39" s="1071"/>
      <c r="L39" s="1071"/>
      <c r="M39" s="1071"/>
      <c r="N39" s="1071"/>
      <c r="O39" s="1072"/>
    </row>
    <row r="40" spans="1:19" ht="61.5">
      <c r="A40" s="1774" t="s">
        <v>802</v>
      </c>
      <c r="B40" s="1775" t="s">
        <v>3541</v>
      </c>
      <c r="C40" s="1776" t="s">
        <v>5</v>
      </c>
      <c r="D40" s="1777">
        <v>19</v>
      </c>
      <c r="E40" s="1115"/>
      <c r="F40" s="1342"/>
      <c r="G40" s="1342"/>
      <c r="H40" s="1318"/>
      <c r="I40" s="1071"/>
      <c r="J40" s="1071"/>
      <c r="K40" s="1071"/>
      <c r="L40" s="1071"/>
      <c r="M40" s="1071"/>
      <c r="N40" s="1071"/>
      <c r="O40" s="1072"/>
      <c r="Q40" s="1945" t="s">
        <v>3850</v>
      </c>
      <c r="R40" s="1946"/>
      <c r="S40" s="1946"/>
    </row>
    <row r="41" spans="1:19" ht="81.75">
      <c r="A41" s="1778">
        <v>27</v>
      </c>
      <c r="B41" s="1775" t="s">
        <v>3542</v>
      </c>
      <c r="C41" s="1776" t="s">
        <v>5</v>
      </c>
      <c r="D41" s="1777">
        <v>3</v>
      </c>
      <c r="E41" s="1115"/>
      <c r="F41" s="1342"/>
      <c r="G41" s="1342"/>
      <c r="H41" s="1318"/>
      <c r="I41" s="1071"/>
      <c r="J41" s="1071"/>
      <c r="K41" s="1071"/>
      <c r="L41" s="1071"/>
      <c r="M41" s="1071"/>
      <c r="N41" s="1071"/>
      <c r="O41" s="1072"/>
      <c r="Q41" s="1945" t="s">
        <v>3850</v>
      </c>
      <c r="R41" s="1946"/>
      <c r="S41" s="1946"/>
    </row>
    <row r="42" spans="1:19" ht="61.5">
      <c r="A42" s="1774" t="s">
        <v>803</v>
      </c>
      <c r="B42" s="1775" t="s">
        <v>3543</v>
      </c>
      <c r="C42" s="1776" t="s">
        <v>5</v>
      </c>
      <c r="D42" s="1777">
        <v>1</v>
      </c>
      <c r="E42" s="1115"/>
      <c r="F42" s="1342"/>
      <c r="G42" s="1342"/>
      <c r="H42" s="1318"/>
      <c r="I42" s="1071"/>
      <c r="J42" s="1071"/>
      <c r="K42" s="1071"/>
      <c r="L42" s="1071"/>
      <c r="M42" s="1071"/>
      <c r="N42" s="1071"/>
      <c r="O42" s="1072"/>
      <c r="Q42" s="1945" t="s">
        <v>3850</v>
      </c>
      <c r="R42" s="1946"/>
      <c r="S42" s="1946"/>
    </row>
    <row r="43" spans="1:19" ht="61.5">
      <c r="A43" s="1778">
        <v>29</v>
      </c>
      <c r="B43" s="1775" t="s">
        <v>3544</v>
      </c>
      <c r="C43" s="1776" t="s">
        <v>5</v>
      </c>
      <c r="D43" s="1777">
        <v>1</v>
      </c>
      <c r="E43" s="1342"/>
      <c r="F43" s="1342"/>
      <c r="G43" s="1342"/>
      <c r="H43" s="1318"/>
      <c r="I43" s="1071"/>
      <c r="J43" s="1071"/>
      <c r="K43" s="1071"/>
      <c r="L43" s="1071"/>
      <c r="M43" s="1071"/>
      <c r="N43" s="1071"/>
      <c r="O43" s="1072"/>
      <c r="Q43" s="1945" t="s">
        <v>3850</v>
      </c>
      <c r="R43" s="1946"/>
      <c r="S43" s="1946"/>
    </row>
    <row r="44" spans="1:19" ht="69.75" customHeight="1">
      <c r="A44" s="1774" t="s">
        <v>804</v>
      </c>
      <c r="B44" s="1775" t="s">
        <v>3545</v>
      </c>
      <c r="C44" s="1776" t="s">
        <v>5</v>
      </c>
      <c r="D44" s="1777">
        <v>31</v>
      </c>
      <c r="E44" s="1342"/>
      <c r="F44" s="1342"/>
      <c r="G44" s="1342"/>
      <c r="H44" s="1318"/>
      <c r="I44" s="1071"/>
      <c r="J44" s="1071"/>
      <c r="K44" s="1071"/>
      <c r="L44" s="1071"/>
      <c r="M44" s="1071"/>
      <c r="N44" s="1071"/>
      <c r="O44" s="1072"/>
      <c r="Q44" s="1945" t="s">
        <v>3850</v>
      </c>
      <c r="R44" s="1946"/>
      <c r="S44" s="1946"/>
    </row>
    <row r="45" spans="1:19" ht="80.25" customHeight="1">
      <c r="A45" s="1778">
        <v>32</v>
      </c>
      <c r="B45" s="1775" t="s">
        <v>3546</v>
      </c>
      <c r="C45" s="1776" t="s">
        <v>5</v>
      </c>
      <c r="D45" s="1777">
        <v>1</v>
      </c>
      <c r="E45" s="750"/>
      <c r="F45" s="1342"/>
      <c r="G45" s="1342"/>
      <c r="H45" s="1318"/>
      <c r="I45" s="1071"/>
      <c r="J45" s="1071"/>
      <c r="K45" s="1071"/>
      <c r="L45" s="1071"/>
      <c r="M45" s="1071"/>
      <c r="N45" s="1071"/>
      <c r="O45" s="1072"/>
      <c r="Q45" s="1945" t="s">
        <v>3850</v>
      </c>
      <c r="R45" s="1946"/>
      <c r="S45" s="1946"/>
    </row>
    <row r="46" spans="1:19" ht="42">
      <c r="A46" s="1338" t="s">
        <v>805</v>
      </c>
      <c r="B46" s="1339" t="s">
        <v>324</v>
      </c>
      <c r="C46" s="1340" t="s">
        <v>5</v>
      </c>
      <c r="D46" s="1345">
        <v>24</v>
      </c>
      <c r="E46" s="1071"/>
      <c r="F46" s="1342"/>
      <c r="G46" s="1071"/>
      <c r="H46" s="1071"/>
      <c r="I46" s="1071"/>
      <c r="J46" s="1071"/>
      <c r="K46" s="1071"/>
      <c r="L46" s="1071"/>
      <c r="M46" s="1071"/>
      <c r="N46" s="1071"/>
      <c r="O46" s="1072"/>
    </row>
    <row r="47" spans="1:19" ht="21">
      <c r="A47" s="1333">
        <v>34</v>
      </c>
      <c r="B47" s="1339" t="s">
        <v>325</v>
      </c>
      <c r="C47" s="1340" t="s">
        <v>5</v>
      </c>
      <c r="D47" s="1345">
        <v>1</v>
      </c>
      <c r="E47" s="1071"/>
      <c r="F47" s="1342"/>
      <c r="G47" s="1071"/>
      <c r="H47" s="1070"/>
      <c r="I47" s="1071"/>
      <c r="J47" s="1071"/>
      <c r="K47" s="1071"/>
      <c r="L47" s="1071"/>
      <c r="M47" s="1071"/>
      <c r="N47" s="1071"/>
      <c r="O47" s="1072"/>
    </row>
    <row r="48" spans="1:19" ht="50.25" customHeight="1">
      <c r="A48" s="1338" t="s">
        <v>1283</v>
      </c>
      <c r="B48" s="1339" t="s">
        <v>337</v>
      </c>
      <c r="C48" s="1340" t="s">
        <v>5</v>
      </c>
      <c r="D48" s="1345">
        <v>2</v>
      </c>
      <c r="E48" s="1342"/>
      <c r="F48" s="1342"/>
      <c r="G48" s="1071"/>
      <c r="H48" s="1342"/>
      <c r="I48" s="1071"/>
      <c r="J48" s="1071"/>
      <c r="K48" s="1071"/>
      <c r="L48" s="1071"/>
      <c r="M48" s="1071"/>
      <c r="N48" s="1071"/>
      <c r="O48" s="1072"/>
    </row>
    <row r="49" spans="1:15" ht="39" customHeight="1">
      <c r="A49" s="1333">
        <v>36</v>
      </c>
      <c r="B49" s="1339" t="s">
        <v>338</v>
      </c>
      <c r="C49" s="1340" t="s">
        <v>5</v>
      </c>
      <c r="D49" s="1345">
        <v>1</v>
      </c>
      <c r="E49" s="1071"/>
      <c r="F49" s="1342"/>
      <c r="G49" s="1071"/>
      <c r="H49" s="1071"/>
      <c r="I49" s="1071"/>
      <c r="J49" s="1071"/>
      <c r="K49" s="1071"/>
      <c r="L49" s="1071"/>
      <c r="M49" s="1071"/>
      <c r="N49" s="1071"/>
      <c r="O49" s="1072"/>
    </row>
    <row r="50" spans="1:15" ht="42">
      <c r="A50" s="1346">
        <v>37</v>
      </c>
      <c r="B50" s="1347" t="s">
        <v>1592</v>
      </c>
      <c r="C50" s="1348" t="s">
        <v>5</v>
      </c>
      <c r="D50" s="1345">
        <v>2</v>
      </c>
      <c r="E50" s="1318"/>
      <c r="F50" s="1342"/>
      <c r="G50" s="1342"/>
      <c r="H50" s="1318"/>
      <c r="I50" s="1071"/>
      <c r="J50" s="1071"/>
      <c r="K50" s="1071"/>
      <c r="L50" s="1071"/>
      <c r="M50" s="1071"/>
      <c r="N50" s="1071"/>
      <c r="O50" s="1072"/>
    </row>
    <row r="51" spans="1:15" ht="21">
      <c r="A51" s="746">
        <v>38</v>
      </c>
      <c r="B51" s="1349" t="s">
        <v>332</v>
      </c>
      <c r="C51" s="1350" t="s">
        <v>9</v>
      </c>
      <c r="D51" s="1351">
        <v>1</v>
      </c>
      <c r="E51" s="1318"/>
      <c r="F51" s="1342"/>
      <c r="G51" s="1342"/>
      <c r="H51" s="1318"/>
      <c r="I51" s="1071"/>
      <c r="J51" s="1071"/>
      <c r="K51" s="1071"/>
      <c r="L51" s="1071"/>
      <c r="M51" s="1071"/>
      <c r="N51" s="1071"/>
      <c r="O51" s="1072"/>
    </row>
    <row r="52" spans="1:15" ht="46.5" customHeight="1">
      <c r="A52" s="1338"/>
      <c r="B52" s="1352" t="s">
        <v>326</v>
      </c>
      <c r="C52" s="1353"/>
      <c r="D52" s="1345"/>
      <c r="E52" s="1318"/>
      <c r="F52" s="1342"/>
      <c r="G52" s="1342"/>
      <c r="H52" s="1318"/>
      <c r="I52" s="1071"/>
      <c r="J52" s="1071"/>
      <c r="K52" s="1071"/>
      <c r="L52" s="1071"/>
      <c r="M52" s="1071"/>
      <c r="N52" s="1071"/>
      <c r="O52" s="1072"/>
    </row>
    <row r="53" spans="1:15" ht="84">
      <c r="A53" s="1333">
        <v>39</v>
      </c>
      <c r="B53" s="1339" t="s">
        <v>3547</v>
      </c>
      <c r="C53" s="1340" t="s">
        <v>7</v>
      </c>
      <c r="D53" s="1345">
        <v>202</v>
      </c>
      <c r="E53" s="1342"/>
      <c r="F53" s="1342"/>
      <c r="G53" s="1342"/>
      <c r="H53" s="1342"/>
      <c r="I53" s="1071"/>
      <c r="J53" s="1071"/>
      <c r="K53" s="1071"/>
      <c r="L53" s="1071"/>
      <c r="M53" s="1071"/>
      <c r="N53" s="1071"/>
      <c r="O53" s="1072"/>
    </row>
    <row r="54" spans="1:15" ht="84">
      <c r="A54" s="1338" t="s">
        <v>806</v>
      </c>
      <c r="B54" s="1339" t="s">
        <v>3540</v>
      </c>
      <c r="C54" s="1340" t="s">
        <v>7</v>
      </c>
      <c r="D54" s="1345">
        <v>31</v>
      </c>
      <c r="E54" s="1071"/>
      <c r="F54" s="1342"/>
      <c r="G54" s="1071"/>
      <c r="H54" s="1071"/>
      <c r="I54" s="1071"/>
      <c r="J54" s="1071"/>
      <c r="K54" s="1071"/>
      <c r="L54" s="1071"/>
      <c r="M54" s="1071"/>
      <c r="N54" s="1071"/>
      <c r="O54" s="1072"/>
    </row>
    <row r="55" spans="1:15" ht="84">
      <c r="A55" s="1333">
        <v>41</v>
      </c>
      <c r="B55" s="1339" t="s">
        <v>3548</v>
      </c>
      <c r="C55" s="1340" t="s">
        <v>7</v>
      </c>
      <c r="D55" s="1345">
        <v>120</v>
      </c>
      <c r="E55" s="1342"/>
      <c r="F55" s="1342"/>
      <c r="G55" s="1342"/>
      <c r="H55" s="1343"/>
      <c r="I55" s="1071"/>
      <c r="J55" s="1071"/>
      <c r="K55" s="1071"/>
      <c r="L55" s="1071"/>
      <c r="M55" s="1071"/>
      <c r="N55" s="1071"/>
      <c r="O55" s="1072"/>
    </row>
    <row r="56" spans="1:15" ht="84">
      <c r="A56" s="1338" t="s">
        <v>807</v>
      </c>
      <c r="B56" s="1339" t="s">
        <v>2827</v>
      </c>
      <c r="C56" s="1340" t="s">
        <v>7</v>
      </c>
      <c r="D56" s="1345">
        <v>49</v>
      </c>
      <c r="E56" s="1342"/>
      <c r="F56" s="1342"/>
      <c r="G56" s="1342"/>
      <c r="H56" s="1342"/>
      <c r="I56" s="1071"/>
      <c r="J56" s="1071"/>
      <c r="K56" s="1071"/>
      <c r="L56" s="1071"/>
      <c r="M56" s="1071"/>
      <c r="N56" s="1071"/>
      <c r="O56" s="1072"/>
    </row>
    <row r="57" spans="1:15" ht="84">
      <c r="A57" s="1333">
        <v>43</v>
      </c>
      <c r="B57" s="1339" t="s">
        <v>1334</v>
      </c>
      <c r="C57" s="1340" t="s">
        <v>7</v>
      </c>
      <c r="D57" s="1345">
        <v>202</v>
      </c>
      <c r="E57" s="1344"/>
      <c r="F57" s="1342"/>
      <c r="G57" s="1071"/>
      <c r="H57" s="1115"/>
      <c r="I57" s="1071"/>
      <c r="J57" s="1071"/>
      <c r="K57" s="1071"/>
      <c r="L57" s="1071"/>
      <c r="M57" s="1071"/>
      <c r="N57" s="1071"/>
      <c r="O57" s="1072"/>
    </row>
    <row r="58" spans="1:15" ht="84">
      <c r="A58" s="1338" t="s">
        <v>808</v>
      </c>
      <c r="B58" s="1339" t="s">
        <v>1335</v>
      </c>
      <c r="C58" s="1340" t="s">
        <v>7</v>
      </c>
      <c r="D58" s="1345">
        <v>31</v>
      </c>
      <c r="E58" s="1113"/>
      <c r="F58" s="1342"/>
      <c r="G58" s="1071"/>
      <c r="H58" s="1071"/>
      <c r="I58" s="1071"/>
      <c r="J58" s="1071"/>
      <c r="K58" s="1071"/>
      <c r="L58" s="1071"/>
      <c r="M58" s="1071"/>
      <c r="N58" s="1071"/>
      <c r="O58" s="1072"/>
    </row>
    <row r="59" spans="1:15" ht="84">
      <c r="A59" s="1333">
        <v>45</v>
      </c>
      <c r="B59" s="1339" t="s">
        <v>1336</v>
      </c>
      <c r="C59" s="1340" t="s">
        <v>7</v>
      </c>
      <c r="D59" s="1345">
        <v>120</v>
      </c>
      <c r="E59" s="1071"/>
      <c r="F59" s="1342"/>
      <c r="G59" s="1071"/>
      <c r="H59" s="1071"/>
      <c r="I59" s="1071"/>
      <c r="J59" s="1071"/>
      <c r="K59" s="1071"/>
      <c r="L59" s="1071"/>
      <c r="M59" s="1071"/>
      <c r="N59" s="1071"/>
      <c r="O59" s="1072"/>
    </row>
    <row r="60" spans="1:15" ht="84">
      <c r="A60" s="1338" t="s">
        <v>809</v>
      </c>
      <c r="B60" s="1339" t="s">
        <v>1337</v>
      </c>
      <c r="C60" s="1340" t="s">
        <v>7</v>
      </c>
      <c r="D60" s="1345">
        <v>49</v>
      </c>
      <c r="E60" s="1342"/>
      <c r="F60" s="1342"/>
      <c r="G60" s="1071"/>
      <c r="H60" s="1342"/>
      <c r="I60" s="1071"/>
      <c r="J60" s="1071"/>
      <c r="K60" s="1071"/>
      <c r="L60" s="1071"/>
      <c r="M60" s="1071"/>
      <c r="N60" s="1071"/>
      <c r="O60" s="1072"/>
    </row>
    <row r="61" spans="1:15" ht="42">
      <c r="A61" s="1333">
        <v>47</v>
      </c>
      <c r="B61" s="1339" t="s">
        <v>1602</v>
      </c>
      <c r="C61" s="1340" t="s">
        <v>5</v>
      </c>
      <c r="D61" s="1345">
        <v>11</v>
      </c>
      <c r="E61" s="1342"/>
      <c r="F61" s="1342"/>
      <c r="G61" s="1342"/>
      <c r="H61" s="1342"/>
      <c r="I61" s="1071"/>
      <c r="J61" s="1071"/>
      <c r="K61" s="1071"/>
      <c r="L61" s="1071"/>
      <c r="M61" s="1071"/>
      <c r="N61" s="1071"/>
      <c r="O61" s="1072"/>
    </row>
    <row r="62" spans="1:15" ht="42">
      <c r="A62" s="1338" t="s">
        <v>810</v>
      </c>
      <c r="B62" s="1339" t="s">
        <v>1603</v>
      </c>
      <c r="C62" s="1340" t="s">
        <v>5</v>
      </c>
      <c r="D62" s="1345">
        <v>1</v>
      </c>
      <c r="E62" s="1342"/>
      <c r="F62" s="1071"/>
      <c r="G62" s="1071"/>
      <c r="H62" s="1070"/>
      <c r="I62" s="1071"/>
      <c r="J62" s="1071"/>
      <c r="K62" s="1071"/>
      <c r="L62" s="1071"/>
      <c r="M62" s="1071"/>
      <c r="N62" s="1071"/>
      <c r="O62" s="1072"/>
    </row>
    <row r="63" spans="1:15" ht="42">
      <c r="A63" s="1333">
        <v>49</v>
      </c>
      <c r="B63" s="1339" t="s">
        <v>1598</v>
      </c>
      <c r="C63" s="1340" t="s">
        <v>5</v>
      </c>
      <c r="D63" s="1345">
        <v>8</v>
      </c>
      <c r="E63" s="1342"/>
      <c r="F63" s="1071"/>
      <c r="G63" s="1071"/>
      <c r="H63" s="1070"/>
      <c r="I63" s="1071"/>
      <c r="J63" s="1071"/>
      <c r="K63" s="1071"/>
      <c r="L63" s="1071"/>
      <c r="M63" s="1071"/>
      <c r="N63" s="1071"/>
      <c r="O63" s="1072"/>
    </row>
    <row r="64" spans="1:15" ht="42">
      <c r="A64" s="1338" t="s">
        <v>811</v>
      </c>
      <c r="B64" s="1339" t="s">
        <v>1599</v>
      </c>
      <c r="C64" s="1340" t="s">
        <v>5</v>
      </c>
      <c r="D64" s="1345">
        <v>1</v>
      </c>
      <c r="E64" s="1342"/>
      <c r="F64" s="1342"/>
      <c r="G64" s="1071"/>
      <c r="H64" s="1070"/>
      <c r="I64" s="1071"/>
      <c r="J64" s="1071"/>
      <c r="K64" s="1071"/>
      <c r="L64" s="1071"/>
      <c r="M64" s="1071"/>
      <c r="N64" s="1071"/>
      <c r="O64" s="1072"/>
    </row>
    <row r="65" spans="1:15" ht="21">
      <c r="A65" s="1333">
        <v>51</v>
      </c>
      <c r="B65" s="1339" t="s">
        <v>339</v>
      </c>
      <c r="C65" s="1340" t="s">
        <v>5</v>
      </c>
      <c r="D65" s="1345">
        <v>1</v>
      </c>
      <c r="E65" s="1342"/>
      <c r="F65" s="1342"/>
      <c r="G65" s="1071"/>
      <c r="H65" s="1343"/>
      <c r="I65" s="1071"/>
      <c r="J65" s="1071"/>
      <c r="K65" s="1071"/>
      <c r="L65" s="1071"/>
      <c r="M65" s="1071"/>
      <c r="N65" s="1071"/>
      <c r="O65" s="1072"/>
    </row>
    <row r="66" spans="1:15" ht="21">
      <c r="A66" s="1338" t="s">
        <v>812</v>
      </c>
      <c r="B66" s="1339" t="s">
        <v>340</v>
      </c>
      <c r="C66" s="1340" t="s">
        <v>5</v>
      </c>
      <c r="D66" s="1345">
        <v>2</v>
      </c>
      <c r="E66" s="1342"/>
      <c r="F66" s="1342"/>
      <c r="G66" s="1071"/>
      <c r="H66" s="1342"/>
      <c r="I66" s="1071"/>
      <c r="J66" s="1071"/>
      <c r="K66" s="1071"/>
      <c r="L66" s="1071"/>
      <c r="M66" s="1071"/>
      <c r="N66" s="1071"/>
      <c r="O66" s="1072"/>
    </row>
    <row r="67" spans="1:15" ht="21">
      <c r="A67" s="1333">
        <v>53</v>
      </c>
      <c r="B67" s="1339" t="s">
        <v>341</v>
      </c>
      <c r="C67" s="1340" t="s">
        <v>5</v>
      </c>
      <c r="D67" s="1345">
        <v>1</v>
      </c>
      <c r="E67" s="1342"/>
      <c r="F67" s="1342"/>
      <c r="G67" s="1071"/>
      <c r="H67" s="1070"/>
      <c r="I67" s="1071"/>
      <c r="J67" s="1071"/>
      <c r="K67" s="1071"/>
      <c r="L67" s="1071"/>
      <c r="M67" s="1071"/>
      <c r="N67" s="1071"/>
      <c r="O67" s="1072"/>
    </row>
    <row r="68" spans="1:15" ht="42">
      <c r="A68" s="1338" t="s">
        <v>813</v>
      </c>
      <c r="B68" s="1339" t="s">
        <v>324</v>
      </c>
      <c r="C68" s="1340" t="s">
        <v>5</v>
      </c>
      <c r="D68" s="1345">
        <v>24</v>
      </c>
      <c r="E68" s="1071"/>
      <c r="F68" s="1342"/>
      <c r="G68" s="1071"/>
      <c r="H68" s="1071"/>
      <c r="I68" s="1071"/>
      <c r="J68" s="1071"/>
      <c r="K68" s="1071"/>
      <c r="L68" s="1071"/>
      <c r="M68" s="1071"/>
      <c r="N68" s="1071"/>
      <c r="O68" s="1072"/>
    </row>
    <row r="69" spans="1:15" ht="21">
      <c r="A69" s="1333">
        <v>55</v>
      </c>
      <c r="B69" s="1339" t="s">
        <v>325</v>
      </c>
      <c r="C69" s="1340" t="s">
        <v>5</v>
      </c>
      <c r="D69" s="1345">
        <v>1</v>
      </c>
      <c r="E69" s="1071"/>
      <c r="F69" s="1342"/>
      <c r="G69" s="1071"/>
      <c r="H69" s="1070"/>
      <c r="I69" s="1071"/>
      <c r="J69" s="1071"/>
      <c r="K69" s="1071"/>
      <c r="L69" s="1071"/>
      <c r="M69" s="1071"/>
      <c r="N69" s="1071"/>
      <c r="O69" s="1072"/>
    </row>
    <row r="70" spans="1:15" ht="21">
      <c r="A70" s="1338" t="s">
        <v>814</v>
      </c>
      <c r="B70" s="1352" t="s">
        <v>327</v>
      </c>
      <c r="C70" s="1340"/>
      <c r="D70" s="1345"/>
      <c r="E70" s="1318"/>
      <c r="F70" s="1342"/>
      <c r="G70" s="1342"/>
      <c r="H70" s="1318"/>
      <c r="I70" s="1071"/>
      <c r="J70" s="1071"/>
      <c r="K70" s="1071"/>
      <c r="L70" s="1071"/>
      <c r="M70" s="1071"/>
      <c r="N70" s="1071"/>
      <c r="O70" s="1072"/>
    </row>
    <row r="71" spans="1:15" ht="84">
      <c r="A71" s="1333">
        <v>57</v>
      </c>
      <c r="B71" s="1339" t="s">
        <v>3549</v>
      </c>
      <c r="C71" s="1340" t="s">
        <v>7</v>
      </c>
      <c r="D71" s="1345">
        <v>11</v>
      </c>
      <c r="E71" s="1071"/>
      <c r="F71" s="1342"/>
      <c r="G71" s="1071"/>
      <c r="H71" s="1071"/>
      <c r="I71" s="1071"/>
      <c r="J71" s="1071"/>
      <c r="K71" s="1071"/>
      <c r="L71" s="1071"/>
      <c r="M71" s="1071"/>
      <c r="N71" s="1071"/>
      <c r="O71" s="1072"/>
    </row>
    <row r="72" spans="1:15" ht="42">
      <c r="A72" s="1338" t="s">
        <v>815</v>
      </c>
      <c r="B72" s="1339" t="s">
        <v>1338</v>
      </c>
      <c r="C72" s="1340" t="s">
        <v>7</v>
      </c>
      <c r="D72" s="1345">
        <v>11</v>
      </c>
      <c r="E72" s="1342"/>
      <c r="F72" s="1071"/>
      <c r="G72" s="1071"/>
      <c r="H72" s="1070"/>
      <c r="I72" s="1071"/>
      <c r="J72" s="1071"/>
      <c r="K72" s="1071"/>
      <c r="L72" s="1071"/>
      <c r="M72" s="1071"/>
      <c r="N72" s="1071"/>
      <c r="O72" s="1072"/>
    </row>
    <row r="73" spans="1:15" ht="42">
      <c r="A73" s="1333">
        <v>59</v>
      </c>
      <c r="B73" s="1339" t="s">
        <v>1597</v>
      </c>
      <c r="C73" s="1340" t="s">
        <v>5</v>
      </c>
      <c r="D73" s="1345">
        <v>2</v>
      </c>
      <c r="E73" s="1342"/>
      <c r="F73" s="1071"/>
      <c r="G73" s="1071"/>
      <c r="H73" s="1070"/>
      <c r="I73" s="1071"/>
      <c r="J73" s="1071"/>
      <c r="K73" s="1071"/>
      <c r="L73" s="1071"/>
      <c r="M73" s="1071"/>
      <c r="N73" s="1071"/>
      <c r="O73" s="1072"/>
    </row>
    <row r="74" spans="1:15" ht="63">
      <c r="A74" s="1338" t="s">
        <v>816</v>
      </c>
      <c r="B74" s="1339" t="s">
        <v>3550</v>
      </c>
      <c r="C74" s="1340" t="s">
        <v>9</v>
      </c>
      <c r="D74" s="1345">
        <v>1</v>
      </c>
      <c r="E74" s="1113"/>
      <c r="F74" s="1342"/>
      <c r="G74" s="1071"/>
      <c r="H74" s="1071"/>
      <c r="I74" s="1071"/>
      <c r="J74" s="1071"/>
      <c r="K74" s="1071"/>
      <c r="L74" s="1071"/>
      <c r="M74" s="1071"/>
      <c r="N74" s="1071"/>
      <c r="O74" s="1072"/>
    </row>
    <row r="75" spans="1:15" ht="21">
      <c r="A75" s="1333">
        <v>61</v>
      </c>
      <c r="B75" s="1339" t="s">
        <v>342</v>
      </c>
      <c r="C75" s="1340" t="s">
        <v>5</v>
      </c>
      <c r="D75" s="1345">
        <v>2</v>
      </c>
      <c r="E75" s="1342"/>
      <c r="F75" s="1342"/>
      <c r="G75" s="1071"/>
      <c r="H75" s="1342"/>
      <c r="I75" s="1071"/>
      <c r="J75" s="1071"/>
      <c r="K75" s="1071"/>
      <c r="L75" s="1071"/>
      <c r="M75" s="1071"/>
      <c r="N75" s="1071"/>
      <c r="O75" s="1072"/>
    </row>
    <row r="76" spans="1:15" ht="21">
      <c r="A76" s="1338" t="s">
        <v>817</v>
      </c>
      <c r="B76" s="1352" t="s">
        <v>328</v>
      </c>
      <c r="C76" s="1340"/>
      <c r="D76" s="1345"/>
      <c r="E76" s="1318"/>
      <c r="F76" s="1342"/>
      <c r="G76" s="1342"/>
      <c r="H76" s="1318"/>
      <c r="I76" s="1071"/>
      <c r="J76" s="1071"/>
      <c r="K76" s="1071"/>
      <c r="L76" s="1071"/>
      <c r="M76" s="1071"/>
      <c r="N76" s="1071"/>
      <c r="O76" s="1072"/>
    </row>
    <row r="77" spans="1:15" ht="42">
      <c r="A77" s="1333">
        <v>63</v>
      </c>
      <c r="B77" s="1339" t="s">
        <v>343</v>
      </c>
      <c r="C77" s="1340" t="s">
        <v>7</v>
      </c>
      <c r="D77" s="1345">
        <v>154</v>
      </c>
      <c r="E77" s="1070"/>
      <c r="F77" s="1342"/>
      <c r="G77" s="1071"/>
      <c r="H77" s="1343"/>
      <c r="I77" s="1071"/>
      <c r="J77" s="1071"/>
      <c r="K77" s="1071"/>
      <c r="L77" s="1071"/>
      <c r="M77" s="1071"/>
      <c r="N77" s="1071"/>
      <c r="O77" s="1072"/>
    </row>
    <row r="78" spans="1:15" ht="105">
      <c r="A78" s="1338" t="s">
        <v>818</v>
      </c>
      <c r="B78" s="1339" t="s">
        <v>1593</v>
      </c>
      <c r="C78" s="1340" t="s">
        <v>9</v>
      </c>
      <c r="D78" s="1345">
        <v>5</v>
      </c>
      <c r="E78" s="1071"/>
      <c r="F78" s="1342"/>
      <c r="G78" s="1071"/>
      <c r="H78" s="1071"/>
      <c r="I78" s="1071"/>
      <c r="J78" s="1071"/>
      <c r="K78" s="1071"/>
      <c r="L78" s="1071"/>
      <c r="M78" s="1071"/>
      <c r="N78" s="1071"/>
      <c r="O78" s="1072"/>
    </row>
    <row r="79" spans="1:15" ht="21">
      <c r="A79" s="1333">
        <v>65</v>
      </c>
      <c r="B79" s="1339" t="s">
        <v>1604</v>
      </c>
      <c r="C79" s="1340" t="s">
        <v>5</v>
      </c>
      <c r="D79" s="1345">
        <v>1</v>
      </c>
      <c r="E79" s="1071"/>
      <c r="F79" s="1342"/>
      <c r="G79" s="1071"/>
      <c r="H79" s="1071"/>
      <c r="I79" s="1071"/>
      <c r="J79" s="1071"/>
      <c r="K79" s="1071"/>
      <c r="L79" s="1071"/>
      <c r="M79" s="1071"/>
      <c r="N79" s="1071"/>
      <c r="O79" s="1072"/>
    </row>
    <row r="80" spans="1:15" ht="21">
      <c r="A80" s="1338" t="s">
        <v>819</v>
      </c>
      <c r="B80" s="1339" t="s">
        <v>336</v>
      </c>
      <c r="C80" s="1340" t="s">
        <v>5</v>
      </c>
      <c r="D80" s="1345">
        <v>1</v>
      </c>
      <c r="E80" s="1342"/>
      <c r="F80" s="1342"/>
      <c r="G80" s="1342"/>
      <c r="H80" s="1342"/>
      <c r="I80" s="1071"/>
      <c r="J80" s="1071"/>
      <c r="K80" s="1071"/>
      <c r="L80" s="1071"/>
      <c r="M80" s="1071"/>
      <c r="N80" s="1071"/>
      <c r="O80" s="1072"/>
    </row>
    <row r="81" spans="1:23" ht="21">
      <c r="A81" s="1333">
        <v>67</v>
      </c>
      <c r="B81" s="1339" t="s">
        <v>344</v>
      </c>
      <c r="C81" s="1340" t="s">
        <v>5</v>
      </c>
      <c r="D81" s="1345">
        <v>1</v>
      </c>
      <c r="E81" s="1342"/>
      <c r="F81" s="1342"/>
      <c r="G81" s="1071"/>
      <c r="H81" s="1342"/>
      <c r="I81" s="1071"/>
      <c r="J81" s="1071"/>
      <c r="K81" s="1071"/>
      <c r="L81" s="1071"/>
      <c r="M81" s="1071"/>
      <c r="N81" s="1071"/>
      <c r="O81" s="1072"/>
    </row>
    <row r="82" spans="1:23" ht="42">
      <c r="A82" s="1338" t="s">
        <v>820</v>
      </c>
      <c r="B82" s="1339" t="s">
        <v>2830</v>
      </c>
      <c r="C82" s="1340" t="s">
        <v>5</v>
      </c>
      <c r="D82" s="1345">
        <v>1</v>
      </c>
      <c r="E82" s="1070"/>
      <c r="F82" s="1342"/>
      <c r="G82" s="1071"/>
      <c r="H82" s="1070"/>
      <c r="I82" s="1071"/>
      <c r="J82" s="1071"/>
      <c r="K82" s="1071"/>
      <c r="L82" s="1071"/>
      <c r="M82" s="1071"/>
      <c r="N82" s="1071"/>
      <c r="O82" s="1072"/>
    </row>
    <row r="83" spans="1:23" ht="42">
      <c r="A83" s="1333">
        <v>69</v>
      </c>
      <c r="B83" s="1339" t="s">
        <v>1595</v>
      </c>
      <c r="C83" s="1340" t="s">
        <v>5</v>
      </c>
      <c r="D83" s="1345">
        <v>6</v>
      </c>
      <c r="E83" s="1071"/>
      <c r="F83" s="1342"/>
      <c r="G83" s="1071"/>
      <c r="H83" s="1071"/>
      <c r="I83" s="1071"/>
      <c r="J83" s="1071"/>
      <c r="K83" s="1071"/>
      <c r="L83" s="1071"/>
      <c r="M83" s="1071"/>
      <c r="N83" s="1071"/>
      <c r="O83" s="1072"/>
    </row>
    <row r="84" spans="1:23" ht="21">
      <c r="A84" s="1338" t="s">
        <v>821</v>
      </c>
      <c r="B84" s="1339" t="s">
        <v>2831</v>
      </c>
      <c r="C84" s="1340" t="s">
        <v>5</v>
      </c>
      <c r="D84" s="1345">
        <v>21</v>
      </c>
      <c r="E84" s="1344"/>
      <c r="F84" s="1342"/>
      <c r="G84" s="1071"/>
      <c r="H84" s="1113"/>
      <c r="I84" s="1071"/>
      <c r="J84" s="1071"/>
      <c r="K84" s="1071"/>
      <c r="L84" s="1071"/>
      <c r="M84" s="1071"/>
      <c r="N84" s="1071"/>
      <c r="O84" s="1072"/>
    </row>
    <row r="85" spans="1:23" ht="21">
      <c r="A85" s="1333">
        <v>71</v>
      </c>
      <c r="B85" s="1339" t="s">
        <v>325</v>
      </c>
      <c r="C85" s="1340" t="s">
        <v>5</v>
      </c>
      <c r="D85" s="1345">
        <v>1</v>
      </c>
      <c r="E85" s="1071"/>
      <c r="F85" s="1342"/>
      <c r="G85" s="1071"/>
      <c r="H85" s="1071"/>
      <c r="I85" s="1071"/>
      <c r="J85" s="1071"/>
      <c r="K85" s="1071"/>
      <c r="L85" s="1071"/>
      <c r="M85" s="1071"/>
      <c r="N85" s="1071"/>
      <c r="O85" s="1072"/>
    </row>
    <row r="86" spans="1:23" ht="42">
      <c r="A86" s="1338" t="s">
        <v>822</v>
      </c>
      <c r="B86" s="1339" t="s">
        <v>329</v>
      </c>
      <c r="C86" s="1340" t="s">
        <v>5</v>
      </c>
      <c r="D86" s="1345">
        <v>1</v>
      </c>
      <c r="E86" s="1071"/>
      <c r="F86" s="1342"/>
      <c r="G86" s="1071"/>
      <c r="H86" s="1071"/>
      <c r="I86" s="1071"/>
      <c r="J86" s="1071"/>
      <c r="K86" s="1071"/>
      <c r="L86" s="1071"/>
      <c r="M86" s="1071"/>
      <c r="N86" s="1071"/>
      <c r="O86" s="1072"/>
    </row>
    <row r="87" spans="1:23" ht="42">
      <c r="A87" s="1333">
        <v>73</v>
      </c>
      <c r="B87" s="1339" t="s">
        <v>330</v>
      </c>
      <c r="C87" s="1340" t="s">
        <v>5</v>
      </c>
      <c r="D87" s="1345">
        <v>1</v>
      </c>
      <c r="E87" s="1115"/>
      <c r="F87" s="1342"/>
      <c r="G87" s="1071"/>
      <c r="H87" s="1115"/>
      <c r="I87" s="1071"/>
      <c r="J87" s="1071"/>
      <c r="K87" s="1071"/>
      <c r="L87" s="1071"/>
      <c r="M87" s="1071"/>
      <c r="N87" s="1071"/>
      <c r="O87" s="1072"/>
    </row>
    <row r="88" spans="1:23" ht="168.75">
      <c r="A88" s="1346">
        <v>74</v>
      </c>
      <c r="B88" s="1347" t="s">
        <v>3916</v>
      </c>
      <c r="C88" s="1348" t="s">
        <v>9</v>
      </c>
      <c r="D88" s="1345">
        <v>1</v>
      </c>
      <c r="E88" s="1318"/>
      <c r="F88" s="1342"/>
      <c r="G88" s="1342"/>
      <c r="H88" s="1318"/>
      <c r="I88" s="1071"/>
      <c r="J88" s="1071"/>
      <c r="K88" s="1071"/>
      <c r="L88" s="1071"/>
      <c r="M88" s="1071"/>
      <c r="N88" s="1071"/>
      <c r="O88" s="1072"/>
      <c r="Q88" s="1945" t="s">
        <v>3913</v>
      </c>
      <c r="R88" s="1946"/>
      <c r="S88" s="1946"/>
      <c r="U88" s="1795"/>
      <c r="V88" s="1795"/>
      <c r="W88" s="1795"/>
    </row>
    <row r="89" spans="1:23" ht="21">
      <c r="A89" s="746"/>
      <c r="B89" s="1349" t="s">
        <v>332</v>
      </c>
      <c r="C89" s="1350" t="s">
        <v>9</v>
      </c>
      <c r="D89" s="1351">
        <v>1</v>
      </c>
      <c r="E89" s="1318"/>
      <c r="F89" s="1342"/>
      <c r="G89" s="1342"/>
      <c r="H89" s="1318"/>
      <c r="I89" s="1071"/>
      <c r="J89" s="1071"/>
      <c r="K89" s="1071"/>
      <c r="L89" s="1071"/>
      <c r="M89" s="1071"/>
      <c r="N89" s="1071"/>
      <c r="O89" s="1072"/>
    </row>
    <row r="90" spans="1:23" ht="21">
      <c r="A90" s="1338" t="s">
        <v>1288</v>
      </c>
      <c r="B90" s="1352" t="s">
        <v>300</v>
      </c>
      <c r="C90" s="1340"/>
      <c r="D90" s="1345"/>
      <c r="E90" s="1318"/>
      <c r="F90" s="1342"/>
      <c r="G90" s="1342"/>
      <c r="H90" s="1318"/>
      <c r="I90" s="1071"/>
      <c r="J90" s="1071"/>
      <c r="K90" s="1071"/>
      <c r="L90" s="1071"/>
      <c r="M90" s="1071"/>
      <c r="N90" s="1071"/>
      <c r="O90" s="1072"/>
    </row>
    <row r="91" spans="1:23" ht="110.25" customHeight="1">
      <c r="A91" s="1333">
        <v>76</v>
      </c>
      <c r="B91" s="1339" t="s">
        <v>1594</v>
      </c>
      <c r="C91" s="1340" t="s">
        <v>7</v>
      </c>
      <c r="D91" s="1345">
        <v>152</v>
      </c>
      <c r="E91" s="1342"/>
      <c r="F91" s="1342"/>
      <c r="G91" s="1071"/>
      <c r="H91" s="1071"/>
      <c r="I91" s="1071"/>
      <c r="J91" s="1071"/>
      <c r="K91" s="1071"/>
      <c r="L91" s="1071"/>
      <c r="M91" s="1071"/>
      <c r="N91" s="1071"/>
      <c r="O91" s="1072"/>
      <c r="U91" s="2000"/>
      <c r="V91" s="2000"/>
      <c r="W91" s="2000"/>
    </row>
    <row r="92" spans="1:23" ht="117" customHeight="1">
      <c r="A92" s="1338" t="s">
        <v>1289</v>
      </c>
      <c r="B92" s="1339" t="s">
        <v>1339</v>
      </c>
      <c r="C92" s="1340" t="s">
        <v>7</v>
      </c>
      <c r="D92" s="1345">
        <v>143</v>
      </c>
      <c r="E92" s="1071"/>
      <c r="F92" s="1342"/>
      <c r="G92" s="1071"/>
      <c r="H92" s="1071"/>
      <c r="I92" s="1071"/>
      <c r="J92" s="1071"/>
      <c r="K92" s="1071"/>
      <c r="L92" s="1071"/>
      <c r="M92" s="1071"/>
      <c r="N92" s="1071"/>
      <c r="O92" s="1072"/>
      <c r="U92" s="2000"/>
      <c r="V92" s="2000"/>
      <c r="W92" s="2000"/>
    </row>
    <row r="93" spans="1:23" ht="111" customHeight="1">
      <c r="A93" s="1333">
        <v>78</v>
      </c>
      <c r="B93" s="1782" t="s">
        <v>3971</v>
      </c>
      <c r="C93" s="1340" t="s">
        <v>7</v>
      </c>
      <c r="D93" s="1345">
        <v>46</v>
      </c>
      <c r="E93" s="1342"/>
      <c r="F93" s="1342"/>
      <c r="G93" s="1071"/>
      <c r="H93" s="1343"/>
      <c r="I93" s="1071"/>
      <c r="J93" s="1071"/>
      <c r="K93" s="1071"/>
      <c r="L93" s="1071"/>
      <c r="M93" s="1071"/>
      <c r="N93" s="1071"/>
      <c r="O93" s="1072"/>
      <c r="U93" s="1943" t="s">
        <v>4006</v>
      </c>
      <c r="V93" s="1944"/>
      <c r="W93" s="1944"/>
    </row>
    <row r="94" spans="1:23" ht="137.25" customHeight="1">
      <c r="A94" s="1338" t="s">
        <v>1291</v>
      </c>
      <c r="B94" s="1782" t="s">
        <v>3972</v>
      </c>
      <c r="C94" s="1340" t="s">
        <v>7</v>
      </c>
      <c r="D94" s="1345">
        <v>92</v>
      </c>
      <c r="E94" s="1115"/>
      <c r="F94" s="1342"/>
      <c r="G94" s="1071"/>
      <c r="H94" s="1115"/>
      <c r="I94" s="1071"/>
      <c r="J94" s="1071"/>
      <c r="K94" s="1071"/>
      <c r="L94" s="1071"/>
      <c r="M94" s="1071"/>
      <c r="N94" s="1071"/>
      <c r="O94" s="1072"/>
      <c r="U94" s="1943" t="s">
        <v>4006</v>
      </c>
      <c r="V94" s="1944"/>
      <c r="W94" s="1944"/>
    </row>
    <row r="95" spans="1:23" ht="42">
      <c r="A95" s="1333">
        <v>80</v>
      </c>
      <c r="B95" s="1339" t="s">
        <v>2832</v>
      </c>
      <c r="C95" s="1340" t="s">
        <v>5</v>
      </c>
      <c r="D95" s="1345">
        <v>157</v>
      </c>
      <c r="E95" s="1342"/>
      <c r="F95" s="1342"/>
      <c r="G95" s="1071"/>
      <c r="H95" s="1070"/>
      <c r="I95" s="1071"/>
      <c r="J95" s="1071"/>
      <c r="K95" s="1071"/>
      <c r="L95" s="1071"/>
      <c r="M95" s="1071"/>
      <c r="N95" s="1071"/>
      <c r="O95" s="1072"/>
    </row>
    <row r="96" spans="1:23" ht="42">
      <c r="A96" s="1338" t="s">
        <v>1292</v>
      </c>
      <c r="B96" s="1339" t="s">
        <v>2833</v>
      </c>
      <c r="C96" s="1340" t="s">
        <v>5</v>
      </c>
      <c r="D96" s="1345">
        <v>128</v>
      </c>
      <c r="E96" s="1342"/>
      <c r="F96" s="1342"/>
      <c r="G96" s="1071"/>
      <c r="H96" s="1071"/>
      <c r="I96" s="1071"/>
      <c r="J96" s="1071"/>
      <c r="K96" s="1071"/>
      <c r="L96" s="1071"/>
      <c r="M96" s="1071"/>
      <c r="N96" s="1071"/>
      <c r="O96" s="1072"/>
    </row>
    <row r="97" spans="1:23" ht="42">
      <c r="A97" s="1333">
        <v>82</v>
      </c>
      <c r="B97" s="1339" t="s">
        <v>2834</v>
      </c>
      <c r="C97" s="1340" t="s">
        <v>5</v>
      </c>
      <c r="D97" s="1345">
        <v>17</v>
      </c>
      <c r="E97" s="1070"/>
      <c r="F97" s="1342"/>
      <c r="G97" s="1071"/>
      <c r="H97" s="1070"/>
      <c r="I97" s="1071"/>
      <c r="J97" s="1071"/>
      <c r="K97" s="1071"/>
      <c r="L97" s="1071"/>
      <c r="M97" s="1071"/>
      <c r="N97" s="1071"/>
      <c r="O97" s="1072"/>
    </row>
    <row r="98" spans="1:23" ht="42">
      <c r="A98" s="1338" t="s">
        <v>1293</v>
      </c>
      <c r="B98" s="1339" t="s">
        <v>2835</v>
      </c>
      <c r="C98" s="1340" t="s">
        <v>5</v>
      </c>
      <c r="D98" s="1345">
        <v>32</v>
      </c>
      <c r="E98" s="1070"/>
      <c r="F98" s="1342"/>
      <c r="G98" s="1071"/>
      <c r="H98" s="1342"/>
      <c r="I98" s="1071"/>
      <c r="J98" s="1071"/>
      <c r="K98" s="1071"/>
      <c r="L98" s="1071"/>
      <c r="M98" s="1071"/>
      <c r="N98" s="1071"/>
      <c r="O98" s="1072"/>
    </row>
    <row r="99" spans="1:23" ht="42">
      <c r="A99" s="1333">
        <v>84</v>
      </c>
      <c r="B99" s="1339" t="s">
        <v>2836</v>
      </c>
      <c r="C99" s="1340" t="s">
        <v>5</v>
      </c>
      <c r="D99" s="1345">
        <v>40</v>
      </c>
      <c r="E99" s="1070"/>
      <c r="F99" s="1342"/>
      <c r="G99" s="1071"/>
      <c r="H99" s="1113"/>
      <c r="I99" s="1071"/>
      <c r="J99" s="1071"/>
      <c r="K99" s="1071"/>
      <c r="L99" s="1071"/>
      <c r="M99" s="1071"/>
      <c r="N99" s="1071"/>
      <c r="O99" s="1072"/>
    </row>
    <row r="100" spans="1:23" ht="42">
      <c r="A100" s="1338" t="s">
        <v>1294</v>
      </c>
      <c r="B100" s="1339" t="s">
        <v>2837</v>
      </c>
      <c r="C100" s="1340" t="s">
        <v>5</v>
      </c>
      <c r="D100" s="1345">
        <v>2</v>
      </c>
      <c r="E100" s="1070"/>
      <c r="F100" s="1342"/>
      <c r="G100" s="1071"/>
      <c r="H100" s="1115"/>
      <c r="I100" s="1071"/>
      <c r="J100" s="1071"/>
      <c r="K100" s="1071"/>
      <c r="L100" s="1071"/>
      <c r="M100" s="1071"/>
      <c r="N100" s="1071"/>
      <c r="O100" s="1072"/>
    </row>
    <row r="101" spans="1:23" ht="96.75" customHeight="1">
      <c r="A101" s="1778">
        <v>86</v>
      </c>
      <c r="B101" s="1775" t="s">
        <v>3551</v>
      </c>
      <c r="C101" s="1776" t="s">
        <v>5</v>
      </c>
      <c r="D101" s="1777">
        <v>18</v>
      </c>
      <c r="E101" s="1344"/>
      <c r="F101" s="1342"/>
      <c r="G101" s="1342"/>
      <c r="H101" s="1318"/>
      <c r="I101" s="1071"/>
      <c r="J101" s="1071"/>
      <c r="K101" s="1071"/>
      <c r="L101" s="1071"/>
      <c r="M101" s="1071"/>
      <c r="N101" s="1071"/>
      <c r="O101" s="1072"/>
      <c r="Q101" s="1945" t="s">
        <v>3926</v>
      </c>
      <c r="R101" s="1946"/>
      <c r="S101" s="1946"/>
    </row>
    <row r="102" spans="1:23" ht="107.25" customHeight="1">
      <c r="A102" s="1774" t="s">
        <v>1295</v>
      </c>
      <c r="B102" s="1775" t="s">
        <v>3552</v>
      </c>
      <c r="C102" s="1776" t="s">
        <v>5</v>
      </c>
      <c r="D102" s="1777">
        <v>3</v>
      </c>
      <c r="E102" s="1113"/>
      <c r="F102" s="1342"/>
      <c r="G102" s="1342"/>
      <c r="H102" s="1318"/>
      <c r="I102" s="1071"/>
      <c r="J102" s="1071"/>
      <c r="K102" s="1071"/>
      <c r="L102" s="1071"/>
      <c r="M102" s="1071"/>
      <c r="N102" s="1071"/>
      <c r="O102" s="1072"/>
      <c r="Q102" s="1945" t="s">
        <v>3926</v>
      </c>
      <c r="R102" s="1946"/>
      <c r="S102" s="1946"/>
    </row>
    <row r="103" spans="1:23" ht="105" customHeight="1">
      <c r="A103" s="1778">
        <v>88</v>
      </c>
      <c r="B103" s="1779" t="s">
        <v>3553</v>
      </c>
      <c r="C103" s="1780" t="s">
        <v>5</v>
      </c>
      <c r="D103" s="1781">
        <v>19</v>
      </c>
      <c r="E103" s="1071"/>
      <c r="F103" s="1342"/>
      <c r="G103" s="1342"/>
      <c r="H103" s="1318"/>
      <c r="I103" s="1071"/>
      <c r="J103" s="1071"/>
      <c r="K103" s="1071"/>
      <c r="L103" s="1071"/>
      <c r="M103" s="1071"/>
      <c r="N103" s="1071"/>
      <c r="O103" s="1072"/>
      <c r="Q103" s="1945" t="s">
        <v>3926</v>
      </c>
      <c r="R103" s="1946"/>
      <c r="S103" s="1946"/>
    </row>
    <row r="104" spans="1:23" ht="98.25" customHeight="1">
      <c r="A104" s="1774" t="s">
        <v>1296</v>
      </c>
      <c r="B104" s="1775" t="s">
        <v>3554</v>
      </c>
      <c r="C104" s="1776" t="s">
        <v>5</v>
      </c>
      <c r="D104" s="1777">
        <v>3</v>
      </c>
      <c r="E104" s="1071"/>
      <c r="F104" s="1342"/>
      <c r="G104" s="1342"/>
      <c r="H104" s="1318"/>
      <c r="I104" s="1071"/>
      <c r="J104" s="1071"/>
      <c r="K104" s="1071"/>
      <c r="L104" s="1071"/>
      <c r="M104" s="1071"/>
      <c r="N104" s="1071"/>
      <c r="O104" s="1072"/>
      <c r="Q104" s="1945" t="s">
        <v>3926</v>
      </c>
      <c r="R104" s="1946"/>
      <c r="S104" s="1946"/>
    </row>
    <row r="105" spans="1:23" ht="61.5">
      <c r="A105" s="1778">
        <v>90</v>
      </c>
      <c r="B105" s="1779" t="s">
        <v>3555</v>
      </c>
      <c r="C105" s="1780" t="s">
        <v>9</v>
      </c>
      <c r="D105" s="1781">
        <v>1</v>
      </c>
      <c r="E105" s="1070"/>
      <c r="F105" s="1342"/>
      <c r="G105" s="1342"/>
      <c r="H105" s="1318"/>
      <c r="I105" s="1071"/>
      <c r="J105" s="1071"/>
      <c r="K105" s="1071"/>
      <c r="L105" s="1071"/>
      <c r="M105" s="1071"/>
      <c r="N105" s="1071"/>
      <c r="O105" s="1072"/>
      <c r="Q105" s="1945" t="s">
        <v>3926</v>
      </c>
      <c r="R105" s="1946"/>
      <c r="S105" s="1946"/>
    </row>
    <row r="106" spans="1:23" ht="61.5">
      <c r="A106" s="1774" t="s">
        <v>1297</v>
      </c>
      <c r="B106" s="1775" t="s">
        <v>3556</v>
      </c>
      <c r="C106" s="1776" t="s">
        <v>9</v>
      </c>
      <c r="D106" s="1777">
        <v>1</v>
      </c>
      <c r="E106" s="1070"/>
      <c r="F106" s="1342"/>
      <c r="G106" s="1342"/>
      <c r="H106" s="1318"/>
      <c r="I106" s="1071"/>
      <c r="J106" s="1071"/>
      <c r="K106" s="1071"/>
      <c r="L106" s="1071"/>
      <c r="M106" s="1071"/>
      <c r="N106" s="1071"/>
      <c r="O106" s="1072"/>
      <c r="Q106" s="1945" t="s">
        <v>3926</v>
      </c>
      <c r="R106" s="1946"/>
      <c r="S106" s="1946"/>
    </row>
    <row r="107" spans="1:23" ht="93" customHeight="1">
      <c r="A107" s="1778">
        <v>92</v>
      </c>
      <c r="B107" s="1775" t="s">
        <v>3557</v>
      </c>
      <c r="C107" s="1776" t="s">
        <v>5</v>
      </c>
      <c r="D107" s="1777">
        <v>1</v>
      </c>
      <c r="E107" s="1071"/>
      <c r="F107" s="1342"/>
      <c r="G107" s="1342"/>
      <c r="H107" s="1318"/>
      <c r="I107" s="1071"/>
      <c r="J107" s="1071"/>
      <c r="K107" s="1071"/>
      <c r="L107" s="1071"/>
      <c r="M107" s="1071"/>
      <c r="N107" s="1071"/>
      <c r="O107" s="1072"/>
      <c r="Q107" s="1945" t="s">
        <v>3926</v>
      </c>
      <c r="R107" s="1946"/>
      <c r="S107" s="1946"/>
    </row>
    <row r="108" spans="1:23" ht="84" customHeight="1">
      <c r="A108" s="746">
        <v>93</v>
      </c>
      <c r="B108" s="1349" t="s">
        <v>3851</v>
      </c>
      <c r="C108" s="1350" t="s">
        <v>9</v>
      </c>
      <c r="D108" s="1351">
        <v>14</v>
      </c>
      <c r="E108" s="1071"/>
      <c r="F108" s="1342"/>
      <c r="G108" s="1342"/>
      <c r="H108" s="750"/>
      <c r="I108" s="1071"/>
      <c r="J108" s="1071"/>
      <c r="K108" s="1071"/>
      <c r="L108" s="1071"/>
      <c r="M108" s="1071"/>
      <c r="N108" s="1071"/>
      <c r="O108" s="1072"/>
      <c r="Q108" s="1945" t="s">
        <v>3927</v>
      </c>
      <c r="R108" s="1946"/>
      <c r="S108" s="1946"/>
    </row>
    <row r="109" spans="1:23" ht="64.5" customHeight="1">
      <c r="A109" s="746">
        <v>94</v>
      </c>
      <c r="B109" s="1349" t="s">
        <v>3852</v>
      </c>
      <c r="C109" s="1350" t="s">
        <v>9</v>
      </c>
      <c r="D109" s="1351">
        <v>3</v>
      </c>
      <c r="E109" s="1071"/>
      <c r="F109" s="1342"/>
      <c r="G109" s="1342"/>
      <c r="H109" s="750"/>
      <c r="I109" s="1071"/>
      <c r="J109" s="1071"/>
      <c r="K109" s="1071"/>
      <c r="L109" s="1071"/>
      <c r="M109" s="1071"/>
      <c r="N109" s="1071"/>
      <c r="O109" s="1072"/>
      <c r="Q109" s="1945" t="s">
        <v>3927</v>
      </c>
      <c r="R109" s="1946"/>
      <c r="S109" s="1946"/>
    </row>
    <row r="110" spans="1:23" s="1801" customFormat="1" ht="105.75" customHeight="1">
      <c r="A110" s="1185"/>
      <c r="B110" s="1782" t="s">
        <v>3973</v>
      </c>
      <c r="C110" s="1783" t="s">
        <v>9</v>
      </c>
      <c r="D110" s="736">
        <v>3</v>
      </c>
      <c r="E110" s="1123"/>
      <c r="F110" s="1246"/>
      <c r="G110" s="1246"/>
      <c r="H110" s="736"/>
      <c r="I110" s="1123"/>
      <c r="J110" s="1123"/>
      <c r="K110" s="1123"/>
      <c r="L110" s="1123"/>
      <c r="M110" s="1123"/>
      <c r="N110" s="1123"/>
      <c r="O110" s="1785"/>
      <c r="Q110" s="1732"/>
      <c r="R110" s="1798"/>
      <c r="S110" s="1798"/>
      <c r="U110" s="1943" t="s">
        <v>4003</v>
      </c>
      <c r="V110" s="1944"/>
      <c r="W110" s="1944"/>
    </row>
    <row r="111" spans="1:23" ht="96" customHeight="1">
      <c r="A111" s="746">
        <v>95</v>
      </c>
      <c r="B111" s="1349" t="s">
        <v>3853</v>
      </c>
      <c r="C111" s="1350" t="s">
        <v>9</v>
      </c>
      <c r="D111" s="1351">
        <v>5</v>
      </c>
      <c r="E111" s="1071"/>
      <c r="F111" s="1342"/>
      <c r="G111" s="1342"/>
      <c r="H111" s="750"/>
      <c r="I111" s="1071"/>
      <c r="J111" s="1071"/>
      <c r="K111" s="1071"/>
      <c r="L111" s="1071"/>
      <c r="M111" s="1071"/>
      <c r="N111" s="1071"/>
      <c r="O111" s="1072"/>
      <c r="Q111" s="1945" t="s">
        <v>3927</v>
      </c>
      <c r="R111" s="1946"/>
      <c r="S111" s="1946"/>
    </row>
    <row r="112" spans="1:23" s="1801" customFormat="1" ht="131.25" customHeight="1">
      <c r="A112" s="1185"/>
      <c r="B112" s="1782" t="s">
        <v>3974</v>
      </c>
      <c r="C112" s="1783"/>
      <c r="D112" s="1784"/>
      <c r="E112" s="1123"/>
      <c r="F112" s="1246"/>
      <c r="G112" s="1246"/>
      <c r="H112" s="736"/>
      <c r="I112" s="1123"/>
      <c r="J112" s="1123"/>
      <c r="K112" s="1123"/>
      <c r="L112" s="1123"/>
      <c r="M112" s="1123"/>
      <c r="N112" s="1123"/>
      <c r="O112" s="1785"/>
      <c r="Q112" s="1796"/>
      <c r="R112" s="1797"/>
      <c r="S112" s="1797"/>
      <c r="U112" s="1943" t="s">
        <v>4003</v>
      </c>
      <c r="V112" s="1944"/>
      <c r="W112" s="1944"/>
    </row>
    <row r="113" spans="1:23" s="1773" customFormat="1" ht="96" customHeight="1">
      <c r="A113" s="746">
        <v>96</v>
      </c>
      <c r="B113" s="1782" t="s">
        <v>3855</v>
      </c>
      <c r="C113" s="1783" t="s">
        <v>9</v>
      </c>
      <c r="D113" s="1784">
        <v>3</v>
      </c>
      <c r="E113" s="1123"/>
      <c r="F113" s="1246"/>
      <c r="G113" s="1246"/>
      <c r="H113" s="736"/>
      <c r="I113" s="1123"/>
      <c r="J113" s="1123"/>
      <c r="K113" s="1123"/>
      <c r="L113" s="1123"/>
      <c r="M113" s="1123"/>
      <c r="N113" s="1123"/>
      <c r="O113" s="1785"/>
      <c r="Q113" s="1945" t="s">
        <v>3928</v>
      </c>
      <c r="R113" s="1946"/>
      <c r="S113" s="1946"/>
    </row>
    <row r="114" spans="1:23" s="1801" customFormat="1" ht="116.25" customHeight="1">
      <c r="A114" s="1185"/>
      <c r="B114" s="1782" t="s">
        <v>3975</v>
      </c>
      <c r="C114" s="1783"/>
      <c r="D114" s="1784"/>
      <c r="E114" s="1123"/>
      <c r="F114" s="1246"/>
      <c r="G114" s="1246"/>
      <c r="H114" s="736"/>
      <c r="I114" s="1123"/>
      <c r="J114" s="1123"/>
      <c r="K114" s="1123"/>
      <c r="L114" s="1123"/>
      <c r="M114" s="1123"/>
      <c r="N114" s="1123"/>
      <c r="O114" s="1785"/>
      <c r="Q114" s="1797"/>
      <c r="R114" s="1797"/>
      <c r="S114" s="1797"/>
      <c r="U114" s="1943" t="s">
        <v>4003</v>
      </c>
      <c r="V114" s="1944"/>
      <c r="W114" s="1944"/>
    </row>
    <row r="115" spans="1:23" ht="21">
      <c r="A115" s="746">
        <v>97</v>
      </c>
      <c r="B115" s="1339" t="s">
        <v>331</v>
      </c>
      <c r="C115" s="1340" t="s">
        <v>9</v>
      </c>
      <c r="D115" s="1345">
        <v>1</v>
      </c>
      <c r="E115" s="1342"/>
      <c r="F115" s="1342"/>
      <c r="G115" s="1342"/>
      <c r="H115" s="1318"/>
      <c r="I115" s="1071"/>
      <c r="J115" s="1071"/>
      <c r="K115" s="1071"/>
      <c r="L115" s="1071"/>
      <c r="M115" s="1071"/>
      <c r="N115" s="1071"/>
      <c r="O115" s="1072"/>
    </row>
    <row r="116" spans="1:23" ht="42">
      <c r="A116" s="746">
        <v>98</v>
      </c>
      <c r="B116" s="1339" t="s">
        <v>2838</v>
      </c>
      <c r="C116" s="1340" t="s">
        <v>5</v>
      </c>
      <c r="D116" s="1345">
        <v>21</v>
      </c>
      <c r="E116" s="1113"/>
      <c r="F116" s="1342"/>
      <c r="G116" s="1342"/>
      <c r="H116" s="1318"/>
      <c r="I116" s="1071"/>
      <c r="J116" s="1071"/>
      <c r="K116" s="1071"/>
      <c r="L116" s="1071"/>
      <c r="M116" s="1071"/>
      <c r="N116" s="1071"/>
      <c r="O116" s="1072"/>
    </row>
    <row r="117" spans="1:23" ht="42">
      <c r="A117" s="746">
        <v>99</v>
      </c>
      <c r="B117" s="1339" t="s">
        <v>2839</v>
      </c>
      <c r="C117" s="1340" t="s">
        <v>5</v>
      </c>
      <c r="D117" s="1345">
        <v>5</v>
      </c>
      <c r="E117" s="1071"/>
      <c r="F117" s="1342"/>
      <c r="G117" s="1342"/>
      <c r="H117" s="1318"/>
      <c r="I117" s="1071"/>
      <c r="J117" s="1071"/>
      <c r="K117" s="1071"/>
      <c r="L117" s="1071"/>
      <c r="M117" s="1071"/>
      <c r="N117" s="1071"/>
      <c r="O117" s="1072"/>
    </row>
    <row r="118" spans="1:23" ht="42">
      <c r="A118" s="746">
        <v>100</v>
      </c>
      <c r="B118" s="1339" t="s">
        <v>2840</v>
      </c>
      <c r="C118" s="1340" t="s">
        <v>5</v>
      </c>
      <c r="D118" s="1345">
        <v>13</v>
      </c>
      <c r="E118" s="1071"/>
      <c r="F118" s="1342"/>
      <c r="G118" s="1342"/>
      <c r="H118" s="1318"/>
      <c r="I118" s="1071"/>
      <c r="J118" s="1071"/>
      <c r="K118" s="1071"/>
      <c r="L118" s="1071"/>
      <c r="M118" s="1071"/>
      <c r="N118" s="1071"/>
      <c r="O118" s="1072"/>
    </row>
    <row r="119" spans="1:23" ht="42">
      <c r="A119" s="746">
        <v>101</v>
      </c>
      <c r="B119" s="1339" t="s">
        <v>2841</v>
      </c>
      <c r="C119" s="1340" t="s">
        <v>5</v>
      </c>
      <c r="D119" s="1345">
        <v>11</v>
      </c>
      <c r="E119" s="1115"/>
      <c r="F119" s="1342"/>
      <c r="G119" s="1342"/>
      <c r="H119" s="1318"/>
      <c r="I119" s="1071"/>
      <c r="J119" s="1071"/>
      <c r="K119" s="1071"/>
      <c r="L119" s="1071"/>
      <c r="M119" s="1071"/>
      <c r="N119" s="1071"/>
      <c r="O119" s="1072"/>
    </row>
    <row r="120" spans="1:23" ht="21">
      <c r="A120" s="746">
        <v>102</v>
      </c>
      <c r="B120" s="1339" t="s">
        <v>345</v>
      </c>
      <c r="C120" s="1340" t="s">
        <v>5</v>
      </c>
      <c r="D120" s="1345">
        <v>1</v>
      </c>
      <c r="E120" s="1113"/>
      <c r="F120" s="1342"/>
      <c r="G120" s="1071"/>
      <c r="H120" s="1071"/>
      <c r="I120" s="1071"/>
      <c r="J120" s="1071"/>
      <c r="K120" s="1071"/>
      <c r="L120" s="1071"/>
      <c r="M120" s="1071"/>
      <c r="N120" s="1071"/>
      <c r="O120" s="1072"/>
    </row>
    <row r="121" spans="1:23" ht="21">
      <c r="A121" s="746">
        <v>103</v>
      </c>
      <c r="B121" s="1339" t="s">
        <v>346</v>
      </c>
      <c r="C121" s="1340" t="s">
        <v>5</v>
      </c>
      <c r="D121" s="1345">
        <v>3</v>
      </c>
      <c r="E121" s="1071"/>
      <c r="F121" s="1342"/>
      <c r="G121" s="1071"/>
      <c r="H121" s="1071"/>
      <c r="I121" s="1071"/>
      <c r="J121" s="1071"/>
      <c r="K121" s="1071"/>
      <c r="L121" s="1071"/>
      <c r="M121" s="1071"/>
      <c r="N121" s="1071"/>
      <c r="O121" s="1072"/>
    </row>
    <row r="122" spans="1:23" ht="21">
      <c r="A122" s="746">
        <v>104</v>
      </c>
      <c r="B122" s="1339" t="s">
        <v>347</v>
      </c>
      <c r="C122" s="1340" t="s">
        <v>5</v>
      </c>
      <c r="D122" s="1345">
        <v>11</v>
      </c>
      <c r="E122" s="1071"/>
      <c r="F122" s="1342"/>
      <c r="G122" s="1071"/>
      <c r="H122" s="1071"/>
      <c r="I122" s="1071"/>
      <c r="J122" s="1071"/>
      <c r="K122" s="1071"/>
      <c r="L122" s="1071"/>
      <c r="M122" s="1071"/>
      <c r="N122" s="1071"/>
      <c r="O122" s="1072"/>
    </row>
    <row r="123" spans="1:23" ht="21">
      <c r="A123" s="746">
        <v>105</v>
      </c>
      <c r="B123" s="1339" t="s">
        <v>332</v>
      </c>
      <c r="C123" s="1340" t="s">
        <v>5</v>
      </c>
      <c r="D123" s="1345">
        <v>1</v>
      </c>
      <c r="E123" s="1115"/>
      <c r="F123" s="1342"/>
      <c r="G123" s="1071"/>
      <c r="H123" s="1115"/>
      <c r="I123" s="1071"/>
      <c r="J123" s="1071"/>
      <c r="K123" s="1071"/>
      <c r="L123" s="1071"/>
      <c r="M123" s="1071"/>
      <c r="N123" s="1071"/>
      <c r="O123" s="1072"/>
    </row>
    <row r="124" spans="1:23" ht="21">
      <c r="A124" s="746">
        <v>106</v>
      </c>
      <c r="B124" s="1352" t="s">
        <v>333</v>
      </c>
      <c r="C124" s="1353"/>
      <c r="D124" s="1345"/>
      <c r="E124" s="1318"/>
      <c r="F124" s="1342"/>
      <c r="G124" s="1342"/>
      <c r="H124" s="1318"/>
      <c r="I124" s="1071"/>
      <c r="J124" s="1071"/>
      <c r="K124" s="1071"/>
      <c r="L124" s="1071"/>
      <c r="M124" s="1071"/>
      <c r="N124" s="1071"/>
      <c r="O124" s="1072"/>
    </row>
    <row r="125" spans="1:23" ht="42">
      <c r="A125" s="746">
        <v>107</v>
      </c>
      <c r="B125" s="1339" t="s">
        <v>2842</v>
      </c>
      <c r="C125" s="1340" t="s">
        <v>7</v>
      </c>
      <c r="D125" s="1345">
        <v>271</v>
      </c>
      <c r="E125" s="1342"/>
      <c r="F125" s="1342"/>
      <c r="G125" s="1071"/>
      <c r="H125" s="1071"/>
      <c r="I125" s="1071"/>
      <c r="J125" s="1071"/>
      <c r="K125" s="1071"/>
      <c r="L125" s="1071"/>
      <c r="M125" s="1071"/>
      <c r="N125" s="1071"/>
      <c r="O125" s="1072"/>
    </row>
    <row r="126" spans="1:23" ht="42">
      <c r="A126" s="746">
        <v>108</v>
      </c>
      <c r="B126" s="1339" t="s">
        <v>2843</v>
      </c>
      <c r="C126" s="1340" t="s">
        <v>7</v>
      </c>
      <c r="D126" s="1345">
        <v>19</v>
      </c>
      <c r="E126" s="1342"/>
      <c r="F126" s="1342"/>
      <c r="G126" s="1071"/>
      <c r="H126" s="1071"/>
      <c r="I126" s="1071"/>
      <c r="J126" s="1071"/>
      <c r="K126" s="1071"/>
      <c r="L126" s="1071"/>
      <c r="M126" s="1071"/>
      <c r="N126" s="1071"/>
      <c r="O126" s="1072"/>
    </row>
    <row r="127" spans="1:23" ht="42">
      <c r="A127" s="746">
        <v>109</v>
      </c>
      <c r="B127" s="1339" t="s">
        <v>2844</v>
      </c>
      <c r="C127" s="1340" t="s">
        <v>5</v>
      </c>
      <c r="D127" s="1345">
        <v>28</v>
      </c>
      <c r="E127" s="1342"/>
      <c r="F127" s="1342"/>
      <c r="G127" s="1071"/>
      <c r="H127" s="1343"/>
      <c r="I127" s="1071"/>
      <c r="J127" s="1071"/>
      <c r="K127" s="1071"/>
      <c r="L127" s="1071"/>
      <c r="M127" s="1071"/>
      <c r="N127" s="1071"/>
      <c r="O127" s="1072"/>
    </row>
    <row r="128" spans="1:23" ht="42">
      <c r="A128" s="746">
        <v>110</v>
      </c>
      <c r="B128" s="1339" t="s">
        <v>2845</v>
      </c>
      <c r="C128" s="1340" t="s">
        <v>5</v>
      </c>
      <c r="D128" s="1345">
        <v>14</v>
      </c>
      <c r="E128" s="1342"/>
      <c r="F128" s="1342"/>
      <c r="G128" s="1071"/>
      <c r="H128" s="1343"/>
      <c r="I128" s="1071"/>
      <c r="J128" s="1071"/>
      <c r="K128" s="1071"/>
      <c r="L128" s="1071"/>
      <c r="M128" s="1071"/>
      <c r="N128" s="1071"/>
      <c r="O128" s="1072"/>
    </row>
    <row r="129" spans="1:15" ht="42">
      <c r="A129" s="746">
        <v>111</v>
      </c>
      <c r="B129" s="1339" t="s">
        <v>2846</v>
      </c>
      <c r="C129" s="1340" t="s">
        <v>5</v>
      </c>
      <c r="D129" s="1345">
        <v>23</v>
      </c>
      <c r="E129" s="1342"/>
      <c r="F129" s="1342"/>
      <c r="G129" s="1071"/>
      <c r="H129" s="1343"/>
      <c r="I129" s="1071"/>
      <c r="J129" s="1071"/>
      <c r="K129" s="1071"/>
      <c r="L129" s="1071"/>
      <c r="M129" s="1071"/>
      <c r="N129" s="1071"/>
      <c r="O129" s="1072"/>
    </row>
    <row r="130" spans="1:15" ht="42">
      <c r="A130" s="746">
        <v>112</v>
      </c>
      <c r="B130" s="1339" t="s">
        <v>2847</v>
      </c>
      <c r="C130" s="1340" t="s">
        <v>5</v>
      </c>
      <c r="D130" s="1345">
        <v>17</v>
      </c>
      <c r="E130" s="1342"/>
      <c r="F130" s="1342"/>
      <c r="G130" s="1071"/>
      <c r="H130" s="1071"/>
      <c r="I130" s="1071"/>
      <c r="J130" s="1071"/>
      <c r="K130" s="1071"/>
      <c r="L130" s="1071"/>
      <c r="M130" s="1071"/>
      <c r="N130" s="1071"/>
      <c r="O130" s="1072"/>
    </row>
    <row r="131" spans="1:15" ht="42">
      <c r="A131" s="746">
        <v>113</v>
      </c>
      <c r="B131" s="1339" t="s">
        <v>2848</v>
      </c>
      <c r="C131" s="1340" t="s">
        <v>5</v>
      </c>
      <c r="D131" s="1345">
        <v>12</v>
      </c>
      <c r="E131" s="1342"/>
      <c r="F131" s="1342"/>
      <c r="G131" s="1071"/>
      <c r="H131" s="1070"/>
      <c r="I131" s="1071"/>
      <c r="J131" s="1071"/>
      <c r="K131" s="1071"/>
      <c r="L131" s="1071"/>
      <c r="M131" s="1071"/>
      <c r="N131" s="1071"/>
      <c r="O131" s="1072"/>
    </row>
    <row r="132" spans="1:15" ht="42">
      <c r="A132" s="746">
        <v>114</v>
      </c>
      <c r="B132" s="1339" t="s">
        <v>2849</v>
      </c>
      <c r="C132" s="1340" t="s">
        <v>5</v>
      </c>
      <c r="D132" s="1345">
        <v>2</v>
      </c>
      <c r="E132" s="1342"/>
      <c r="F132" s="1342"/>
      <c r="G132" s="1071"/>
      <c r="H132" s="1342"/>
      <c r="I132" s="1071"/>
      <c r="J132" s="1071"/>
      <c r="K132" s="1071"/>
      <c r="L132" s="1071"/>
      <c r="M132" s="1071"/>
      <c r="N132" s="1071"/>
      <c r="O132" s="1072"/>
    </row>
    <row r="133" spans="1:15" ht="42">
      <c r="A133" s="746">
        <v>115</v>
      </c>
      <c r="B133" s="1339" t="s">
        <v>2850</v>
      </c>
      <c r="C133" s="1340" t="s">
        <v>5</v>
      </c>
      <c r="D133" s="1345">
        <v>11</v>
      </c>
      <c r="E133" s="1342"/>
      <c r="F133" s="1342"/>
      <c r="G133" s="1071"/>
      <c r="H133" s="1113"/>
      <c r="I133" s="1071"/>
      <c r="J133" s="1071"/>
      <c r="K133" s="1071"/>
      <c r="L133" s="1071"/>
      <c r="M133" s="1071"/>
      <c r="N133" s="1071"/>
      <c r="O133" s="1072"/>
    </row>
    <row r="134" spans="1:15" ht="42">
      <c r="A134" s="746">
        <v>116</v>
      </c>
      <c r="B134" s="1339" t="s">
        <v>2851</v>
      </c>
      <c r="C134" s="1340" t="s">
        <v>5</v>
      </c>
      <c r="D134" s="1345">
        <v>1</v>
      </c>
      <c r="E134" s="1342"/>
      <c r="F134" s="1342"/>
      <c r="G134" s="1071"/>
      <c r="H134" s="1115"/>
      <c r="I134" s="1071"/>
      <c r="J134" s="1071"/>
      <c r="K134" s="1071"/>
      <c r="L134" s="1071"/>
      <c r="M134" s="1071"/>
      <c r="N134" s="1071"/>
      <c r="O134" s="1072"/>
    </row>
    <row r="135" spans="1:15" ht="21">
      <c r="A135" s="746">
        <v>117</v>
      </c>
      <c r="B135" s="1339" t="s">
        <v>2853</v>
      </c>
      <c r="C135" s="1340" t="s">
        <v>5</v>
      </c>
      <c r="D135" s="1345">
        <v>12</v>
      </c>
      <c r="E135" s="1344"/>
      <c r="F135" s="1342"/>
      <c r="G135" s="1071"/>
      <c r="H135" s="1070"/>
      <c r="I135" s="1071"/>
      <c r="J135" s="1071"/>
      <c r="K135" s="1071"/>
      <c r="L135" s="1071"/>
      <c r="M135" s="1071"/>
      <c r="N135" s="1071"/>
      <c r="O135" s="1072"/>
    </row>
    <row r="136" spans="1:15" ht="21">
      <c r="A136" s="746">
        <v>118</v>
      </c>
      <c r="B136" s="1339" t="s">
        <v>2852</v>
      </c>
      <c r="C136" s="1340" t="s">
        <v>5</v>
      </c>
      <c r="D136" s="1345">
        <v>1</v>
      </c>
      <c r="E136" s="1113"/>
      <c r="F136" s="1342"/>
      <c r="G136" s="1071"/>
      <c r="H136" s="1071"/>
      <c r="I136" s="1071"/>
      <c r="J136" s="1071"/>
      <c r="K136" s="1071"/>
      <c r="L136" s="1071"/>
      <c r="M136" s="1071"/>
      <c r="N136" s="1071"/>
      <c r="O136" s="1072"/>
    </row>
    <row r="137" spans="1:15" ht="21">
      <c r="A137" s="746">
        <v>119</v>
      </c>
      <c r="B137" s="1349" t="s">
        <v>332</v>
      </c>
      <c r="C137" s="1350" t="s">
        <v>9</v>
      </c>
      <c r="D137" s="1351">
        <v>1</v>
      </c>
      <c r="E137" s="1354"/>
      <c r="F137" s="1355"/>
      <c r="G137" s="1071"/>
      <c r="H137" s="1169"/>
      <c r="I137" s="1071"/>
      <c r="J137" s="1071"/>
      <c r="K137" s="1071"/>
      <c r="L137" s="1071"/>
      <c r="M137" s="1071"/>
      <c r="N137" s="1071"/>
      <c r="O137" s="1072"/>
    </row>
    <row r="138" spans="1:15" ht="51.75" thickBot="1">
      <c r="A138" s="746">
        <v>120</v>
      </c>
      <c r="B138" s="1220" t="s">
        <v>1099</v>
      </c>
      <c r="C138" s="1356" t="s">
        <v>9</v>
      </c>
      <c r="D138" s="1357">
        <v>1</v>
      </c>
      <c r="E138" s="1358"/>
      <c r="F138" s="1355"/>
      <c r="G138" s="1342"/>
      <c r="H138" s="1359"/>
      <c r="I138" s="1071"/>
      <c r="J138" s="1071"/>
      <c r="K138" s="1071"/>
      <c r="L138" s="1071"/>
      <c r="M138" s="1071"/>
      <c r="N138" s="1071"/>
      <c r="O138" s="1072"/>
    </row>
    <row r="139" spans="1:15" ht="13.5" thickBot="1">
      <c r="A139" s="1360"/>
      <c r="B139" s="2113" t="s">
        <v>6</v>
      </c>
      <c r="C139" s="2113"/>
      <c r="D139" s="2114"/>
      <c r="E139" s="1361"/>
      <c r="F139" s="1361"/>
      <c r="G139" s="1361"/>
      <c r="H139" s="1361"/>
      <c r="I139" s="1361"/>
      <c r="J139" s="1361"/>
      <c r="K139" s="1362"/>
      <c r="L139" s="1362"/>
      <c r="M139" s="1362"/>
      <c r="N139" s="1362"/>
      <c r="O139" s="1362"/>
    </row>
    <row r="140" spans="1:15">
      <c r="A140" s="2115"/>
      <c r="B140" s="2115"/>
      <c r="C140" s="2115"/>
      <c r="D140" s="2115"/>
    </row>
    <row r="142" spans="1:15" ht="53.25" customHeight="1">
      <c r="A142" s="843">
        <v>1</v>
      </c>
      <c r="B142" s="2021" t="s">
        <v>2874</v>
      </c>
      <c r="C142" s="2021"/>
      <c r="D142" s="2021"/>
      <c r="E142" s="2021"/>
      <c r="F142" s="2021"/>
      <c r="G142" s="2021"/>
      <c r="H142" s="2021"/>
      <c r="I142" s="2021"/>
      <c r="J142" s="2021"/>
      <c r="K142" s="2021"/>
      <c r="L142" s="2021"/>
    </row>
    <row r="143" spans="1:15" ht="21" customHeight="1">
      <c r="A143" s="846" t="s">
        <v>49</v>
      </c>
      <c r="B143" s="1032" t="s">
        <v>3220</v>
      </c>
      <c r="C143" s="1033"/>
      <c r="D143" s="1033"/>
      <c r="E143" s="1033"/>
      <c r="F143" s="1033"/>
      <c r="G143" s="1033"/>
      <c r="H143" s="1033"/>
      <c r="I143" s="1033"/>
      <c r="J143" s="1033"/>
      <c r="K143" s="1033"/>
      <c r="L143" s="1033"/>
    </row>
    <row r="144" spans="1:15" ht="77.25" customHeight="1">
      <c r="A144" s="1034" t="s">
        <v>52</v>
      </c>
      <c r="B144" s="2020" t="s">
        <v>3474</v>
      </c>
      <c r="C144" s="2020"/>
      <c r="D144" s="2020"/>
      <c r="E144" s="2020"/>
      <c r="F144" s="2020"/>
      <c r="G144" s="2020"/>
      <c r="H144" s="2020"/>
      <c r="I144" s="2020"/>
      <c r="J144" s="2020"/>
      <c r="K144" s="2020"/>
      <c r="L144" s="2020"/>
    </row>
    <row r="145" spans="1:12" ht="51.75" customHeight="1">
      <c r="A145" s="1034" t="s">
        <v>3218</v>
      </c>
      <c r="B145" s="1927" t="s">
        <v>3217</v>
      </c>
      <c r="C145" s="1927"/>
      <c r="D145" s="1927"/>
      <c r="E145" s="1927"/>
      <c r="F145" s="1927"/>
      <c r="G145" s="1927"/>
      <c r="H145" s="1927"/>
      <c r="I145" s="1927"/>
      <c r="J145" s="1927"/>
      <c r="K145" s="1927"/>
      <c r="L145" s="1927"/>
    </row>
    <row r="146" spans="1:12" ht="70.5" customHeight="1">
      <c r="A146" s="1034" t="s">
        <v>3219</v>
      </c>
      <c r="B146" s="1927" t="s">
        <v>3224</v>
      </c>
      <c r="C146" s="1927"/>
      <c r="D146" s="1927"/>
      <c r="E146" s="1927"/>
      <c r="F146" s="1927"/>
      <c r="G146" s="1927"/>
      <c r="H146" s="1927"/>
      <c r="I146" s="1927"/>
      <c r="J146" s="1927"/>
      <c r="K146" s="1927"/>
      <c r="L146" s="1927"/>
    </row>
    <row r="147" spans="1:12">
      <c r="A147" s="846"/>
      <c r="B147" s="847"/>
      <c r="C147" s="843"/>
      <c r="D147" s="848"/>
      <c r="E147" s="848"/>
      <c r="F147" s="844"/>
      <c r="G147" s="845"/>
      <c r="H147" s="845"/>
      <c r="I147" s="845"/>
      <c r="J147" s="845"/>
      <c r="K147" s="845"/>
      <c r="L147" s="845"/>
    </row>
    <row r="148" spans="1:12">
      <c r="A148" s="846"/>
      <c r="B148" s="847"/>
      <c r="C148" s="843"/>
      <c r="D148" s="848"/>
      <c r="E148" s="848"/>
      <c r="F148" s="844"/>
      <c r="G148" s="845"/>
      <c r="H148" s="845"/>
      <c r="I148" s="845"/>
      <c r="J148" s="845"/>
      <c r="K148" s="845"/>
      <c r="L148" s="845"/>
    </row>
    <row r="149" spans="1:12">
      <c r="A149" s="846"/>
      <c r="B149" s="847"/>
      <c r="C149" s="843"/>
      <c r="D149" s="848"/>
      <c r="E149" s="848"/>
      <c r="F149" s="844"/>
      <c r="G149" s="845"/>
      <c r="H149" s="845"/>
      <c r="I149" s="845"/>
      <c r="J149" s="845"/>
      <c r="K149" s="845"/>
      <c r="L149" s="845"/>
    </row>
    <row r="150" spans="1:12">
      <c r="A150" s="849"/>
      <c r="B150" s="1045" t="s">
        <v>3222</v>
      </c>
      <c r="C150" s="1921" t="s">
        <v>10</v>
      </c>
      <c r="D150" s="1921"/>
      <c r="E150" s="757"/>
      <c r="F150" s="757"/>
      <c r="G150" s="757"/>
      <c r="H150" s="757"/>
      <c r="I150" s="757"/>
      <c r="J150" s="757"/>
      <c r="K150" s="757"/>
      <c r="L150" s="757"/>
    </row>
    <row r="151" spans="1:12">
      <c r="A151" s="849"/>
      <c r="B151" s="1045" t="s">
        <v>3221</v>
      </c>
      <c r="C151" s="1921" t="s">
        <v>11</v>
      </c>
      <c r="D151" s="1921"/>
      <c r="E151" s="757"/>
      <c r="F151" s="757"/>
      <c r="G151" s="757"/>
      <c r="H151" s="757"/>
      <c r="I151" s="757"/>
      <c r="J151" s="757"/>
      <c r="K151" s="757"/>
      <c r="L151" s="757"/>
    </row>
    <row r="152" spans="1:12">
      <c r="A152" s="849"/>
      <c r="B152" s="833"/>
      <c r="C152" s="851"/>
      <c r="D152" s="851"/>
      <c r="E152" s="757"/>
      <c r="F152" s="757"/>
      <c r="G152" s="757"/>
      <c r="H152" s="757"/>
      <c r="I152" s="757"/>
      <c r="J152" s="757"/>
      <c r="K152" s="757"/>
      <c r="L152" s="757"/>
    </row>
    <row r="153" spans="1:12">
      <c r="A153" s="849"/>
      <c r="B153" s="833"/>
      <c r="C153" s="851"/>
      <c r="D153" s="851"/>
      <c r="E153" s="757"/>
      <c r="F153" s="757"/>
      <c r="G153" s="757"/>
      <c r="H153" s="757"/>
      <c r="I153" s="757"/>
      <c r="J153" s="757"/>
      <c r="K153" s="757"/>
      <c r="L153" s="757"/>
    </row>
    <row r="154" spans="1:12">
      <c r="A154" s="849"/>
      <c r="B154" s="833" t="s">
        <v>3223</v>
      </c>
      <c r="C154" s="1921" t="s">
        <v>10</v>
      </c>
      <c r="D154" s="1921"/>
      <c r="E154" s="757"/>
      <c r="F154" s="757"/>
      <c r="G154" s="757"/>
      <c r="H154" s="757"/>
      <c r="I154" s="757"/>
      <c r="J154" s="757"/>
      <c r="K154" s="757"/>
      <c r="L154" s="757"/>
    </row>
    <row r="155" spans="1:12">
      <c r="A155" s="849"/>
      <c r="B155" s="833"/>
      <c r="C155" s="1921" t="s">
        <v>11</v>
      </c>
      <c r="D155" s="1921"/>
      <c r="E155" s="757"/>
      <c r="F155" s="757"/>
      <c r="G155" s="757"/>
      <c r="H155" s="757"/>
      <c r="I155" s="757"/>
      <c r="J155" s="757"/>
      <c r="K155" s="757"/>
      <c r="L155" s="757"/>
    </row>
    <row r="156" spans="1:12">
      <c r="B156" s="1045"/>
    </row>
    <row r="157" spans="1:12">
      <c r="B157" s="1045"/>
    </row>
    <row r="158" spans="1:12">
      <c r="B158" s="1045"/>
    </row>
    <row r="159" spans="1:12">
      <c r="B159" s="1045"/>
    </row>
    <row r="160" spans="1:12">
      <c r="B160" s="1045"/>
    </row>
    <row r="161" spans="2:2">
      <c r="B161" s="1045"/>
    </row>
    <row r="162" spans="2:2">
      <c r="B162" s="1045"/>
    </row>
    <row r="163" spans="2:2">
      <c r="B163" s="1045"/>
    </row>
    <row r="164" spans="2:2">
      <c r="B164" s="1045"/>
    </row>
    <row r="165" spans="2:2">
      <c r="B165" s="1045"/>
    </row>
    <row r="166" spans="2:2">
      <c r="B166" s="1045"/>
    </row>
    <row r="167" spans="2:2">
      <c r="B167" s="1045"/>
    </row>
    <row r="168" spans="2:2">
      <c r="B168" s="1045"/>
    </row>
    <row r="169" spans="2:2">
      <c r="B169" s="1045"/>
    </row>
    <row r="170" spans="2:2">
      <c r="B170" s="1045"/>
    </row>
  </sheetData>
  <mergeCells count="49">
    <mergeCell ref="B12:B13"/>
    <mergeCell ref="C12:C13"/>
    <mergeCell ref="D12:D13"/>
    <mergeCell ref="A1:D1"/>
    <mergeCell ref="A2:D2"/>
    <mergeCell ref="A3:D3"/>
    <mergeCell ref="A4:B4"/>
    <mergeCell ref="A6:B6"/>
    <mergeCell ref="C150:D150"/>
    <mergeCell ref="C151:D151"/>
    <mergeCell ref="C154:D154"/>
    <mergeCell ref="C155:D155"/>
    <mergeCell ref="A5:B5"/>
    <mergeCell ref="B139:D139"/>
    <mergeCell ref="A140:D140"/>
    <mergeCell ref="B142:L142"/>
    <mergeCell ref="B144:L144"/>
    <mergeCell ref="B145:L145"/>
    <mergeCell ref="B146:L146"/>
    <mergeCell ref="E12:J12"/>
    <mergeCell ref="K12:O12"/>
    <mergeCell ref="A7:B7"/>
    <mergeCell ref="A8:B8"/>
    <mergeCell ref="A12:A13"/>
    <mergeCell ref="Q104:S104"/>
    <mergeCell ref="Q40:S40"/>
    <mergeCell ref="Q41:S41"/>
    <mergeCell ref="Q42:S42"/>
    <mergeCell ref="Q43:S43"/>
    <mergeCell ref="Q44:S44"/>
    <mergeCell ref="Q88:S88"/>
    <mergeCell ref="Q45:S45"/>
    <mergeCell ref="Q101:S101"/>
    <mergeCell ref="Q102:S102"/>
    <mergeCell ref="Q103:S103"/>
    <mergeCell ref="Q111:S111"/>
    <mergeCell ref="Q113:S113"/>
    <mergeCell ref="Q105:S105"/>
    <mergeCell ref="Q106:S106"/>
    <mergeCell ref="Q107:S107"/>
    <mergeCell ref="Q108:S108"/>
    <mergeCell ref="Q109:S109"/>
    <mergeCell ref="U112:W112"/>
    <mergeCell ref="U114:W114"/>
    <mergeCell ref="U91:W91"/>
    <mergeCell ref="U92:W92"/>
    <mergeCell ref="U93:W93"/>
    <mergeCell ref="U94:W94"/>
    <mergeCell ref="U110:W110"/>
  </mergeCells>
  <conditionalFormatting sqref="A16 A18 A20 A22 A24 A26 A28 A30 A32 A34 A36 A38 A40 A42 A44 A46 A48 A52 A54 A56 A58 A60 A62 A64 A66 A68 A70 A72 A74 A76 A78 A80 A82 A84 A86 A90 A92 A94 A96 A98 A100 A102 A104 D106:D107 D115:D136 A106">
    <cfRule type="cellIs" dxfId="54" priority="48" operator="equal">
      <formula>0</formula>
    </cfRule>
  </conditionalFormatting>
  <conditionalFormatting sqref="D46:D50 D52:D88 D90:D102 D104">
    <cfRule type="cellIs" dxfId="53" priority="11" operator="equal">
      <formula>0</formula>
    </cfRule>
  </conditionalFormatting>
  <conditionalFormatting sqref="D51">
    <cfRule type="cellIs" dxfId="52" priority="7" operator="equal">
      <formula>0</formula>
    </cfRule>
  </conditionalFormatting>
  <conditionalFormatting sqref="D89">
    <cfRule type="cellIs" dxfId="51" priority="6" operator="equal">
      <formula>0</formula>
    </cfRule>
  </conditionalFormatting>
  <conditionalFormatting sqref="D103">
    <cfRule type="cellIs" dxfId="50" priority="5" operator="equal">
      <formula>0</formula>
    </cfRule>
  </conditionalFormatting>
  <conditionalFormatting sqref="D105">
    <cfRule type="cellIs" dxfId="49" priority="4" operator="equal">
      <formula>0</formula>
    </cfRule>
  </conditionalFormatting>
  <conditionalFormatting sqref="D108:D109 D111:D114">
    <cfRule type="cellIs" dxfId="48" priority="3" operator="equal">
      <formula>0</formula>
    </cfRule>
  </conditionalFormatting>
  <conditionalFormatting sqref="D137">
    <cfRule type="cellIs" dxfId="47" priority="2" operator="equal">
      <formula>0</formula>
    </cfRule>
  </conditionalFormatting>
  <conditionalFormatting sqref="D110">
    <cfRule type="cellIs" dxfId="46" priority="1" operator="equal">
      <formula>0</formula>
    </cfRule>
  </conditionalFormatting>
  <printOptions horizontalCentered="1"/>
  <pageMargins left="0.7" right="0.7" top="0.75" bottom="0.75" header="0.3" footer="0.3"/>
  <pageSetup paperSize="9" scale="64" fitToHeight="0" orientation="landscape" r:id="rId1"/>
  <rowBreaks count="2" manualBreakCount="2">
    <brk id="42" max="14" man="1"/>
    <brk id="60"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T84"/>
  <sheetViews>
    <sheetView topLeftCell="B55" workbookViewId="0">
      <selection activeCell="T32" sqref="T32"/>
    </sheetView>
  </sheetViews>
  <sheetFormatPr defaultColWidth="9.28515625" defaultRowHeight="12.75"/>
  <cols>
    <col min="1" max="1" width="8.5703125" style="1046" customWidth="1"/>
    <col min="2" max="2" width="56.7109375" style="1046" customWidth="1"/>
    <col min="3" max="3" width="14.7109375" style="1046" customWidth="1"/>
    <col min="4" max="4" width="12.85546875" style="1046" customWidth="1"/>
    <col min="5" max="5" width="30.28515625" style="1046" customWidth="1"/>
    <col min="6" max="14" width="9.28515625" style="1046"/>
    <col min="15" max="16" width="10.28515625" style="1046" bestFit="1" customWidth="1"/>
    <col min="17" max="19" width="9.28515625" style="1046"/>
    <col min="20" max="20" width="22.42578125" style="1046" customWidth="1"/>
    <col min="21" max="16384" width="9.28515625" style="1046"/>
  </cols>
  <sheetData>
    <row r="1" spans="1:16" ht="12.75" customHeight="1">
      <c r="A1" s="1979" t="s">
        <v>2915</v>
      </c>
      <c r="B1" s="1979"/>
      <c r="C1" s="1979"/>
      <c r="D1" s="1979"/>
      <c r="E1" s="1979"/>
    </row>
    <row r="2" spans="1:16" ht="12.75" customHeight="1">
      <c r="A2" s="2128" t="s">
        <v>2739</v>
      </c>
      <c r="B2" s="2128"/>
      <c r="C2" s="2128"/>
      <c r="D2" s="2128"/>
      <c r="E2" s="2128"/>
    </row>
    <row r="3" spans="1:16">
      <c r="A3" s="2129"/>
      <c r="B3" s="2129"/>
      <c r="C3" s="2129"/>
      <c r="D3" s="2129"/>
      <c r="E3" s="2129"/>
    </row>
    <row r="4" spans="1:16" ht="12.75" customHeight="1">
      <c r="A4" s="1932" t="s">
        <v>0</v>
      </c>
      <c r="B4" s="1932"/>
      <c r="C4" s="759" t="s">
        <v>3211</v>
      </c>
      <c r="D4" s="1049"/>
      <c r="E4" s="1049"/>
    </row>
    <row r="5" spans="1:16">
      <c r="A5" s="1932" t="s">
        <v>1</v>
      </c>
      <c r="B5" s="1932"/>
      <c r="C5" s="759" t="s">
        <v>3211</v>
      </c>
      <c r="D5" s="1049"/>
      <c r="E5" s="1049"/>
    </row>
    <row r="6" spans="1:16" ht="12.75" customHeight="1">
      <c r="A6" s="1932" t="s">
        <v>2</v>
      </c>
      <c r="B6" s="1932"/>
      <c r="C6" s="759" t="s">
        <v>3212</v>
      </c>
      <c r="D6" s="1049"/>
      <c r="E6" s="1049"/>
    </row>
    <row r="7" spans="1:16" ht="15">
      <c r="A7" s="1932" t="s">
        <v>3209</v>
      </c>
      <c r="B7" s="1932"/>
      <c r="C7" s="761" t="s">
        <v>3213</v>
      </c>
      <c r="D7" s="1049"/>
      <c r="E7" s="1049"/>
    </row>
    <row r="8" spans="1:16" ht="12.75" customHeight="1">
      <c r="A8" s="1939" t="s">
        <v>3210</v>
      </c>
      <c r="B8" s="1939"/>
      <c r="C8" s="761"/>
      <c r="D8" s="1049"/>
      <c r="E8" s="1049"/>
    </row>
    <row r="9" spans="1:16">
      <c r="A9" s="1049"/>
      <c r="B9" s="1049"/>
      <c r="C9" s="1049"/>
      <c r="D9" s="1049"/>
      <c r="E9" s="1049"/>
      <c r="M9" s="757" t="s">
        <v>2941</v>
      </c>
      <c r="N9" s="757"/>
      <c r="O9" s="762"/>
      <c r="P9" s="757" t="s">
        <v>2942</v>
      </c>
    </row>
    <row r="10" spans="1:16">
      <c r="A10" s="1089"/>
      <c r="B10" s="1297"/>
      <c r="C10" s="1297"/>
      <c r="D10" s="1089"/>
      <c r="E10" s="1089"/>
      <c r="M10" s="757" t="s">
        <v>2943</v>
      </c>
      <c r="N10" s="757"/>
      <c r="O10" s="757"/>
      <c r="P10" s="757"/>
    </row>
    <row r="11" spans="1:16" ht="13.5" thickBot="1">
      <c r="B11" s="1296"/>
      <c r="C11" s="1296"/>
    </row>
    <row r="12" spans="1:16" ht="12.75" customHeight="1">
      <c r="A12" s="2130" t="s">
        <v>8</v>
      </c>
      <c r="B12" s="2132" t="s">
        <v>1085</v>
      </c>
      <c r="C12" s="2132" t="s">
        <v>1086</v>
      </c>
      <c r="D12" s="2132" t="s">
        <v>3</v>
      </c>
      <c r="E12" s="2134" t="s">
        <v>4</v>
      </c>
      <c r="F12" s="2122" t="s">
        <v>2934</v>
      </c>
      <c r="G12" s="2123"/>
      <c r="H12" s="2123"/>
      <c r="I12" s="2123"/>
      <c r="J12" s="2123"/>
      <c r="K12" s="2124"/>
      <c r="L12" s="2125" t="s">
        <v>2935</v>
      </c>
      <c r="M12" s="2126"/>
      <c r="N12" s="2126"/>
      <c r="O12" s="2126"/>
      <c r="P12" s="2127"/>
    </row>
    <row r="13" spans="1:16" ht="65.25" thickBot="1">
      <c r="A13" s="2131"/>
      <c r="B13" s="2133"/>
      <c r="C13" s="2133"/>
      <c r="D13" s="2133"/>
      <c r="E13" s="2135"/>
      <c r="F13" s="1298" t="s">
        <v>2936</v>
      </c>
      <c r="G13" s="1298" t="s">
        <v>2937</v>
      </c>
      <c r="H13" s="1298" t="s">
        <v>2886</v>
      </c>
      <c r="I13" s="1298" t="s">
        <v>2887</v>
      </c>
      <c r="J13" s="1298" t="s">
        <v>2888</v>
      </c>
      <c r="K13" s="1298" t="s">
        <v>2938</v>
      </c>
      <c r="L13" s="1298" t="s">
        <v>2939</v>
      </c>
      <c r="M13" s="1298" t="s">
        <v>2886</v>
      </c>
      <c r="N13" s="1298" t="s">
        <v>2887</v>
      </c>
      <c r="O13" s="1298" t="s">
        <v>2888</v>
      </c>
      <c r="P13" s="1298" t="s">
        <v>2940</v>
      </c>
    </row>
    <row r="14" spans="1:16" ht="13.5" thickBot="1">
      <c r="A14" s="1299">
        <v>1</v>
      </c>
      <c r="B14" s="1299">
        <v>2</v>
      </c>
      <c r="C14" s="1299">
        <v>3</v>
      </c>
      <c r="D14" s="1299">
        <v>4</v>
      </c>
      <c r="E14" s="1299">
        <v>5</v>
      </c>
      <c r="F14" s="1300">
        <v>6</v>
      </c>
      <c r="G14" s="1300">
        <v>7</v>
      </c>
      <c r="H14" s="1300">
        <v>8</v>
      </c>
      <c r="I14" s="1300">
        <v>9</v>
      </c>
      <c r="J14" s="1300">
        <v>10</v>
      </c>
      <c r="K14" s="1300">
        <v>11</v>
      </c>
      <c r="L14" s="1300">
        <v>12</v>
      </c>
      <c r="M14" s="1300">
        <v>13</v>
      </c>
      <c r="N14" s="1300">
        <v>14</v>
      </c>
      <c r="O14" s="1301">
        <v>15</v>
      </c>
      <c r="P14" s="1301">
        <v>16</v>
      </c>
    </row>
    <row r="15" spans="1:16" s="1045" customFormat="1" ht="153">
      <c r="A15" s="1302">
        <v>1</v>
      </c>
      <c r="B15" s="1303" t="s">
        <v>3858</v>
      </c>
      <c r="C15" s="1304" t="s">
        <v>1101</v>
      </c>
      <c r="D15" s="1304" t="s">
        <v>5</v>
      </c>
      <c r="E15" s="1305">
        <v>18</v>
      </c>
      <c r="F15" s="1306"/>
      <c r="G15" s="779"/>
      <c r="H15" s="779"/>
      <c r="I15" s="1306"/>
      <c r="J15" s="781"/>
      <c r="K15" s="779"/>
      <c r="L15" s="1307"/>
      <c r="M15" s="1307"/>
      <c r="N15" s="1307"/>
      <c r="O15" s="1307"/>
      <c r="P15" s="1308"/>
    </row>
    <row r="16" spans="1:16" s="1045" customFormat="1" ht="395.25" customHeight="1">
      <c r="A16" s="1302">
        <v>2</v>
      </c>
      <c r="B16" s="1309" t="s">
        <v>3859</v>
      </c>
      <c r="C16" s="1310" t="s">
        <v>1102</v>
      </c>
      <c r="D16" s="1310" t="s">
        <v>5</v>
      </c>
      <c r="E16" s="1311">
        <v>21</v>
      </c>
      <c r="F16" s="1312"/>
      <c r="G16" s="1313"/>
      <c r="H16" s="1313"/>
      <c r="I16" s="1312"/>
      <c r="J16" s="1314"/>
      <c r="K16" s="1313"/>
      <c r="L16" s="1315"/>
      <c r="M16" s="1315"/>
      <c r="N16" s="1315"/>
      <c r="O16" s="1315"/>
      <c r="P16" s="1316"/>
    </row>
    <row r="17" spans="1:20" s="1045" customFormat="1" ht="409.5" customHeight="1">
      <c r="A17" s="2136">
        <v>3</v>
      </c>
      <c r="B17" s="2138" t="s">
        <v>3860</v>
      </c>
      <c r="C17" s="2140" t="s">
        <v>1103</v>
      </c>
      <c r="D17" s="1310" t="s">
        <v>5</v>
      </c>
      <c r="E17" s="2142">
        <v>21</v>
      </c>
      <c r="F17" s="1317"/>
      <c r="G17" s="1313"/>
      <c r="H17" s="1313"/>
      <c r="I17" s="1317"/>
      <c r="J17" s="1314"/>
      <c r="K17" s="1313"/>
      <c r="L17" s="1315"/>
      <c r="M17" s="1315"/>
      <c r="N17" s="1315"/>
      <c r="O17" s="1315"/>
      <c r="P17" s="1316"/>
    </row>
    <row r="18" spans="1:20" s="1045" customFormat="1" ht="180.75" customHeight="1">
      <c r="A18" s="2137"/>
      <c r="B18" s="2139"/>
      <c r="C18" s="2141"/>
      <c r="D18" s="1310"/>
      <c r="E18" s="2143"/>
      <c r="F18" s="1318"/>
      <c r="G18" s="1313"/>
      <c r="H18" s="1313"/>
      <c r="I18" s="1318"/>
      <c r="J18" s="1314"/>
      <c r="K18" s="1313"/>
      <c r="L18" s="1315"/>
      <c r="M18" s="1315"/>
      <c r="N18" s="1315"/>
      <c r="O18" s="1315"/>
      <c r="P18" s="1316"/>
    </row>
    <row r="19" spans="1:20" s="1045" customFormat="1" ht="378" customHeight="1">
      <c r="A19" s="1302">
        <v>4</v>
      </c>
      <c r="B19" s="1309" t="s">
        <v>3861</v>
      </c>
      <c r="C19" s="1310" t="s">
        <v>1104</v>
      </c>
      <c r="D19" s="1310" t="s">
        <v>5</v>
      </c>
      <c r="E19" s="1311">
        <v>14</v>
      </c>
      <c r="F19" s="1318"/>
      <c r="G19" s="1313"/>
      <c r="H19" s="1313"/>
      <c r="I19" s="1318"/>
      <c r="J19" s="1314"/>
      <c r="K19" s="1313"/>
      <c r="L19" s="1315"/>
      <c r="M19" s="1315"/>
      <c r="N19" s="1315"/>
      <c r="O19" s="1315"/>
      <c r="P19" s="1316"/>
    </row>
    <row r="20" spans="1:20" s="1045" customFormat="1" ht="331.5">
      <c r="A20" s="1302">
        <v>4</v>
      </c>
      <c r="B20" s="1309" t="s">
        <v>3862</v>
      </c>
      <c r="C20" s="1310" t="s">
        <v>2730</v>
      </c>
      <c r="D20" s="1310" t="s">
        <v>5</v>
      </c>
      <c r="E20" s="1311">
        <v>7</v>
      </c>
      <c r="F20" s="1318"/>
      <c r="G20" s="1313"/>
      <c r="H20" s="1313"/>
      <c r="I20" s="1318"/>
      <c r="J20" s="1314"/>
      <c r="K20" s="1313"/>
      <c r="L20" s="1315"/>
      <c r="M20" s="1315"/>
      <c r="N20" s="1315"/>
      <c r="O20" s="1315"/>
      <c r="P20" s="1316"/>
    </row>
    <row r="21" spans="1:20" s="1045" customFormat="1" ht="127.5">
      <c r="A21" s="1302">
        <v>5</v>
      </c>
      <c r="B21" s="1309" t="s">
        <v>3863</v>
      </c>
      <c r="C21" s="1310" t="s">
        <v>1105</v>
      </c>
      <c r="D21" s="1310" t="s">
        <v>5</v>
      </c>
      <c r="E21" s="1311">
        <v>18</v>
      </c>
      <c r="F21" s="1318"/>
      <c r="G21" s="1313"/>
      <c r="H21" s="1313"/>
      <c r="I21" s="1318"/>
      <c r="J21" s="1314"/>
      <c r="K21" s="1313"/>
      <c r="L21" s="1315"/>
      <c r="M21" s="1315"/>
      <c r="N21" s="1315"/>
      <c r="O21" s="1315"/>
      <c r="P21" s="1316"/>
      <c r="R21" s="1945" t="s">
        <v>3854</v>
      </c>
      <c r="S21" s="1946"/>
      <c r="T21" s="1946"/>
    </row>
    <row r="22" spans="1:20" s="1045" customFormat="1" ht="280.5">
      <c r="A22" s="1302">
        <v>6</v>
      </c>
      <c r="B22" s="1309" t="s">
        <v>3864</v>
      </c>
      <c r="C22" s="1310" t="s">
        <v>1106</v>
      </c>
      <c r="D22" s="1310" t="s">
        <v>5</v>
      </c>
      <c r="E22" s="1311">
        <v>29</v>
      </c>
      <c r="F22" s="1318"/>
      <c r="G22" s="1313"/>
      <c r="H22" s="1313"/>
      <c r="I22" s="1318"/>
      <c r="J22" s="1314"/>
      <c r="K22" s="1313"/>
      <c r="L22" s="1315"/>
      <c r="M22" s="1315"/>
      <c r="N22" s="1315"/>
      <c r="O22" s="1315"/>
      <c r="P22" s="1316"/>
    </row>
    <row r="23" spans="1:20" s="1045" customFormat="1" ht="142.5" customHeight="1">
      <c r="A23" s="1302">
        <v>8</v>
      </c>
      <c r="B23" s="1309" t="s">
        <v>3865</v>
      </c>
      <c r="C23" s="1310" t="s">
        <v>1107</v>
      </c>
      <c r="D23" s="1310" t="s">
        <v>5</v>
      </c>
      <c r="E23" s="1311">
        <v>18</v>
      </c>
      <c r="F23" s="1318"/>
      <c r="G23" s="1313"/>
      <c r="H23" s="1313"/>
      <c r="I23" s="1318"/>
      <c r="J23" s="1314"/>
      <c r="K23" s="1313"/>
      <c r="L23" s="1315"/>
      <c r="M23" s="1315"/>
      <c r="N23" s="1315"/>
      <c r="O23" s="1315"/>
      <c r="P23" s="1316"/>
    </row>
    <row r="24" spans="1:20" s="1045" customFormat="1" ht="178.5">
      <c r="A24" s="1302">
        <v>9</v>
      </c>
      <c r="B24" s="1309" t="s">
        <v>3866</v>
      </c>
      <c r="C24" s="1310" t="s">
        <v>1108</v>
      </c>
      <c r="D24" s="1310" t="s">
        <v>5</v>
      </c>
      <c r="E24" s="1311">
        <v>21</v>
      </c>
      <c r="F24" s="1318"/>
      <c r="G24" s="1313"/>
      <c r="H24" s="1313"/>
      <c r="I24" s="1318"/>
      <c r="J24" s="1314"/>
      <c r="K24" s="1313"/>
      <c r="L24" s="1315"/>
      <c r="M24" s="1315"/>
      <c r="N24" s="1315"/>
      <c r="O24" s="1315"/>
      <c r="P24" s="1316"/>
    </row>
    <row r="25" spans="1:20" s="1045" customFormat="1" ht="191.25">
      <c r="A25" s="1302">
        <v>10</v>
      </c>
      <c r="B25" s="1319" t="s">
        <v>3867</v>
      </c>
      <c r="C25" s="1310" t="s">
        <v>1109</v>
      </c>
      <c r="D25" s="1310" t="s">
        <v>5</v>
      </c>
      <c r="E25" s="1311">
        <v>21</v>
      </c>
      <c r="F25" s="1318"/>
      <c r="G25" s="1313"/>
      <c r="H25" s="1313"/>
      <c r="I25" s="1318"/>
      <c r="J25" s="1314"/>
      <c r="K25" s="1313"/>
      <c r="L25" s="1315"/>
      <c r="M25" s="1315"/>
      <c r="N25" s="1315"/>
      <c r="O25" s="1315"/>
      <c r="P25" s="1316"/>
    </row>
    <row r="26" spans="1:20" s="1045" customFormat="1" ht="382.5">
      <c r="A26" s="1302">
        <v>11</v>
      </c>
      <c r="B26" s="1319" t="s">
        <v>3868</v>
      </c>
      <c r="C26" s="1310" t="s">
        <v>1110</v>
      </c>
      <c r="D26" s="1310" t="s">
        <v>5</v>
      </c>
      <c r="E26" s="1311">
        <v>21</v>
      </c>
      <c r="F26" s="1318"/>
      <c r="G26" s="1313"/>
      <c r="H26" s="1313"/>
      <c r="I26" s="1318"/>
      <c r="J26" s="1314"/>
      <c r="K26" s="1313"/>
      <c r="L26" s="1315"/>
      <c r="M26" s="1315"/>
      <c r="N26" s="1315"/>
      <c r="O26" s="1315"/>
      <c r="P26" s="1316"/>
    </row>
    <row r="27" spans="1:20" s="1045" customFormat="1" ht="191.25">
      <c r="A27" s="1302">
        <v>12</v>
      </c>
      <c r="B27" s="1309" t="s">
        <v>3869</v>
      </c>
      <c r="C27" s="1310" t="s">
        <v>1111</v>
      </c>
      <c r="D27" s="1310" t="s">
        <v>5</v>
      </c>
      <c r="E27" s="1311">
        <v>1</v>
      </c>
      <c r="F27" s="1318"/>
      <c r="G27" s="1313"/>
      <c r="H27" s="1313"/>
      <c r="I27" s="1318"/>
      <c r="J27" s="1314"/>
      <c r="K27" s="1313"/>
      <c r="L27" s="1315"/>
      <c r="M27" s="1315"/>
      <c r="N27" s="1315"/>
      <c r="O27" s="1315"/>
      <c r="P27" s="1316"/>
    </row>
    <row r="28" spans="1:20" s="1045" customFormat="1" ht="191.25">
      <c r="A28" s="1302">
        <v>13</v>
      </c>
      <c r="B28" s="1319" t="s">
        <v>3870</v>
      </c>
      <c r="C28" s="1310" t="s">
        <v>1112</v>
      </c>
      <c r="D28" s="1310" t="s">
        <v>5</v>
      </c>
      <c r="E28" s="1311">
        <v>21</v>
      </c>
      <c r="F28" s="1318"/>
      <c r="G28" s="1313"/>
      <c r="H28" s="1313"/>
      <c r="I28" s="1318"/>
      <c r="J28" s="1314"/>
      <c r="K28" s="1313"/>
      <c r="L28" s="1315"/>
      <c r="M28" s="1315"/>
      <c r="N28" s="1315"/>
      <c r="O28" s="1315"/>
      <c r="P28" s="1316"/>
    </row>
    <row r="29" spans="1:20" s="1773" customFormat="1" ht="165.75">
      <c r="A29" s="1786"/>
      <c r="B29" s="1788" t="s">
        <v>3871</v>
      </c>
      <c r="C29" s="1310" t="s">
        <v>3857</v>
      </c>
      <c r="D29" s="1310" t="s">
        <v>5</v>
      </c>
      <c r="E29" s="1787">
        <v>3</v>
      </c>
      <c r="F29" s="1192"/>
      <c r="G29" s="1541"/>
      <c r="H29" s="1541"/>
      <c r="I29" s="1192"/>
      <c r="J29" s="1542"/>
      <c r="K29" s="1541"/>
      <c r="L29" s="1540"/>
      <c r="M29" s="1540"/>
      <c r="N29" s="1540"/>
      <c r="O29" s="1540"/>
      <c r="P29" s="1543"/>
      <c r="R29" s="1945" t="s">
        <v>3856</v>
      </c>
      <c r="S29" s="1946"/>
      <c r="T29" s="1946"/>
    </row>
    <row r="30" spans="1:20" s="1045" customFormat="1" ht="242.25">
      <c r="A30" s="1302">
        <v>15</v>
      </c>
      <c r="B30" s="1319" t="s">
        <v>3872</v>
      </c>
      <c r="C30" s="1310" t="s">
        <v>1113</v>
      </c>
      <c r="D30" s="1310" t="s">
        <v>5</v>
      </c>
      <c r="E30" s="1311">
        <v>4</v>
      </c>
      <c r="F30" s="1318"/>
      <c r="G30" s="1313"/>
      <c r="H30" s="1313"/>
      <c r="I30" s="1318"/>
      <c r="J30" s="1314"/>
      <c r="K30" s="1313"/>
      <c r="L30" s="1315"/>
      <c r="M30" s="1315"/>
      <c r="N30" s="1315"/>
      <c r="O30" s="1315"/>
      <c r="P30" s="1316"/>
      <c r="R30" s="1945" t="s">
        <v>3854</v>
      </c>
      <c r="S30" s="1946"/>
      <c r="T30" s="1946"/>
    </row>
    <row r="31" spans="1:20" s="1045" customFormat="1" ht="165.75">
      <c r="A31" s="1302">
        <v>16</v>
      </c>
      <c r="B31" s="1309" t="s">
        <v>3873</v>
      </c>
      <c r="C31" s="1310" t="s">
        <v>1114</v>
      </c>
      <c r="D31" s="1310" t="s">
        <v>5</v>
      </c>
      <c r="E31" s="1311">
        <v>4</v>
      </c>
      <c r="F31" s="1318"/>
      <c r="G31" s="1313"/>
      <c r="H31" s="1313"/>
      <c r="I31" s="1318"/>
      <c r="J31" s="1314"/>
      <c r="K31" s="1313"/>
      <c r="L31" s="1315"/>
      <c r="M31" s="1315"/>
      <c r="N31" s="1315"/>
      <c r="O31" s="1315"/>
      <c r="P31" s="1316"/>
      <c r="R31" s="1945" t="s">
        <v>3927</v>
      </c>
      <c r="S31" s="1946"/>
      <c r="T31" s="1946"/>
    </row>
    <row r="32" spans="1:20" s="1045" customFormat="1" ht="255">
      <c r="A32" s="1302">
        <v>19</v>
      </c>
      <c r="B32" s="1309" t="s">
        <v>3874</v>
      </c>
      <c r="C32" s="1310" t="s">
        <v>1115</v>
      </c>
      <c r="D32" s="1310" t="s">
        <v>5</v>
      </c>
      <c r="E32" s="1311">
        <v>21</v>
      </c>
      <c r="F32" s="1318"/>
      <c r="G32" s="1313"/>
      <c r="H32" s="1313"/>
      <c r="I32" s="1318"/>
      <c r="J32" s="1314"/>
      <c r="K32" s="1313"/>
      <c r="L32" s="1315"/>
      <c r="M32" s="1315"/>
      <c r="N32" s="1315"/>
      <c r="O32" s="1315"/>
      <c r="P32" s="1316"/>
    </row>
    <row r="33" spans="1:16" s="1045" customFormat="1" ht="117" customHeight="1">
      <c r="A33" s="1302">
        <v>20</v>
      </c>
      <c r="B33" s="1309" t="s">
        <v>3875</v>
      </c>
      <c r="C33" s="1310" t="s">
        <v>1116</v>
      </c>
      <c r="D33" s="1310" t="s">
        <v>5</v>
      </c>
      <c r="E33" s="1311">
        <v>21</v>
      </c>
      <c r="F33" s="1318"/>
      <c r="G33" s="1313"/>
      <c r="H33" s="1313"/>
      <c r="I33" s="1318"/>
      <c r="J33" s="1314"/>
      <c r="K33" s="1313"/>
      <c r="L33" s="1315"/>
      <c r="M33" s="1315"/>
      <c r="N33" s="1315"/>
      <c r="O33" s="1315"/>
      <c r="P33" s="1316"/>
    </row>
    <row r="34" spans="1:16" s="1045" customFormat="1" ht="369.75">
      <c r="A34" s="1302">
        <v>22</v>
      </c>
      <c r="B34" s="1309" t="s">
        <v>3876</v>
      </c>
      <c r="C34" s="1310" t="s">
        <v>1117</v>
      </c>
      <c r="D34" s="1310" t="s">
        <v>5</v>
      </c>
      <c r="E34" s="1311">
        <v>2</v>
      </c>
      <c r="F34" s="1318"/>
      <c r="G34" s="1313"/>
      <c r="H34" s="1313"/>
      <c r="I34" s="1318"/>
      <c r="J34" s="1314"/>
      <c r="K34" s="1313"/>
      <c r="L34" s="1315"/>
      <c r="M34" s="1315"/>
      <c r="N34" s="1315"/>
      <c r="O34" s="1315"/>
      <c r="P34" s="1316"/>
    </row>
    <row r="35" spans="1:16" s="1045" customFormat="1" ht="204">
      <c r="A35" s="1302">
        <v>23</v>
      </c>
      <c r="B35" s="1309" t="s">
        <v>3877</v>
      </c>
      <c r="C35" s="1310" t="s">
        <v>1118</v>
      </c>
      <c r="D35" s="1310" t="s">
        <v>5</v>
      </c>
      <c r="E35" s="1311">
        <v>3</v>
      </c>
      <c r="F35" s="1318"/>
      <c r="G35" s="1313"/>
      <c r="H35" s="1313"/>
      <c r="I35" s="1318"/>
      <c r="J35" s="1314"/>
      <c r="K35" s="1313"/>
      <c r="L35" s="1315"/>
      <c r="M35" s="1315"/>
      <c r="N35" s="1315"/>
      <c r="O35" s="1315"/>
      <c r="P35" s="1316"/>
    </row>
    <row r="36" spans="1:16" s="1045" customFormat="1" ht="204">
      <c r="A36" s="1302">
        <v>24</v>
      </c>
      <c r="B36" s="1309" t="s">
        <v>3878</v>
      </c>
      <c r="C36" s="1310" t="s">
        <v>1119</v>
      </c>
      <c r="D36" s="1310" t="s">
        <v>5</v>
      </c>
      <c r="E36" s="1311">
        <v>3</v>
      </c>
      <c r="F36" s="1318"/>
      <c r="G36" s="1313"/>
      <c r="H36" s="1313"/>
      <c r="I36" s="1318"/>
      <c r="J36" s="1314"/>
      <c r="K36" s="1313"/>
      <c r="L36" s="1315"/>
      <c r="M36" s="1315"/>
      <c r="N36" s="1315"/>
      <c r="O36" s="1315"/>
      <c r="P36" s="1316"/>
    </row>
    <row r="37" spans="1:16" s="1045" customFormat="1" ht="165.75">
      <c r="A37" s="1302">
        <v>25</v>
      </c>
      <c r="B37" s="1309" t="s">
        <v>3879</v>
      </c>
      <c r="C37" s="1310" t="s">
        <v>1120</v>
      </c>
      <c r="D37" s="1310" t="s">
        <v>5</v>
      </c>
      <c r="E37" s="1311">
        <v>3</v>
      </c>
      <c r="F37" s="1318"/>
      <c r="G37" s="1313"/>
      <c r="H37" s="1313"/>
      <c r="I37" s="1318"/>
      <c r="J37" s="1314"/>
      <c r="K37" s="1313"/>
      <c r="L37" s="1315"/>
      <c r="M37" s="1315"/>
      <c r="N37" s="1315"/>
      <c r="O37" s="1315"/>
      <c r="P37" s="1316"/>
    </row>
    <row r="38" spans="1:16" s="1045" customFormat="1" ht="191.25">
      <c r="A38" s="1302">
        <v>26</v>
      </c>
      <c r="B38" s="1309" t="s">
        <v>3880</v>
      </c>
      <c r="C38" s="1310" t="s">
        <v>1121</v>
      </c>
      <c r="D38" s="1310" t="s">
        <v>5</v>
      </c>
      <c r="E38" s="1311">
        <v>3</v>
      </c>
      <c r="F38" s="1318"/>
      <c r="G38" s="1313"/>
      <c r="H38" s="1313"/>
      <c r="I38" s="1318"/>
      <c r="J38" s="1314"/>
      <c r="K38" s="1313"/>
      <c r="L38" s="1315"/>
      <c r="M38" s="1315"/>
      <c r="N38" s="1315"/>
      <c r="O38" s="1315"/>
      <c r="P38" s="1316"/>
    </row>
    <row r="39" spans="1:16" s="1045" customFormat="1" ht="191.25">
      <c r="A39" s="1302">
        <v>27</v>
      </c>
      <c r="B39" s="1319" t="s">
        <v>3881</v>
      </c>
      <c r="C39" s="1310" t="s">
        <v>1122</v>
      </c>
      <c r="D39" s="1310" t="s">
        <v>5</v>
      </c>
      <c r="E39" s="1311">
        <v>3</v>
      </c>
      <c r="F39" s="1318"/>
      <c r="G39" s="1313"/>
      <c r="H39" s="1313"/>
      <c r="I39" s="1318"/>
      <c r="J39" s="1314"/>
      <c r="K39" s="1313"/>
      <c r="L39" s="1315"/>
      <c r="M39" s="1315"/>
      <c r="N39" s="1315"/>
      <c r="O39" s="1315"/>
      <c r="P39" s="1316"/>
    </row>
    <row r="40" spans="1:16" s="1045" customFormat="1" ht="204">
      <c r="A40" s="1302">
        <v>28</v>
      </c>
      <c r="B40" s="1309" t="s">
        <v>3882</v>
      </c>
      <c r="C40" s="1310" t="s">
        <v>1123</v>
      </c>
      <c r="D40" s="1310" t="s">
        <v>5</v>
      </c>
      <c r="E40" s="1311">
        <v>3</v>
      </c>
      <c r="F40" s="1318"/>
      <c r="G40" s="1313"/>
      <c r="H40" s="1313"/>
      <c r="I40" s="1318"/>
      <c r="J40" s="1314"/>
      <c r="K40" s="1313"/>
      <c r="L40" s="1315"/>
      <c r="M40" s="1315"/>
      <c r="N40" s="1315"/>
      <c r="O40" s="1315"/>
      <c r="P40" s="1316"/>
    </row>
    <row r="41" spans="1:16" s="1045" customFormat="1" ht="140.25">
      <c r="A41" s="1302">
        <v>29</v>
      </c>
      <c r="B41" s="1309" t="s">
        <v>3883</v>
      </c>
      <c r="C41" s="1310" t="s">
        <v>1124</v>
      </c>
      <c r="D41" s="1310" t="s">
        <v>5</v>
      </c>
      <c r="E41" s="1311">
        <v>29</v>
      </c>
      <c r="F41" s="1318"/>
      <c r="G41" s="1313"/>
      <c r="H41" s="1313"/>
      <c r="I41" s="1318"/>
      <c r="J41" s="1314"/>
      <c r="K41" s="1313"/>
      <c r="L41" s="1315"/>
      <c r="M41" s="1315"/>
      <c r="N41" s="1315"/>
      <c r="O41" s="1315"/>
      <c r="P41" s="1316"/>
    </row>
    <row r="42" spans="1:16" s="1045" customFormat="1" ht="140.25">
      <c r="A42" s="1302">
        <v>31</v>
      </c>
      <c r="B42" s="1309" t="s">
        <v>3884</v>
      </c>
      <c r="C42" s="1310" t="s">
        <v>1125</v>
      </c>
      <c r="D42" s="1310" t="s">
        <v>5</v>
      </c>
      <c r="E42" s="1311">
        <v>11</v>
      </c>
      <c r="F42" s="1318"/>
      <c r="G42" s="1313"/>
      <c r="H42" s="1313"/>
      <c r="I42" s="1318"/>
      <c r="J42" s="1314"/>
      <c r="K42" s="1313"/>
      <c r="L42" s="1315"/>
      <c r="M42" s="1315"/>
      <c r="N42" s="1315"/>
      <c r="O42" s="1315"/>
      <c r="P42" s="1316"/>
    </row>
    <row r="43" spans="1:16" s="1045" customFormat="1" ht="165.75">
      <c r="A43" s="1302">
        <v>32</v>
      </c>
      <c r="B43" s="1309" t="s">
        <v>3885</v>
      </c>
      <c r="C43" s="1310" t="s">
        <v>2731</v>
      </c>
      <c r="D43" s="1310" t="s">
        <v>5</v>
      </c>
      <c r="E43" s="1311">
        <v>21</v>
      </c>
      <c r="F43" s="1318"/>
      <c r="G43" s="1313"/>
      <c r="H43" s="1313"/>
      <c r="I43" s="1318"/>
      <c r="J43" s="1314"/>
      <c r="K43" s="1313"/>
      <c r="L43" s="1315"/>
      <c r="M43" s="1315"/>
      <c r="N43" s="1315"/>
      <c r="O43" s="1315"/>
      <c r="P43" s="1316"/>
    </row>
    <row r="44" spans="1:16" s="1045" customFormat="1" ht="114.75">
      <c r="A44" s="1302">
        <v>33</v>
      </c>
      <c r="B44" s="1309" t="s">
        <v>3886</v>
      </c>
      <c r="C44" s="1310" t="s">
        <v>2732</v>
      </c>
      <c r="D44" s="1310" t="s">
        <v>5</v>
      </c>
      <c r="E44" s="1311">
        <v>21</v>
      </c>
      <c r="F44" s="1318"/>
      <c r="G44" s="1313"/>
      <c r="H44" s="1313"/>
      <c r="I44" s="1318"/>
      <c r="J44" s="1314"/>
      <c r="K44" s="1313"/>
      <c r="L44" s="1315"/>
      <c r="M44" s="1315"/>
      <c r="N44" s="1315"/>
      <c r="O44" s="1315"/>
      <c r="P44" s="1316"/>
    </row>
    <row r="45" spans="1:16" s="1045" customFormat="1" ht="216.75">
      <c r="A45" s="1302">
        <v>34</v>
      </c>
      <c r="B45" s="1309" t="s">
        <v>3887</v>
      </c>
      <c r="C45" s="1310" t="s">
        <v>2733</v>
      </c>
      <c r="D45" s="1310" t="s">
        <v>5</v>
      </c>
      <c r="E45" s="1311">
        <v>7</v>
      </c>
      <c r="F45" s="1318"/>
      <c r="G45" s="1313"/>
      <c r="H45" s="1313"/>
      <c r="I45" s="1318"/>
      <c r="J45" s="1314"/>
      <c r="K45" s="1313"/>
      <c r="L45" s="1315"/>
      <c r="M45" s="1315"/>
      <c r="N45" s="1315"/>
      <c r="O45" s="1315"/>
      <c r="P45" s="1316"/>
    </row>
    <row r="46" spans="1:16" s="1045" customFormat="1" ht="255">
      <c r="A46" s="1302">
        <v>35</v>
      </c>
      <c r="B46" s="1309" t="s">
        <v>3888</v>
      </c>
      <c r="C46" s="1310" t="s">
        <v>2734</v>
      </c>
      <c r="D46" s="1310" t="s">
        <v>5</v>
      </c>
      <c r="E46" s="1311">
        <v>29</v>
      </c>
      <c r="F46" s="1318"/>
      <c r="G46" s="1313"/>
      <c r="H46" s="1313"/>
      <c r="I46" s="1318"/>
      <c r="J46" s="1314"/>
      <c r="K46" s="1313"/>
      <c r="L46" s="1315"/>
      <c r="M46" s="1315"/>
      <c r="N46" s="1315"/>
      <c r="O46" s="1315"/>
      <c r="P46" s="1316"/>
    </row>
    <row r="47" spans="1:16" s="1045" customFormat="1" ht="127.5">
      <c r="A47" s="1302">
        <v>36</v>
      </c>
      <c r="B47" s="1309" t="s">
        <v>3889</v>
      </c>
      <c r="C47" s="1310" t="s">
        <v>2735</v>
      </c>
      <c r="D47" s="1310" t="s">
        <v>5</v>
      </c>
      <c r="E47" s="1311">
        <v>3</v>
      </c>
      <c r="F47" s="1318"/>
      <c r="G47" s="1313"/>
      <c r="H47" s="1313"/>
      <c r="I47" s="1318"/>
      <c r="J47" s="1314"/>
      <c r="K47" s="1313"/>
      <c r="L47" s="1315"/>
      <c r="M47" s="1315"/>
      <c r="N47" s="1315"/>
      <c r="O47" s="1315"/>
      <c r="P47" s="1316"/>
    </row>
    <row r="48" spans="1:16" s="1045" customFormat="1" ht="144.75" customHeight="1">
      <c r="A48" s="1302">
        <v>37</v>
      </c>
      <c r="B48" s="1309" t="s">
        <v>3890</v>
      </c>
      <c r="C48" s="1310" t="s">
        <v>2736</v>
      </c>
      <c r="D48" s="1310" t="s">
        <v>5</v>
      </c>
      <c r="E48" s="1311">
        <v>3</v>
      </c>
      <c r="F48" s="1318"/>
      <c r="G48" s="1313"/>
      <c r="H48" s="1313"/>
      <c r="I48" s="1318"/>
      <c r="J48" s="1314"/>
      <c r="K48" s="1313"/>
      <c r="L48" s="1315"/>
      <c r="M48" s="1315"/>
      <c r="N48" s="1315"/>
      <c r="O48" s="1315"/>
      <c r="P48" s="1316"/>
    </row>
    <row r="49" spans="1:16" s="1045" customFormat="1" ht="229.5">
      <c r="A49" s="1302">
        <v>38</v>
      </c>
      <c r="B49" s="1309" t="s">
        <v>3891</v>
      </c>
      <c r="C49" s="1310" t="s">
        <v>2737</v>
      </c>
      <c r="D49" s="1310" t="s">
        <v>5</v>
      </c>
      <c r="E49" s="1311">
        <v>3</v>
      </c>
      <c r="F49" s="1318"/>
      <c r="G49" s="1313"/>
      <c r="H49" s="1313"/>
      <c r="I49" s="1318"/>
      <c r="J49" s="1314"/>
      <c r="K49" s="1313"/>
      <c r="L49" s="1315"/>
      <c r="M49" s="1315"/>
      <c r="N49" s="1315"/>
      <c r="O49" s="1315"/>
      <c r="P49" s="1316"/>
    </row>
    <row r="50" spans="1:16" s="1045" customFormat="1" ht="409.5">
      <c r="A50" s="1302">
        <v>43</v>
      </c>
      <c r="B50" s="1320" t="s">
        <v>3892</v>
      </c>
      <c r="C50" s="1310" t="s">
        <v>2738</v>
      </c>
      <c r="D50" s="1310" t="s">
        <v>5</v>
      </c>
      <c r="E50" s="1311">
        <v>2</v>
      </c>
      <c r="F50" s="1321"/>
      <c r="G50" s="1313"/>
      <c r="H50" s="1313"/>
      <c r="I50" s="1321"/>
      <c r="J50" s="1314"/>
      <c r="K50" s="1313"/>
      <c r="L50" s="1315"/>
      <c r="M50" s="1315"/>
      <c r="N50" s="1315"/>
      <c r="O50" s="1315"/>
      <c r="P50" s="1316"/>
    </row>
    <row r="51" spans="1:16" ht="13.5" thickBot="1">
      <c r="A51" s="1322"/>
      <c r="B51" s="1323"/>
      <c r="C51" s="1068"/>
      <c r="D51" s="748"/>
      <c r="E51" s="1113"/>
      <c r="F51" s="1321"/>
      <c r="G51" s="1321"/>
      <c r="H51" s="1321"/>
      <c r="I51" s="1321"/>
      <c r="J51" s="1321"/>
      <c r="K51" s="1321"/>
      <c r="L51" s="1321"/>
      <c r="M51" s="1321"/>
      <c r="N51" s="1321"/>
      <c r="O51" s="1321"/>
      <c r="P51" s="1324"/>
    </row>
    <row r="52" spans="1:16" ht="13.5" customHeight="1" thickBot="1">
      <c r="A52" s="1325"/>
      <c r="B52" s="2144" t="s">
        <v>6</v>
      </c>
      <c r="C52" s="2145"/>
      <c r="D52" s="2145"/>
      <c r="E52" s="2146"/>
      <c r="F52" s="1326"/>
      <c r="G52" s="1326"/>
      <c r="H52" s="1326"/>
      <c r="I52" s="1326"/>
      <c r="J52" s="1326"/>
      <c r="K52" s="1326"/>
      <c r="L52" s="1327"/>
      <c r="M52" s="1327"/>
      <c r="N52" s="1327"/>
      <c r="O52" s="1327"/>
      <c r="P52" s="1327"/>
    </row>
    <row r="53" spans="1:16">
      <c r="A53" s="2121"/>
      <c r="B53" s="2121"/>
      <c r="C53" s="2121"/>
      <c r="D53" s="2121"/>
      <c r="E53" s="2121"/>
    </row>
    <row r="55" spans="1:16" ht="60" customHeight="1">
      <c r="A55" s="843">
        <v>1</v>
      </c>
      <c r="B55" s="2021" t="s">
        <v>2874</v>
      </c>
      <c r="C55" s="2021"/>
      <c r="D55" s="2021"/>
      <c r="E55" s="2021"/>
      <c r="F55" s="2021"/>
      <c r="G55" s="2021"/>
      <c r="H55" s="2021"/>
      <c r="I55" s="2021"/>
      <c r="J55" s="2021"/>
      <c r="K55" s="2021"/>
      <c r="L55" s="2021"/>
    </row>
    <row r="56" spans="1:16" ht="31.5" customHeight="1">
      <c r="A56" s="846" t="s">
        <v>49</v>
      </c>
      <c r="B56" s="1032" t="s">
        <v>3220</v>
      </c>
      <c r="C56" s="1033"/>
      <c r="D56" s="1033"/>
      <c r="E56" s="1033"/>
      <c r="F56" s="1033"/>
      <c r="G56" s="1033"/>
      <c r="H56" s="1033"/>
      <c r="I56" s="1033"/>
      <c r="J56" s="1033"/>
      <c r="K56" s="1033"/>
      <c r="L56" s="1033"/>
    </row>
    <row r="57" spans="1:16" ht="72" customHeight="1">
      <c r="A57" s="1034" t="s">
        <v>52</v>
      </c>
      <c r="B57" s="2020" t="s">
        <v>3474</v>
      </c>
      <c r="C57" s="2020"/>
      <c r="D57" s="2020"/>
      <c r="E57" s="2020"/>
      <c r="F57" s="2020"/>
      <c r="G57" s="2020"/>
      <c r="H57" s="2020"/>
      <c r="I57" s="2020"/>
      <c r="J57" s="2020"/>
      <c r="K57" s="2020"/>
      <c r="L57" s="2020"/>
    </row>
    <row r="58" spans="1:16" ht="60.75" customHeight="1">
      <c r="A58" s="1034" t="s">
        <v>3218</v>
      </c>
      <c r="B58" s="1927" t="s">
        <v>3217</v>
      </c>
      <c r="C58" s="1927"/>
      <c r="D58" s="1927"/>
      <c r="E58" s="1927"/>
      <c r="F58" s="1927"/>
      <c r="G58" s="1927"/>
      <c r="H58" s="1927"/>
      <c r="I58" s="1927"/>
      <c r="J58" s="1927"/>
      <c r="K58" s="1927"/>
      <c r="L58" s="1927"/>
    </row>
    <row r="59" spans="1:16" ht="79.5" customHeight="1">
      <c r="A59" s="1034" t="s">
        <v>3219</v>
      </c>
      <c r="B59" s="1927" t="s">
        <v>3224</v>
      </c>
      <c r="C59" s="1927"/>
      <c r="D59" s="1927"/>
      <c r="E59" s="1927"/>
      <c r="F59" s="1927"/>
      <c r="G59" s="1927"/>
      <c r="H59" s="1927"/>
      <c r="I59" s="1927"/>
      <c r="J59" s="1927"/>
      <c r="K59" s="1927"/>
      <c r="L59" s="1927"/>
    </row>
    <row r="60" spans="1:16">
      <c r="A60" s="846"/>
      <c r="B60" s="847"/>
      <c r="C60" s="843"/>
      <c r="D60" s="848"/>
      <c r="E60" s="848"/>
      <c r="F60" s="844"/>
      <c r="G60" s="845"/>
      <c r="H60" s="845"/>
      <c r="I60" s="845"/>
      <c r="J60" s="845"/>
      <c r="K60" s="845"/>
      <c r="L60" s="845"/>
    </row>
    <row r="61" spans="1:16">
      <c r="A61" s="846"/>
      <c r="B61" s="847"/>
      <c r="C61" s="843"/>
      <c r="D61" s="848"/>
      <c r="E61" s="848"/>
      <c r="F61" s="844"/>
      <c r="G61" s="845"/>
      <c r="H61" s="845"/>
      <c r="I61" s="845"/>
      <c r="J61" s="845"/>
      <c r="K61" s="845"/>
      <c r="L61" s="845"/>
    </row>
    <row r="62" spans="1:16">
      <c r="A62" s="846"/>
      <c r="B62" s="847"/>
      <c r="C62" s="843"/>
      <c r="D62" s="848"/>
      <c r="E62" s="848"/>
      <c r="F62" s="844"/>
      <c r="G62" s="845"/>
      <c r="H62" s="845"/>
      <c r="I62" s="845"/>
      <c r="J62" s="845"/>
      <c r="K62" s="845"/>
      <c r="L62" s="845"/>
    </row>
    <row r="63" spans="1:16">
      <c r="A63" s="849"/>
      <c r="B63" s="1045" t="s">
        <v>3222</v>
      </c>
      <c r="C63" s="1921" t="s">
        <v>10</v>
      </c>
      <c r="D63" s="1921"/>
      <c r="E63" s="757"/>
      <c r="F63" s="757"/>
      <c r="G63" s="757"/>
      <c r="H63" s="757"/>
      <c r="I63" s="757"/>
      <c r="J63" s="757"/>
      <c r="K63" s="757"/>
      <c r="L63" s="757"/>
    </row>
    <row r="64" spans="1:16">
      <c r="A64" s="849"/>
      <c r="B64" s="1045" t="s">
        <v>3221</v>
      </c>
      <c r="C64" s="1921" t="s">
        <v>11</v>
      </c>
      <c r="D64" s="1921"/>
      <c r="E64" s="757"/>
      <c r="F64" s="757"/>
      <c r="G64" s="757"/>
      <c r="H64" s="757"/>
      <c r="I64" s="757"/>
      <c r="J64" s="757"/>
      <c r="K64" s="757"/>
      <c r="L64" s="757"/>
    </row>
    <row r="65" spans="1:12">
      <c r="A65" s="849"/>
      <c r="B65" s="833"/>
      <c r="C65" s="851"/>
      <c r="D65" s="851"/>
      <c r="E65" s="757"/>
      <c r="F65" s="757"/>
      <c r="G65" s="757"/>
      <c r="H65" s="757"/>
      <c r="I65" s="757"/>
      <c r="J65" s="757"/>
      <c r="K65" s="757"/>
      <c r="L65" s="757"/>
    </row>
    <row r="66" spans="1:12">
      <c r="A66" s="849"/>
      <c r="B66" s="833"/>
      <c r="C66" s="851"/>
      <c r="D66" s="851"/>
      <c r="E66" s="757"/>
      <c r="F66" s="757"/>
      <c r="G66" s="757"/>
      <c r="H66" s="757"/>
      <c r="I66" s="757"/>
      <c r="J66" s="757"/>
      <c r="K66" s="757"/>
      <c r="L66" s="757"/>
    </row>
    <row r="67" spans="1:12">
      <c r="A67" s="849"/>
      <c r="B67" s="833" t="s">
        <v>3223</v>
      </c>
      <c r="C67" s="1921" t="s">
        <v>10</v>
      </c>
      <c r="D67" s="1921"/>
      <c r="E67" s="757"/>
      <c r="F67" s="757"/>
      <c r="G67" s="757"/>
      <c r="H67" s="757"/>
      <c r="I67" s="757"/>
      <c r="J67" s="757"/>
      <c r="K67" s="757"/>
      <c r="L67" s="757"/>
    </row>
    <row r="68" spans="1:12">
      <c r="A68" s="849"/>
      <c r="B68" s="833"/>
      <c r="C68" s="1921" t="s">
        <v>11</v>
      </c>
      <c r="D68" s="1921"/>
      <c r="E68" s="757"/>
      <c r="F68" s="757"/>
      <c r="G68" s="757"/>
      <c r="H68" s="757"/>
      <c r="I68" s="757"/>
      <c r="J68" s="757"/>
      <c r="K68" s="757"/>
      <c r="L68" s="757"/>
    </row>
    <row r="69" spans="1:12">
      <c r="A69" s="1045"/>
      <c r="B69" s="1045"/>
      <c r="C69" s="1045"/>
      <c r="D69" s="1045"/>
      <c r="E69" s="1045"/>
      <c r="F69" s="1045"/>
      <c r="G69" s="1045"/>
      <c r="H69" s="1045"/>
      <c r="I69" s="1045"/>
      <c r="J69" s="1045"/>
      <c r="K69" s="1045"/>
      <c r="L69" s="1045"/>
    </row>
    <row r="70" spans="1:12">
      <c r="B70" s="1035"/>
      <c r="C70" s="1035"/>
    </row>
    <row r="71" spans="1:12">
      <c r="B71" s="1035"/>
      <c r="C71" s="1035"/>
    </row>
    <row r="72" spans="1:12">
      <c r="B72" s="1035"/>
      <c r="C72" s="1035"/>
    </row>
    <row r="73" spans="1:12">
      <c r="B73" s="1035"/>
      <c r="C73" s="1035"/>
    </row>
    <row r="74" spans="1:12">
      <c r="B74" s="1035"/>
      <c r="C74" s="1035"/>
    </row>
    <row r="75" spans="1:12">
      <c r="B75" s="1035"/>
      <c r="C75" s="1035"/>
    </row>
    <row r="76" spans="1:12">
      <c r="B76" s="1035"/>
      <c r="C76" s="1035"/>
    </row>
    <row r="77" spans="1:12">
      <c r="B77" s="1035"/>
      <c r="C77" s="1035"/>
    </row>
    <row r="78" spans="1:12">
      <c r="B78" s="1035"/>
      <c r="C78" s="1035"/>
    </row>
    <row r="79" spans="1:12">
      <c r="B79" s="1035"/>
      <c r="C79" s="1035"/>
    </row>
    <row r="80" spans="1:12">
      <c r="B80" s="1035"/>
      <c r="C80" s="1035"/>
    </row>
    <row r="81" spans="2:3">
      <c r="B81" s="1035"/>
      <c r="C81" s="1035"/>
    </row>
    <row r="82" spans="2:3">
      <c r="B82" s="1035"/>
      <c r="C82" s="1035"/>
    </row>
    <row r="83" spans="2:3">
      <c r="B83" s="1035"/>
      <c r="C83" s="1035"/>
    </row>
    <row r="84" spans="2:3">
      <c r="B84" s="1035"/>
      <c r="C84" s="1035"/>
    </row>
  </sheetData>
  <mergeCells count="33">
    <mergeCell ref="A17:A18"/>
    <mergeCell ref="B17:B18"/>
    <mergeCell ref="C17:C18"/>
    <mergeCell ref="E17:E18"/>
    <mergeCell ref="B52:E52"/>
    <mergeCell ref="F12:K12"/>
    <mergeCell ref="L12:P12"/>
    <mergeCell ref="A5:B5"/>
    <mergeCell ref="A1:E1"/>
    <mergeCell ref="A2:E2"/>
    <mergeCell ref="A3:E3"/>
    <mergeCell ref="A4:B4"/>
    <mergeCell ref="A6:B6"/>
    <mergeCell ref="A7:B7"/>
    <mergeCell ref="A8:B8"/>
    <mergeCell ref="A12:A13"/>
    <mergeCell ref="B12:B13"/>
    <mergeCell ref="C12:C13"/>
    <mergeCell ref="D12:D13"/>
    <mergeCell ref="E12:E13"/>
    <mergeCell ref="C67:D67"/>
    <mergeCell ref="C68:D68"/>
    <mergeCell ref="B55:L55"/>
    <mergeCell ref="B57:L57"/>
    <mergeCell ref="B58:L58"/>
    <mergeCell ref="B59:L59"/>
    <mergeCell ref="C63:D63"/>
    <mergeCell ref="R21:T21"/>
    <mergeCell ref="R29:T29"/>
    <mergeCell ref="R30:T30"/>
    <mergeCell ref="R31:T31"/>
    <mergeCell ref="C64:D64"/>
    <mergeCell ref="A53:E53"/>
  </mergeCells>
  <pageMargins left="0" right="0" top="0" bottom="0" header="0.31496062992125984" footer="0.31496062992125984"/>
  <pageSetup paperSize="9" orientation="portrait" horizontalDpi="0" verticalDpi="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00FF99"/>
    <pageSetUpPr fitToPage="1"/>
  </sheetPr>
  <dimension ref="A1:T312"/>
  <sheetViews>
    <sheetView topLeftCell="A70" zoomScale="85" zoomScaleNormal="85" zoomScaleSheetLayoutView="100" workbookViewId="0">
      <selection activeCell="R79" sqref="R79:T79"/>
    </sheetView>
  </sheetViews>
  <sheetFormatPr defaultColWidth="9.42578125" defaultRowHeight="12.75"/>
  <cols>
    <col min="1" max="1" width="8.42578125" style="1045" customWidth="1"/>
    <col min="2" max="2" width="42.5703125" style="1051" customWidth="1"/>
    <col min="3" max="3" width="20.7109375" style="1051" customWidth="1"/>
    <col min="4" max="4" width="12.7109375" style="1045" customWidth="1"/>
    <col min="5" max="5" width="29.5703125" style="1045" customWidth="1"/>
    <col min="6" max="11" width="9.42578125" style="1045"/>
    <col min="12" max="13" width="11" style="1045" customWidth="1"/>
    <col min="14" max="14" width="12.42578125" style="1045" customWidth="1"/>
    <col min="15" max="15" width="11.28515625" style="1045" bestFit="1" customWidth="1"/>
    <col min="16" max="16" width="12" style="1045" customWidth="1"/>
    <col min="17" max="19" width="9.42578125" style="1045"/>
    <col min="20" max="20" width="27.85546875" style="1045" customWidth="1"/>
    <col min="21" max="238" width="9.42578125" style="1045"/>
    <col min="239" max="239" width="6.42578125" style="1045" customWidth="1"/>
    <col min="240" max="240" width="35.42578125" style="1045" customWidth="1"/>
    <col min="241" max="241" width="3.5703125" style="1045" customWidth="1"/>
    <col min="242" max="242" width="9.28515625" style="1045" customWidth="1"/>
    <col min="243" max="243" width="6.42578125" style="1045" customWidth="1"/>
    <col min="244" max="244" width="4.5703125" style="1045" customWidth="1"/>
    <col min="245" max="245" width="7.42578125" style="1045" customWidth="1"/>
    <col min="246" max="246" width="8.42578125" style="1045" customWidth="1"/>
    <col min="247" max="247" width="7.5703125" style="1045" customWidth="1"/>
    <col min="248" max="248" width="9" style="1045" customWidth="1"/>
    <col min="249" max="249" width="11.42578125" style="1045" customWidth="1"/>
    <col min="250" max="250" width="10.42578125" style="1045" customWidth="1"/>
    <col min="251" max="251" width="11.5703125" style="1045" customWidth="1"/>
    <col min="252" max="252" width="9.42578125" style="1045"/>
    <col min="253" max="253" width="11.42578125" style="1045" customWidth="1"/>
    <col min="254" max="494" width="9.42578125" style="1045"/>
    <col min="495" max="495" width="6.42578125" style="1045" customWidth="1"/>
    <col min="496" max="496" width="35.42578125" style="1045" customWidth="1"/>
    <col min="497" max="497" width="3.5703125" style="1045" customWidth="1"/>
    <col min="498" max="498" width="9.28515625" style="1045" customWidth="1"/>
    <col min="499" max="499" width="6.42578125" style="1045" customWidth="1"/>
    <col min="500" max="500" width="4.5703125" style="1045" customWidth="1"/>
    <col min="501" max="501" width="7.42578125" style="1045" customWidth="1"/>
    <col min="502" max="502" width="8.42578125" style="1045" customWidth="1"/>
    <col min="503" max="503" width="7.5703125" style="1045" customWidth="1"/>
    <col min="504" max="504" width="9" style="1045" customWidth="1"/>
    <col min="505" max="505" width="11.42578125" style="1045" customWidth="1"/>
    <col min="506" max="506" width="10.42578125" style="1045" customWidth="1"/>
    <col min="507" max="507" width="11.5703125" style="1045" customWidth="1"/>
    <col min="508" max="508" width="9.42578125" style="1045"/>
    <col min="509" max="509" width="11.42578125" style="1045" customWidth="1"/>
    <col min="510" max="750" width="9.42578125" style="1045"/>
    <col min="751" max="751" width="6.42578125" style="1045" customWidth="1"/>
    <col min="752" max="752" width="35.42578125" style="1045" customWidth="1"/>
    <col min="753" max="753" width="3.5703125" style="1045" customWidth="1"/>
    <col min="754" max="754" width="9.28515625" style="1045" customWidth="1"/>
    <col min="755" max="755" width="6.42578125" style="1045" customWidth="1"/>
    <col min="756" max="756" width="4.5703125" style="1045" customWidth="1"/>
    <col min="757" max="757" width="7.42578125" style="1045" customWidth="1"/>
    <col min="758" max="758" width="8.42578125" style="1045" customWidth="1"/>
    <col min="759" max="759" width="7.5703125" style="1045" customWidth="1"/>
    <col min="760" max="760" width="9" style="1045" customWidth="1"/>
    <col min="761" max="761" width="11.42578125" style="1045" customWidth="1"/>
    <col min="762" max="762" width="10.42578125" style="1045" customWidth="1"/>
    <col min="763" max="763" width="11.5703125" style="1045" customWidth="1"/>
    <col min="764" max="764" width="9.42578125" style="1045"/>
    <col min="765" max="765" width="11.42578125" style="1045" customWidth="1"/>
    <col min="766" max="1006" width="9.42578125" style="1045"/>
    <col min="1007" max="1007" width="6.42578125" style="1045" customWidth="1"/>
    <col min="1008" max="1008" width="35.42578125" style="1045" customWidth="1"/>
    <col min="1009" max="1009" width="3.5703125" style="1045" customWidth="1"/>
    <col min="1010" max="1011" width="9.28515625" style="1045" customWidth="1"/>
    <col min="1012" max="16384" width="9.42578125" style="1045"/>
  </cols>
  <sheetData>
    <row r="1" spans="1:16">
      <c r="A1" s="2067" t="s">
        <v>2916</v>
      </c>
      <c r="B1" s="2067"/>
      <c r="C1" s="2067"/>
      <c r="D1" s="2067"/>
      <c r="E1" s="2067"/>
    </row>
    <row r="2" spans="1:16">
      <c r="A2" s="2069" t="s">
        <v>43</v>
      </c>
      <c r="B2" s="2069"/>
      <c r="C2" s="2069"/>
      <c r="D2" s="2069"/>
      <c r="E2" s="2069"/>
    </row>
    <row r="3" spans="1:16">
      <c r="A3" s="2120"/>
      <c r="B3" s="2120"/>
      <c r="C3" s="2120"/>
      <c r="D3" s="2120"/>
      <c r="E3" s="2120"/>
    </row>
    <row r="4" spans="1:16">
      <c r="A4" s="1932" t="s">
        <v>0</v>
      </c>
      <c r="B4" s="1932"/>
      <c r="C4" s="759" t="s">
        <v>3211</v>
      </c>
      <c r="D4" s="1142"/>
      <c r="E4" s="1142"/>
    </row>
    <row r="5" spans="1:16" ht="15" customHeight="1">
      <c r="A5" s="1932" t="s">
        <v>1</v>
      </c>
      <c r="B5" s="1932"/>
      <c r="C5" s="759" t="s">
        <v>3211</v>
      </c>
      <c r="D5" s="1050"/>
      <c r="E5" s="1050"/>
    </row>
    <row r="6" spans="1:16" s="1047" customFormat="1">
      <c r="A6" s="1932" t="s">
        <v>2</v>
      </c>
      <c r="B6" s="1932"/>
      <c r="C6" s="759" t="s">
        <v>3212</v>
      </c>
      <c r="D6" s="1050"/>
      <c r="E6" s="1050"/>
    </row>
    <row r="7" spans="1:16" ht="15">
      <c r="A7" s="1932" t="s">
        <v>3209</v>
      </c>
      <c r="B7" s="1932"/>
      <c r="C7" s="761" t="s">
        <v>3213</v>
      </c>
      <c r="D7" s="1142"/>
      <c r="E7" s="1142"/>
    </row>
    <row r="8" spans="1:16" s="1047" customFormat="1" ht="15">
      <c r="A8" s="1939" t="s">
        <v>3210</v>
      </c>
      <c r="B8" s="1939"/>
      <c r="C8" s="761"/>
      <c r="D8" s="1050"/>
      <c r="E8" s="1050"/>
    </row>
    <row r="9" spans="1:16">
      <c r="A9" s="1142"/>
      <c r="B9" s="1142"/>
      <c r="C9" s="1048"/>
      <c r="D9" s="1142"/>
      <c r="E9" s="1142"/>
      <c r="M9" s="757" t="s">
        <v>2941</v>
      </c>
      <c r="N9" s="757"/>
      <c r="O9" s="762"/>
      <c r="P9" s="757" t="s">
        <v>2942</v>
      </c>
    </row>
    <row r="10" spans="1:16">
      <c r="A10" s="1142"/>
      <c r="B10" s="1142"/>
      <c r="C10" s="1048"/>
      <c r="D10" s="1142"/>
      <c r="E10" s="1142"/>
      <c r="M10" s="757" t="s">
        <v>2943</v>
      </c>
      <c r="N10" s="757"/>
      <c r="O10" s="757"/>
      <c r="P10" s="757"/>
    </row>
    <row r="11" spans="1:16" ht="13.5" thickBot="1"/>
    <row r="12" spans="1:16" ht="12.75" customHeight="1">
      <c r="A12" s="2150" t="s">
        <v>8</v>
      </c>
      <c r="B12" s="1995" t="s">
        <v>1085</v>
      </c>
      <c r="C12" s="1996" t="s">
        <v>1086</v>
      </c>
      <c r="D12" s="1996" t="s">
        <v>3</v>
      </c>
      <c r="E12" s="1998" t="s">
        <v>4</v>
      </c>
      <c r="F12" s="2148" t="s">
        <v>2934</v>
      </c>
      <c r="G12" s="2148"/>
      <c r="H12" s="2148"/>
      <c r="I12" s="2148"/>
      <c r="J12" s="2148"/>
      <c r="K12" s="2148"/>
      <c r="L12" s="2149" t="s">
        <v>2935</v>
      </c>
      <c r="M12" s="2149"/>
      <c r="N12" s="2149"/>
      <c r="O12" s="2149"/>
      <c r="P12" s="2149"/>
    </row>
    <row r="13" spans="1:16" ht="65.25">
      <c r="A13" s="2151"/>
      <c r="B13" s="1995"/>
      <c r="C13" s="1936"/>
      <c r="D13" s="1936"/>
      <c r="E13" s="1938"/>
      <c r="F13" s="1228" t="s">
        <v>2936</v>
      </c>
      <c r="G13" s="1228" t="s">
        <v>2937</v>
      </c>
      <c r="H13" s="1228" t="s">
        <v>2886</v>
      </c>
      <c r="I13" s="1228" t="s">
        <v>2887</v>
      </c>
      <c r="J13" s="1228" t="s">
        <v>2888</v>
      </c>
      <c r="K13" s="1228" t="s">
        <v>2938</v>
      </c>
      <c r="L13" s="1228" t="s">
        <v>2939</v>
      </c>
      <c r="M13" s="1228" t="s">
        <v>2886</v>
      </c>
      <c r="N13" s="1228" t="s">
        <v>2887</v>
      </c>
      <c r="O13" s="1228" t="s">
        <v>2888</v>
      </c>
      <c r="P13" s="1228" t="s">
        <v>2940</v>
      </c>
    </row>
    <row r="14" spans="1:16" ht="15.75" thickBot="1">
      <c r="A14" s="1090">
        <v>1</v>
      </c>
      <c r="B14" s="1090">
        <v>2</v>
      </c>
      <c r="C14" s="1091">
        <v>3</v>
      </c>
      <c r="D14" s="1090">
        <v>4</v>
      </c>
      <c r="E14" s="1090">
        <v>5</v>
      </c>
      <c r="F14" s="1229">
        <v>6</v>
      </c>
      <c r="G14" s="1229">
        <v>7</v>
      </c>
      <c r="H14" s="1229">
        <v>8</v>
      </c>
      <c r="I14" s="1229">
        <v>9</v>
      </c>
      <c r="J14" s="1229">
        <v>10</v>
      </c>
      <c r="K14" s="1229">
        <v>11</v>
      </c>
      <c r="L14" s="1229">
        <v>12</v>
      </c>
      <c r="M14" s="1229">
        <v>13</v>
      </c>
      <c r="N14" s="1229">
        <v>14</v>
      </c>
      <c r="O14" s="1229">
        <v>15</v>
      </c>
      <c r="P14" s="1229">
        <v>16</v>
      </c>
    </row>
    <row r="15" spans="1:16">
      <c r="A15" s="1057"/>
      <c r="B15" s="1146"/>
      <c r="C15" s="1146"/>
      <c r="D15" s="1060"/>
      <c r="E15" s="1060"/>
      <c r="F15" s="1230"/>
      <c r="G15" s="1230"/>
      <c r="H15" s="1230"/>
      <c r="I15" s="1230"/>
      <c r="J15" s="1230"/>
      <c r="K15" s="1230"/>
      <c r="L15" s="1230"/>
      <c r="M15" s="1230"/>
      <c r="N15" s="1230"/>
      <c r="O15" s="1230"/>
      <c r="P15" s="1231"/>
    </row>
    <row r="16" spans="1:16">
      <c r="A16" s="1208">
        <v>1</v>
      </c>
      <c r="B16" s="1232" t="s">
        <v>901</v>
      </c>
      <c r="C16" s="1233"/>
      <c r="D16" s="1233"/>
      <c r="E16" s="1233"/>
      <c r="F16" s="1014"/>
      <c r="G16" s="1014"/>
      <c r="H16" s="1014"/>
      <c r="I16" s="1014"/>
      <c r="J16" s="1014"/>
      <c r="K16" s="1014"/>
      <c r="L16" s="1014"/>
      <c r="M16" s="1014"/>
      <c r="N16" s="1014"/>
      <c r="O16" s="1014"/>
      <c r="P16" s="1234"/>
    </row>
    <row r="17" spans="1:16" ht="89.25">
      <c r="A17" s="1235">
        <v>2</v>
      </c>
      <c r="B17" s="1236" t="s">
        <v>1043</v>
      </c>
      <c r="C17" s="1233" t="s">
        <v>413</v>
      </c>
      <c r="D17" s="1233" t="s">
        <v>9</v>
      </c>
      <c r="E17" s="1237">
        <v>1</v>
      </c>
      <c r="F17" s="1238"/>
      <c r="G17" s="1025"/>
      <c r="H17" s="1025"/>
      <c r="I17" s="1238"/>
      <c r="J17" s="1025"/>
      <c r="K17" s="1025"/>
      <c r="L17" s="1025"/>
      <c r="M17" s="1025"/>
      <c r="N17" s="1025"/>
      <c r="O17" s="1025"/>
      <c r="P17" s="1239"/>
    </row>
    <row r="18" spans="1:16" ht="89.25">
      <c r="A18" s="1208">
        <v>3</v>
      </c>
      <c r="B18" s="1236" t="s">
        <v>1044</v>
      </c>
      <c r="C18" s="1233" t="s">
        <v>413</v>
      </c>
      <c r="D18" s="1233" t="s">
        <v>9</v>
      </c>
      <c r="E18" s="1237">
        <v>1</v>
      </c>
      <c r="F18" s="1025"/>
      <c r="G18" s="1025"/>
      <c r="H18" s="1025"/>
      <c r="I18" s="1025"/>
      <c r="J18" s="1025"/>
      <c r="K18" s="1025"/>
      <c r="L18" s="1025"/>
      <c r="M18" s="1025"/>
      <c r="N18" s="1025"/>
      <c r="O18" s="1025"/>
      <c r="P18" s="1239"/>
    </row>
    <row r="19" spans="1:16" ht="25.5">
      <c r="A19" s="1235">
        <v>4</v>
      </c>
      <c r="B19" s="1240" t="s">
        <v>902</v>
      </c>
      <c r="C19" s="1233" t="s">
        <v>413</v>
      </c>
      <c r="D19" s="1233" t="s">
        <v>9</v>
      </c>
      <c r="E19" s="1237">
        <v>1</v>
      </c>
      <c r="F19" s="1025"/>
      <c r="G19" s="1025"/>
      <c r="H19" s="1025"/>
      <c r="I19" s="1025"/>
      <c r="J19" s="1025"/>
      <c r="K19" s="1025"/>
      <c r="L19" s="1025"/>
      <c r="M19" s="1025"/>
      <c r="N19" s="1025"/>
      <c r="O19" s="1025"/>
      <c r="P19" s="1239"/>
    </row>
    <row r="20" spans="1:16" ht="51">
      <c r="A20" s="1208">
        <v>5</v>
      </c>
      <c r="B20" s="1241" t="s">
        <v>1045</v>
      </c>
      <c r="C20" s="1233" t="s">
        <v>413</v>
      </c>
      <c r="D20" s="1233" t="s">
        <v>9</v>
      </c>
      <c r="E20" s="1237">
        <v>1</v>
      </c>
      <c r="F20" s="1025"/>
      <c r="G20" s="1025"/>
      <c r="H20" s="1025"/>
      <c r="I20" s="1025"/>
      <c r="J20" s="1025"/>
      <c r="K20" s="1025"/>
      <c r="L20" s="1025"/>
      <c r="M20" s="1025"/>
      <c r="N20" s="1025"/>
      <c r="O20" s="1025"/>
      <c r="P20" s="1239"/>
    </row>
    <row r="21" spans="1:16" ht="51">
      <c r="A21" s="1235">
        <v>6</v>
      </c>
      <c r="B21" s="1241" t="s">
        <v>1046</v>
      </c>
      <c r="C21" s="1233" t="s">
        <v>413</v>
      </c>
      <c r="D21" s="1233" t="s">
        <v>9</v>
      </c>
      <c r="E21" s="1237">
        <v>1</v>
      </c>
      <c r="F21" s="1025"/>
      <c r="G21" s="1025"/>
      <c r="H21" s="1025"/>
      <c r="I21" s="1238"/>
      <c r="J21" s="1025"/>
      <c r="K21" s="1025"/>
      <c r="L21" s="1025"/>
      <c r="M21" s="1025"/>
      <c r="N21" s="1025"/>
      <c r="O21" s="1025"/>
      <c r="P21" s="1239"/>
    </row>
    <row r="22" spans="1:16" ht="51">
      <c r="A22" s="1208">
        <v>7</v>
      </c>
      <c r="B22" s="1241" t="s">
        <v>1047</v>
      </c>
      <c r="C22" s="1233" t="s">
        <v>413</v>
      </c>
      <c r="D22" s="1233" t="s">
        <v>9</v>
      </c>
      <c r="E22" s="1237">
        <v>1</v>
      </c>
      <c r="F22" s="1025"/>
      <c r="G22" s="1025"/>
      <c r="H22" s="1025"/>
      <c r="I22" s="1025"/>
      <c r="J22" s="1025"/>
      <c r="K22" s="1025"/>
      <c r="L22" s="1025"/>
      <c r="M22" s="1025"/>
      <c r="N22" s="1025"/>
      <c r="O22" s="1025"/>
      <c r="P22" s="1239"/>
    </row>
    <row r="23" spans="1:16" ht="51">
      <c r="A23" s="1235">
        <v>8</v>
      </c>
      <c r="B23" s="1241" t="s">
        <v>1048</v>
      </c>
      <c r="C23" s="1233" t="s">
        <v>413</v>
      </c>
      <c r="D23" s="1233" t="s">
        <v>9</v>
      </c>
      <c r="E23" s="1237">
        <v>1</v>
      </c>
      <c r="F23" s="1025"/>
      <c r="G23" s="1025"/>
      <c r="H23" s="1025"/>
      <c r="I23" s="1238"/>
      <c r="J23" s="1025"/>
      <c r="K23" s="1025"/>
      <c r="L23" s="1025"/>
      <c r="M23" s="1025"/>
      <c r="N23" s="1025"/>
      <c r="O23" s="1025"/>
      <c r="P23" s="1239"/>
    </row>
    <row r="24" spans="1:16" ht="51">
      <c r="A24" s="1208">
        <v>9</v>
      </c>
      <c r="B24" s="1241" t="s">
        <v>1049</v>
      </c>
      <c r="C24" s="1233" t="s">
        <v>413</v>
      </c>
      <c r="D24" s="1233" t="s">
        <v>9</v>
      </c>
      <c r="E24" s="1237">
        <v>1</v>
      </c>
      <c r="F24" s="1025"/>
      <c r="G24" s="1025"/>
      <c r="H24" s="1025"/>
      <c r="I24" s="1238"/>
      <c r="J24" s="1025"/>
      <c r="K24" s="1025"/>
      <c r="L24" s="1025"/>
      <c r="M24" s="1025"/>
      <c r="N24" s="1025"/>
      <c r="O24" s="1025"/>
      <c r="P24" s="1239"/>
    </row>
    <row r="25" spans="1:16" ht="51">
      <c r="A25" s="1235">
        <v>10</v>
      </c>
      <c r="B25" s="1241" t="s">
        <v>1050</v>
      </c>
      <c r="C25" s="1233" t="s">
        <v>413</v>
      </c>
      <c r="D25" s="1233" t="s">
        <v>9</v>
      </c>
      <c r="E25" s="1237">
        <v>1</v>
      </c>
      <c r="F25" s="1025"/>
      <c r="G25" s="1025"/>
      <c r="H25" s="1025"/>
      <c r="I25" s="1238"/>
      <c r="J25" s="1025"/>
      <c r="K25" s="1025"/>
      <c r="L25" s="1025"/>
      <c r="M25" s="1025"/>
      <c r="N25" s="1025"/>
      <c r="O25" s="1025"/>
      <c r="P25" s="1239"/>
    </row>
    <row r="26" spans="1:16" ht="51">
      <c r="A26" s="1208">
        <v>11</v>
      </c>
      <c r="B26" s="1241" t="s">
        <v>1051</v>
      </c>
      <c r="C26" s="1233" t="s">
        <v>413</v>
      </c>
      <c r="D26" s="1233" t="s">
        <v>9</v>
      </c>
      <c r="E26" s="1237">
        <v>1</v>
      </c>
      <c r="F26" s="1025"/>
      <c r="G26" s="1025"/>
      <c r="H26" s="1025"/>
      <c r="I26" s="1025"/>
      <c r="J26" s="1025"/>
      <c r="K26" s="1025"/>
      <c r="L26" s="1025"/>
      <c r="M26" s="1025"/>
      <c r="N26" s="1025"/>
      <c r="O26" s="1025"/>
      <c r="P26" s="1239"/>
    </row>
    <row r="27" spans="1:16" ht="51">
      <c r="A27" s="1235">
        <v>12</v>
      </c>
      <c r="B27" s="1241" t="s">
        <v>1052</v>
      </c>
      <c r="C27" s="1233" t="s">
        <v>413</v>
      </c>
      <c r="D27" s="1233" t="s">
        <v>9</v>
      </c>
      <c r="E27" s="1237">
        <v>1</v>
      </c>
      <c r="F27" s="1025"/>
      <c r="G27" s="1025"/>
      <c r="H27" s="1025"/>
      <c r="I27" s="1238"/>
      <c r="J27" s="1025"/>
      <c r="K27" s="1025"/>
      <c r="L27" s="1025"/>
      <c r="M27" s="1025"/>
      <c r="N27" s="1025"/>
      <c r="O27" s="1025"/>
      <c r="P27" s="1239"/>
    </row>
    <row r="28" spans="1:16" ht="51">
      <c r="A28" s="1208">
        <v>13</v>
      </c>
      <c r="B28" s="1241" t="s">
        <v>1053</v>
      </c>
      <c r="C28" s="1233" t="s">
        <v>413</v>
      </c>
      <c r="D28" s="1233" t="s">
        <v>9</v>
      </c>
      <c r="E28" s="1237">
        <v>1</v>
      </c>
      <c r="F28" s="1025"/>
      <c r="G28" s="1025"/>
      <c r="H28" s="1025"/>
      <c r="I28" s="1025"/>
      <c r="J28" s="1025"/>
      <c r="K28" s="1025"/>
      <c r="L28" s="1025"/>
      <c r="M28" s="1025"/>
      <c r="N28" s="1025"/>
      <c r="O28" s="1025"/>
      <c r="P28" s="1239"/>
    </row>
    <row r="29" spans="1:16" ht="25.5">
      <c r="A29" s="1235">
        <v>14</v>
      </c>
      <c r="B29" s="1241" t="s">
        <v>366</v>
      </c>
      <c r="C29" s="1233"/>
      <c r="D29" s="1233" t="s">
        <v>9</v>
      </c>
      <c r="E29" s="1237">
        <v>1</v>
      </c>
      <c r="F29" s="1025"/>
      <c r="G29" s="1025"/>
      <c r="H29" s="1025"/>
      <c r="I29" s="1025"/>
      <c r="J29" s="1025"/>
      <c r="K29" s="1025"/>
      <c r="L29" s="1025"/>
      <c r="M29" s="1025"/>
      <c r="N29" s="1025"/>
      <c r="O29" s="1025"/>
      <c r="P29" s="1239"/>
    </row>
    <row r="30" spans="1:16" ht="15">
      <c r="A30" s="1208">
        <v>15</v>
      </c>
      <c r="B30" s="1242" t="s">
        <v>367</v>
      </c>
      <c r="C30" s="1233"/>
      <c r="D30" s="1233"/>
      <c r="E30" s="1237"/>
      <c r="F30" s="1243"/>
      <c r="G30" s="1025"/>
      <c r="H30" s="1025"/>
      <c r="I30" s="1243"/>
      <c r="J30" s="1025"/>
      <c r="K30" s="1025"/>
      <c r="L30" s="1025"/>
      <c r="M30" s="1025"/>
      <c r="N30" s="1025"/>
      <c r="O30" s="1025"/>
      <c r="P30" s="1239"/>
    </row>
    <row r="31" spans="1:16" ht="63.75">
      <c r="A31" s="1235">
        <v>16</v>
      </c>
      <c r="B31" s="1244" t="s">
        <v>368</v>
      </c>
      <c r="C31" s="1244"/>
      <c r="D31" s="1244"/>
      <c r="E31" s="1237"/>
      <c r="F31" s="926"/>
      <c r="G31" s="1025"/>
      <c r="H31" s="1025"/>
      <c r="I31" s="930"/>
      <c r="J31" s="1025"/>
      <c r="K31" s="1025"/>
      <c r="L31" s="1025"/>
      <c r="M31" s="1025"/>
      <c r="N31" s="1025"/>
      <c r="O31" s="1025"/>
      <c r="P31" s="1239"/>
    </row>
    <row r="32" spans="1:16" ht="25.5">
      <c r="A32" s="1245">
        <v>17</v>
      </c>
      <c r="B32" s="1126" t="s">
        <v>3100</v>
      </c>
      <c r="C32" s="1118" t="s">
        <v>3101</v>
      </c>
      <c r="D32" s="973" t="s">
        <v>7</v>
      </c>
      <c r="E32" s="1246">
        <v>10</v>
      </c>
      <c r="F32" s="926"/>
      <c r="G32" s="1025"/>
      <c r="H32" s="1025"/>
      <c r="I32" s="1247"/>
      <c r="J32" s="1025"/>
      <c r="K32" s="1025"/>
      <c r="L32" s="1025"/>
      <c r="M32" s="1025"/>
      <c r="N32" s="1025"/>
      <c r="O32" s="1025"/>
      <c r="P32" s="1239"/>
    </row>
    <row r="33" spans="1:16" ht="25.5">
      <c r="A33" s="1118">
        <v>18</v>
      </c>
      <c r="B33" s="1126" t="s">
        <v>3102</v>
      </c>
      <c r="C33" s="1118" t="s">
        <v>3101</v>
      </c>
      <c r="D33" s="973" t="s">
        <v>7</v>
      </c>
      <c r="E33" s="1246">
        <v>130</v>
      </c>
      <c r="F33" s="926"/>
      <c r="G33" s="1025"/>
      <c r="H33" s="1025"/>
      <c r="I33" s="1195"/>
      <c r="J33" s="1025"/>
      <c r="K33" s="1025"/>
      <c r="L33" s="1025"/>
      <c r="M33" s="1025"/>
      <c r="N33" s="1025"/>
      <c r="O33" s="1025"/>
      <c r="P33" s="1239"/>
    </row>
    <row r="34" spans="1:16" ht="25.5">
      <c r="A34" s="1245">
        <v>19</v>
      </c>
      <c r="B34" s="1126" t="s">
        <v>3103</v>
      </c>
      <c r="C34" s="1118" t="s">
        <v>3101</v>
      </c>
      <c r="D34" s="973" t="s">
        <v>7</v>
      </c>
      <c r="E34" s="1246">
        <v>280</v>
      </c>
      <c r="F34" s="926"/>
      <c r="G34" s="1025"/>
      <c r="H34" s="1025"/>
      <c r="I34" s="1195"/>
      <c r="J34" s="1025"/>
      <c r="K34" s="1025"/>
      <c r="L34" s="1025"/>
      <c r="M34" s="1025"/>
      <c r="N34" s="1025"/>
      <c r="O34" s="1025"/>
      <c r="P34" s="1239"/>
    </row>
    <row r="35" spans="1:16" ht="25.5">
      <c r="A35" s="1118">
        <v>20</v>
      </c>
      <c r="B35" s="1126" t="s">
        <v>3103</v>
      </c>
      <c r="C35" s="1118" t="s">
        <v>3101</v>
      </c>
      <c r="D35" s="973" t="s">
        <v>7</v>
      </c>
      <c r="E35" s="1246">
        <v>30</v>
      </c>
      <c r="F35" s="926"/>
      <c r="G35" s="1025"/>
      <c r="H35" s="1025"/>
      <c r="I35" s="1195"/>
      <c r="J35" s="1025"/>
      <c r="K35" s="1025"/>
      <c r="L35" s="1025"/>
      <c r="M35" s="1025"/>
      <c r="N35" s="1025"/>
      <c r="O35" s="1025"/>
      <c r="P35" s="1239"/>
    </row>
    <row r="36" spans="1:16" ht="25.5">
      <c r="A36" s="1245">
        <v>21</v>
      </c>
      <c r="B36" s="1126" t="s">
        <v>3104</v>
      </c>
      <c r="C36" s="1118" t="s">
        <v>3101</v>
      </c>
      <c r="D36" s="973" t="s">
        <v>7</v>
      </c>
      <c r="E36" s="1246">
        <v>60</v>
      </c>
      <c r="F36" s="926"/>
      <c r="G36" s="1025"/>
      <c r="H36" s="1025"/>
      <c r="I36" s="1238"/>
      <c r="J36" s="1025"/>
      <c r="K36" s="1025"/>
      <c r="L36" s="1025"/>
      <c r="M36" s="1025"/>
      <c r="N36" s="1025"/>
      <c r="O36" s="1025"/>
      <c r="P36" s="1239"/>
    </row>
    <row r="37" spans="1:16" ht="63.75">
      <c r="A37" s="1235">
        <v>24</v>
      </c>
      <c r="B37" s="1244" t="s">
        <v>903</v>
      </c>
      <c r="C37" s="1244"/>
      <c r="D37" s="1244"/>
      <c r="E37" s="1237"/>
      <c r="F37" s="1243"/>
      <c r="G37" s="1025"/>
      <c r="H37" s="1025"/>
      <c r="I37" s="1248"/>
      <c r="J37" s="1025"/>
      <c r="K37" s="1025"/>
      <c r="L37" s="1025"/>
      <c r="M37" s="1025"/>
      <c r="N37" s="1025"/>
      <c r="O37" s="1025"/>
      <c r="P37" s="1239"/>
    </row>
    <row r="38" spans="1:16" ht="15">
      <c r="A38" s="1245">
        <v>23</v>
      </c>
      <c r="B38" s="1117" t="s">
        <v>904</v>
      </c>
      <c r="C38" s="973" t="s">
        <v>1256</v>
      </c>
      <c r="D38" s="973" t="s">
        <v>7</v>
      </c>
      <c r="E38" s="736">
        <v>25</v>
      </c>
      <c r="F38" s="1243"/>
      <c r="G38" s="1025"/>
      <c r="H38" s="1025"/>
      <c r="I38" s="1248"/>
      <c r="J38" s="1025"/>
      <c r="K38" s="1025"/>
      <c r="L38" s="1025"/>
      <c r="M38" s="1025"/>
      <c r="N38" s="1025"/>
      <c r="O38" s="1025"/>
      <c r="P38" s="1239"/>
    </row>
    <row r="39" spans="1:16" ht="15">
      <c r="A39" s="1118">
        <v>24</v>
      </c>
      <c r="B39" s="1117" t="s">
        <v>905</v>
      </c>
      <c r="C39" s="973" t="s">
        <v>1256</v>
      </c>
      <c r="D39" s="973" t="s">
        <v>7</v>
      </c>
      <c r="E39" s="736">
        <v>755</v>
      </c>
      <c r="F39" s="1243"/>
      <c r="G39" s="1025"/>
      <c r="H39" s="1025"/>
      <c r="I39" s="1027"/>
      <c r="J39" s="1025"/>
      <c r="K39" s="1025"/>
      <c r="L39" s="1025"/>
      <c r="M39" s="1025"/>
      <c r="N39" s="1025"/>
      <c r="O39" s="1025"/>
      <c r="P39" s="1239"/>
    </row>
    <row r="40" spans="1:16" ht="15">
      <c r="A40" s="1245">
        <v>25</v>
      </c>
      <c r="B40" s="1117" t="s">
        <v>3105</v>
      </c>
      <c r="C40" s="973" t="s">
        <v>1256</v>
      </c>
      <c r="D40" s="973" t="s">
        <v>7</v>
      </c>
      <c r="E40" s="736">
        <v>1060</v>
      </c>
      <c r="F40" s="1243"/>
      <c r="G40" s="1025"/>
      <c r="H40" s="1025"/>
      <c r="I40" s="1027"/>
      <c r="J40" s="1025"/>
      <c r="K40" s="1025"/>
      <c r="L40" s="1025"/>
      <c r="M40" s="1025"/>
      <c r="N40" s="1025"/>
      <c r="O40" s="1025"/>
      <c r="P40" s="1239"/>
    </row>
    <row r="41" spans="1:16" ht="15">
      <c r="A41" s="1208">
        <v>27</v>
      </c>
      <c r="B41" s="1242" t="s">
        <v>906</v>
      </c>
      <c r="C41" s="1233"/>
      <c r="D41" s="1233"/>
      <c r="E41" s="1237"/>
      <c r="F41" s="1243"/>
      <c r="G41" s="1025"/>
      <c r="H41" s="1025"/>
      <c r="I41" s="930"/>
      <c r="J41" s="1025"/>
      <c r="K41" s="1025"/>
      <c r="L41" s="1025"/>
      <c r="M41" s="1025"/>
      <c r="N41" s="1025"/>
      <c r="O41" s="1025"/>
      <c r="P41" s="1239"/>
    </row>
    <row r="42" spans="1:16" ht="63.75">
      <c r="A42" s="1235">
        <v>28</v>
      </c>
      <c r="B42" s="1244" t="s">
        <v>907</v>
      </c>
      <c r="C42" s="1244"/>
      <c r="D42" s="1244"/>
      <c r="E42" s="1237"/>
      <c r="F42" s="1243"/>
      <c r="G42" s="1025"/>
      <c r="H42" s="1025"/>
      <c r="I42" s="1025"/>
      <c r="J42" s="1025"/>
      <c r="K42" s="1025"/>
      <c r="L42" s="1025"/>
      <c r="M42" s="1025"/>
      <c r="N42" s="1025"/>
      <c r="O42" s="1025"/>
      <c r="P42" s="1239"/>
    </row>
    <row r="43" spans="1:16" ht="25.5">
      <c r="A43" s="1118">
        <v>28</v>
      </c>
      <c r="B43" s="1117" t="s">
        <v>908</v>
      </c>
      <c r="C43" s="1118" t="s">
        <v>3101</v>
      </c>
      <c r="D43" s="973" t="s">
        <v>7</v>
      </c>
      <c r="E43" s="736">
        <v>5500</v>
      </c>
      <c r="F43" s="1249"/>
      <c r="G43" s="1025"/>
      <c r="H43" s="1025"/>
      <c r="I43" s="1027"/>
      <c r="J43" s="1025"/>
      <c r="K43" s="1025"/>
      <c r="L43" s="1025"/>
      <c r="M43" s="1025"/>
      <c r="N43" s="1025"/>
      <c r="O43" s="1025"/>
      <c r="P43" s="1239"/>
    </row>
    <row r="44" spans="1:16" ht="25.5">
      <c r="A44" s="1245">
        <v>29</v>
      </c>
      <c r="B44" s="1117" t="s">
        <v>909</v>
      </c>
      <c r="C44" s="1118" t="s">
        <v>3101</v>
      </c>
      <c r="D44" s="973" t="s">
        <v>7</v>
      </c>
      <c r="E44" s="736">
        <v>10700</v>
      </c>
      <c r="F44" s="1249"/>
      <c r="G44" s="1025"/>
      <c r="H44" s="1025"/>
      <c r="I44" s="1027"/>
      <c r="J44" s="1025"/>
      <c r="K44" s="1025"/>
      <c r="L44" s="1025"/>
      <c r="M44" s="1025"/>
      <c r="N44" s="1025"/>
      <c r="O44" s="1025"/>
      <c r="P44" s="1239"/>
    </row>
    <row r="45" spans="1:16" ht="25.5">
      <c r="A45" s="1118">
        <v>30</v>
      </c>
      <c r="B45" s="1117" t="s">
        <v>910</v>
      </c>
      <c r="C45" s="1118" t="s">
        <v>3101</v>
      </c>
      <c r="D45" s="973" t="s">
        <v>7</v>
      </c>
      <c r="E45" s="736">
        <v>1900</v>
      </c>
      <c r="F45" s="1249"/>
      <c r="G45" s="1025"/>
      <c r="H45" s="1025"/>
      <c r="I45" s="1025"/>
      <c r="J45" s="1025"/>
      <c r="K45" s="1025"/>
      <c r="L45" s="1025"/>
      <c r="M45" s="1025"/>
      <c r="N45" s="1025"/>
      <c r="O45" s="1025"/>
      <c r="P45" s="1239"/>
    </row>
    <row r="46" spans="1:16" ht="25.5">
      <c r="A46" s="1245">
        <v>31</v>
      </c>
      <c r="B46" s="1117" t="s">
        <v>911</v>
      </c>
      <c r="C46" s="1118" t="s">
        <v>3101</v>
      </c>
      <c r="D46" s="973" t="s">
        <v>7</v>
      </c>
      <c r="E46" s="736">
        <v>1200</v>
      </c>
      <c r="F46" s="1249"/>
      <c r="G46" s="1025"/>
      <c r="H46" s="1025"/>
      <c r="I46" s="926"/>
      <c r="J46" s="1025"/>
      <c r="K46" s="1025"/>
      <c r="L46" s="1025"/>
      <c r="M46" s="1025"/>
      <c r="N46" s="1025"/>
      <c r="O46" s="1025"/>
      <c r="P46" s="1239"/>
    </row>
    <row r="47" spans="1:16" ht="25.5">
      <c r="A47" s="1118">
        <v>32</v>
      </c>
      <c r="B47" s="1117" t="s">
        <v>912</v>
      </c>
      <c r="C47" s="1118" t="s">
        <v>3101</v>
      </c>
      <c r="D47" s="973" t="s">
        <v>7</v>
      </c>
      <c r="E47" s="736">
        <v>600</v>
      </c>
      <c r="F47" s="1249"/>
      <c r="G47" s="1025"/>
      <c r="H47" s="1025"/>
      <c r="I47" s="1025"/>
      <c r="J47" s="1025"/>
      <c r="K47" s="1025"/>
      <c r="L47" s="1025"/>
      <c r="M47" s="1025"/>
      <c r="N47" s="1025"/>
      <c r="O47" s="1025"/>
      <c r="P47" s="1239"/>
    </row>
    <row r="48" spans="1:16" ht="25.5">
      <c r="A48" s="1245">
        <v>33</v>
      </c>
      <c r="B48" s="1117" t="s">
        <v>913</v>
      </c>
      <c r="C48" s="1118" t="s">
        <v>3101</v>
      </c>
      <c r="D48" s="973" t="s">
        <v>7</v>
      </c>
      <c r="E48" s="736">
        <v>100</v>
      </c>
      <c r="F48" s="1249"/>
      <c r="G48" s="1025"/>
      <c r="H48" s="1025"/>
      <c r="I48" s="930"/>
      <c r="J48" s="1025"/>
      <c r="K48" s="1025"/>
      <c r="L48" s="1025"/>
      <c r="M48" s="1025"/>
      <c r="N48" s="1025"/>
      <c r="O48" s="1025"/>
      <c r="P48" s="1239"/>
    </row>
    <row r="49" spans="1:20" ht="63.75">
      <c r="A49" s="1208">
        <v>37</v>
      </c>
      <c r="B49" s="1244" t="s">
        <v>914</v>
      </c>
      <c r="C49" s="1235"/>
      <c r="D49" s="1233"/>
      <c r="E49" s="1237"/>
      <c r="F49" s="930"/>
      <c r="G49" s="1025"/>
      <c r="H49" s="1025"/>
      <c r="I49" s="1238"/>
      <c r="J49" s="1025"/>
      <c r="K49" s="1025"/>
      <c r="L49" s="1025"/>
      <c r="M49" s="1025"/>
      <c r="N49" s="1025"/>
      <c r="O49" s="1025"/>
      <c r="P49" s="1239"/>
    </row>
    <row r="50" spans="1:20" ht="25.5">
      <c r="A50" s="1245">
        <v>35</v>
      </c>
      <c r="B50" s="1117" t="s">
        <v>3106</v>
      </c>
      <c r="C50" s="1118" t="s">
        <v>3101</v>
      </c>
      <c r="D50" s="973" t="s">
        <v>7</v>
      </c>
      <c r="E50" s="973">
        <f>4*50</f>
        <v>200</v>
      </c>
      <c r="F50" s="930"/>
      <c r="G50" s="1025"/>
      <c r="H50" s="1025"/>
      <c r="I50" s="1238"/>
      <c r="J50" s="1025"/>
      <c r="K50" s="1025"/>
      <c r="L50" s="1025"/>
      <c r="M50" s="1025"/>
      <c r="N50" s="1025"/>
      <c r="O50" s="1025"/>
      <c r="P50" s="1239"/>
    </row>
    <row r="51" spans="1:20" ht="25.5">
      <c r="A51" s="1118">
        <v>36</v>
      </c>
      <c r="B51" s="1117" t="s">
        <v>3107</v>
      </c>
      <c r="C51" s="1118" t="s">
        <v>3101</v>
      </c>
      <c r="D51" s="973" t="s">
        <v>7</v>
      </c>
      <c r="E51" s="973">
        <f>2*50</f>
        <v>100</v>
      </c>
      <c r="F51" s="930"/>
      <c r="G51" s="1025"/>
      <c r="H51" s="1025"/>
      <c r="I51" s="1238"/>
      <c r="J51" s="1025"/>
      <c r="K51" s="1025"/>
      <c r="L51" s="1025"/>
      <c r="M51" s="1025"/>
      <c r="N51" s="1025"/>
      <c r="O51" s="1025"/>
      <c r="P51" s="1239"/>
    </row>
    <row r="52" spans="1:20" ht="25.5">
      <c r="A52" s="1245">
        <v>37</v>
      </c>
      <c r="B52" s="1117" t="s">
        <v>3108</v>
      </c>
      <c r="C52" s="1118" t="s">
        <v>3101</v>
      </c>
      <c r="D52" s="973" t="s">
        <v>7</v>
      </c>
      <c r="E52" s="973">
        <f>19*50</f>
        <v>950</v>
      </c>
      <c r="F52" s="930"/>
      <c r="G52" s="1025"/>
      <c r="H52" s="1025"/>
      <c r="I52" s="1238"/>
      <c r="J52" s="1025"/>
      <c r="K52" s="1025"/>
      <c r="L52" s="1025"/>
      <c r="M52" s="1025"/>
      <c r="N52" s="1025"/>
      <c r="O52" s="1025"/>
      <c r="P52" s="1239"/>
    </row>
    <row r="53" spans="1:20" ht="25.5">
      <c r="A53" s="1118">
        <v>38</v>
      </c>
      <c r="B53" s="1117" t="s">
        <v>3109</v>
      </c>
      <c r="C53" s="1118" t="s">
        <v>3101</v>
      </c>
      <c r="D53" s="973" t="s">
        <v>7</v>
      </c>
      <c r="E53" s="973">
        <f>5*50</f>
        <v>250</v>
      </c>
      <c r="F53" s="930"/>
      <c r="G53" s="1025"/>
      <c r="H53" s="1025"/>
      <c r="I53" s="1238"/>
      <c r="J53" s="1025"/>
      <c r="K53" s="1025"/>
      <c r="L53" s="1025"/>
      <c r="M53" s="1025"/>
      <c r="N53" s="1025"/>
      <c r="O53" s="1025"/>
      <c r="P53" s="1239"/>
    </row>
    <row r="54" spans="1:20" ht="25.5">
      <c r="A54" s="1245">
        <v>39</v>
      </c>
      <c r="B54" s="1117" t="s">
        <v>3110</v>
      </c>
      <c r="C54" s="1118" t="s">
        <v>3101</v>
      </c>
      <c r="D54" s="973" t="s">
        <v>7</v>
      </c>
      <c r="E54" s="973">
        <f>3*50</f>
        <v>150</v>
      </c>
      <c r="F54" s="930"/>
      <c r="G54" s="1025"/>
      <c r="H54" s="1025"/>
      <c r="I54" s="1238"/>
      <c r="J54" s="1025"/>
      <c r="K54" s="1025"/>
      <c r="L54" s="1025"/>
      <c r="M54" s="1025"/>
      <c r="N54" s="1025"/>
      <c r="O54" s="1025"/>
      <c r="P54" s="1239"/>
    </row>
    <row r="55" spans="1:20" ht="25.5">
      <c r="A55" s="1118">
        <v>40</v>
      </c>
      <c r="B55" s="1117" t="s">
        <v>3111</v>
      </c>
      <c r="C55" s="1118" t="s">
        <v>3101</v>
      </c>
      <c r="D55" s="973" t="s">
        <v>7</v>
      </c>
      <c r="E55" s="973">
        <f>8*50</f>
        <v>400</v>
      </c>
      <c r="F55" s="930"/>
      <c r="G55" s="1025"/>
      <c r="H55" s="1025"/>
      <c r="I55" s="1238"/>
      <c r="J55" s="1025"/>
      <c r="K55" s="1025"/>
      <c r="L55" s="1025"/>
      <c r="M55" s="1025"/>
      <c r="N55" s="1025"/>
      <c r="O55" s="1025"/>
      <c r="P55" s="1239"/>
    </row>
    <row r="56" spans="1:20" ht="25.5">
      <c r="A56" s="1245">
        <v>41</v>
      </c>
      <c r="B56" s="1117" t="s">
        <v>3112</v>
      </c>
      <c r="C56" s="1118" t="s">
        <v>3101</v>
      </c>
      <c r="D56" s="973" t="s">
        <v>7</v>
      </c>
      <c r="E56" s="973">
        <f>3*50</f>
        <v>150</v>
      </c>
      <c r="F56" s="930"/>
      <c r="G56" s="1025"/>
      <c r="H56" s="1025"/>
      <c r="I56" s="1238"/>
      <c r="J56" s="1025"/>
      <c r="K56" s="1025"/>
      <c r="L56" s="1025"/>
      <c r="M56" s="1025"/>
      <c r="N56" s="1025"/>
      <c r="O56" s="1025"/>
      <c r="P56" s="1239"/>
    </row>
    <row r="57" spans="1:20" s="1829" customFormat="1" ht="81.75" customHeight="1">
      <c r="A57" s="1821">
        <v>38</v>
      </c>
      <c r="B57" s="1822" t="s">
        <v>915</v>
      </c>
      <c r="C57" s="1821" t="s">
        <v>373</v>
      </c>
      <c r="D57" s="1823" t="s">
        <v>7</v>
      </c>
      <c r="E57" s="1824">
        <v>1500</v>
      </c>
      <c r="F57" s="1825"/>
      <c r="G57" s="1826"/>
      <c r="H57" s="1826"/>
      <c r="I57" s="1827"/>
      <c r="J57" s="1826"/>
      <c r="K57" s="1826"/>
      <c r="L57" s="1826"/>
      <c r="M57" s="1826"/>
      <c r="N57" s="1826"/>
      <c r="O57" s="1826"/>
      <c r="P57" s="1828"/>
      <c r="R57" s="1943" t="s">
        <v>4011</v>
      </c>
      <c r="S57" s="1944"/>
      <c r="T57" s="1944"/>
    </row>
    <row r="58" spans="1:20" s="1829" customFormat="1" ht="81.75" customHeight="1">
      <c r="A58" s="1830">
        <v>39</v>
      </c>
      <c r="B58" s="1822" t="s">
        <v>916</v>
      </c>
      <c r="C58" s="1821" t="s">
        <v>373</v>
      </c>
      <c r="D58" s="1823" t="s">
        <v>7</v>
      </c>
      <c r="E58" s="1824">
        <v>50</v>
      </c>
      <c r="F58" s="1825"/>
      <c r="G58" s="1826"/>
      <c r="H58" s="1826"/>
      <c r="I58" s="1826"/>
      <c r="J58" s="1826"/>
      <c r="K58" s="1826"/>
      <c r="L58" s="1826"/>
      <c r="M58" s="1826"/>
      <c r="N58" s="1826"/>
      <c r="O58" s="1826"/>
      <c r="P58" s="1828"/>
      <c r="R58" s="1943" t="s">
        <v>4011</v>
      </c>
      <c r="S58" s="1944"/>
      <c r="T58" s="1944"/>
    </row>
    <row r="59" spans="1:20" s="1829" customFormat="1" ht="68.25" customHeight="1">
      <c r="A59" s="1821">
        <v>40</v>
      </c>
      <c r="B59" s="1822" t="s">
        <v>917</v>
      </c>
      <c r="C59" s="1821" t="s">
        <v>373</v>
      </c>
      <c r="D59" s="1823" t="s">
        <v>7</v>
      </c>
      <c r="E59" s="1824">
        <v>50</v>
      </c>
      <c r="F59" s="1825"/>
      <c r="G59" s="1826"/>
      <c r="H59" s="1826"/>
      <c r="I59" s="1831"/>
      <c r="J59" s="1826"/>
      <c r="K59" s="1826"/>
      <c r="L59" s="1826"/>
      <c r="M59" s="1826"/>
      <c r="N59" s="1826"/>
      <c r="O59" s="1826"/>
      <c r="P59" s="1828"/>
      <c r="R59" s="1943" t="s">
        <v>4011</v>
      </c>
      <c r="S59" s="1944"/>
      <c r="T59" s="1944"/>
    </row>
    <row r="60" spans="1:20" s="1829" customFormat="1" ht="74.25" customHeight="1">
      <c r="A60" s="1830">
        <v>41</v>
      </c>
      <c r="B60" s="1822" t="s">
        <v>918</v>
      </c>
      <c r="C60" s="1821" t="s">
        <v>373</v>
      </c>
      <c r="D60" s="1823" t="s">
        <v>7</v>
      </c>
      <c r="E60" s="1824">
        <v>70</v>
      </c>
      <c r="F60" s="1825"/>
      <c r="G60" s="1826"/>
      <c r="H60" s="1826"/>
      <c r="I60" s="1825"/>
      <c r="J60" s="1826"/>
      <c r="K60" s="1826"/>
      <c r="L60" s="1826"/>
      <c r="M60" s="1826"/>
      <c r="N60" s="1826"/>
      <c r="O60" s="1826"/>
      <c r="P60" s="1828"/>
      <c r="R60" s="1943" t="s">
        <v>4011</v>
      </c>
      <c r="S60" s="1944"/>
      <c r="T60" s="1944"/>
    </row>
    <row r="61" spans="1:20" s="1829" customFormat="1" ht="63.75" customHeight="1">
      <c r="A61" s="1821">
        <v>42</v>
      </c>
      <c r="B61" s="1822" t="s">
        <v>919</v>
      </c>
      <c r="C61" s="1821" t="s">
        <v>373</v>
      </c>
      <c r="D61" s="1823" t="s">
        <v>7</v>
      </c>
      <c r="E61" s="1824">
        <v>55</v>
      </c>
      <c r="F61" s="1825"/>
      <c r="G61" s="1826"/>
      <c r="H61" s="1826"/>
      <c r="I61" s="1831"/>
      <c r="J61" s="1826"/>
      <c r="K61" s="1826"/>
      <c r="L61" s="1826"/>
      <c r="M61" s="1826"/>
      <c r="N61" s="1826"/>
      <c r="O61" s="1826"/>
      <c r="P61" s="1828"/>
      <c r="R61" s="1943" t="s">
        <v>4011</v>
      </c>
      <c r="S61" s="1944"/>
      <c r="T61" s="1944"/>
    </row>
    <row r="62" spans="1:20" s="1829" customFormat="1" ht="85.5" customHeight="1">
      <c r="A62" s="1830">
        <v>43</v>
      </c>
      <c r="B62" s="1822" t="s">
        <v>920</v>
      </c>
      <c r="C62" s="1821" t="s">
        <v>373</v>
      </c>
      <c r="D62" s="1823" t="s">
        <v>7</v>
      </c>
      <c r="E62" s="1824">
        <v>130</v>
      </c>
      <c r="F62" s="1825"/>
      <c r="G62" s="1826"/>
      <c r="H62" s="1826"/>
      <c r="I62" s="1826"/>
      <c r="J62" s="1826"/>
      <c r="K62" s="1826"/>
      <c r="L62" s="1826"/>
      <c r="M62" s="1826"/>
      <c r="N62" s="1826"/>
      <c r="O62" s="1826"/>
      <c r="P62" s="1828"/>
      <c r="R62" s="1943" t="s">
        <v>4011</v>
      </c>
      <c r="S62" s="1944"/>
      <c r="T62" s="1944"/>
    </row>
    <row r="63" spans="1:20" s="1829" customFormat="1" ht="79.5" customHeight="1">
      <c r="A63" s="1821">
        <v>44</v>
      </c>
      <c r="B63" s="1822" t="s">
        <v>921</v>
      </c>
      <c r="C63" s="1821" t="s">
        <v>373</v>
      </c>
      <c r="D63" s="1823" t="s">
        <v>7</v>
      </c>
      <c r="E63" s="1824">
        <v>330</v>
      </c>
      <c r="F63" s="1825"/>
      <c r="G63" s="1826"/>
      <c r="H63" s="1826"/>
      <c r="I63" s="1825"/>
      <c r="J63" s="1826"/>
      <c r="K63" s="1826"/>
      <c r="L63" s="1826"/>
      <c r="M63" s="1826"/>
      <c r="N63" s="1826"/>
      <c r="O63" s="1826"/>
      <c r="P63" s="1828"/>
      <c r="R63" s="1943" t="s">
        <v>4011</v>
      </c>
      <c r="S63" s="1944"/>
      <c r="T63" s="1944"/>
    </row>
    <row r="64" spans="1:20" s="1829" customFormat="1" ht="80.25" customHeight="1">
      <c r="A64" s="1830">
        <v>45</v>
      </c>
      <c r="B64" s="1822" t="s">
        <v>922</v>
      </c>
      <c r="C64" s="1821" t="s">
        <v>373</v>
      </c>
      <c r="D64" s="1823" t="s">
        <v>7</v>
      </c>
      <c r="E64" s="1824">
        <v>100</v>
      </c>
      <c r="F64" s="1825"/>
      <c r="G64" s="1826"/>
      <c r="H64" s="1826"/>
      <c r="I64" s="1825"/>
      <c r="J64" s="1826"/>
      <c r="K64" s="1826"/>
      <c r="L64" s="1826"/>
      <c r="M64" s="1826"/>
      <c r="N64" s="1826"/>
      <c r="O64" s="1826"/>
      <c r="P64" s="1828"/>
      <c r="R64" s="1943" t="s">
        <v>4011</v>
      </c>
      <c r="S64" s="1944"/>
      <c r="T64" s="1944"/>
    </row>
    <row r="65" spans="1:20" s="1829" customFormat="1" ht="89.25" customHeight="1">
      <c r="A65" s="1821">
        <v>46</v>
      </c>
      <c r="B65" s="1822" t="s">
        <v>923</v>
      </c>
      <c r="C65" s="1821" t="s">
        <v>373</v>
      </c>
      <c r="D65" s="1823" t="s">
        <v>7</v>
      </c>
      <c r="E65" s="1824">
        <v>60</v>
      </c>
      <c r="F65" s="1825"/>
      <c r="G65" s="1826"/>
      <c r="H65" s="1826"/>
      <c r="I65" s="1825"/>
      <c r="J65" s="1826"/>
      <c r="K65" s="1826"/>
      <c r="L65" s="1826"/>
      <c r="M65" s="1826"/>
      <c r="N65" s="1826"/>
      <c r="O65" s="1826"/>
      <c r="P65" s="1828"/>
      <c r="R65" s="1943" t="s">
        <v>4011</v>
      </c>
      <c r="S65" s="1944"/>
      <c r="T65" s="1944"/>
    </row>
    <row r="66" spans="1:20" ht="63.75">
      <c r="A66" s="1208">
        <v>47</v>
      </c>
      <c r="B66" s="1251" t="s">
        <v>3113</v>
      </c>
      <c r="C66" s="1244"/>
      <c r="D66" s="1244"/>
      <c r="E66" s="1237"/>
      <c r="F66" s="930"/>
      <c r="G66" s="1025"/>
      <c r="H66" s="1025"/>
      <c r="I66" s="930"/>
      <c r="J66" s="1025"/>
      <c r="K66" s="1025"/>
      <c r="L66" s="1025"/>
      <c r="M66" s="1025"/>
      <c r="N66" s="1025"/>
      <c r="O66" s="1025"/>
      <c r="P66" s="1239"/>
    </row>
    <row r="67" spans="1:20" ht="15" customHeight="1">
      <c r="A67" s="1235">
        <v>48</v>
      </c>
      <c r="B67" s="1252" t="s">
        <v>925</v>
      </c>
      <c r="C67" s="1233" t="s">
        <v>1257</v>
      </c>
      <c r="D67" s="1233" t="s">
        <v>7</v>
      </c>
      <c r="E67" s="1237">
        <v>50</v>
      </c>
      <c r="F67" s="930"/>
      <c r="G67" s="1025"/>
      <c r="H67" s="1025"/>
      <c r="I67" s="1027"/>
      <c r="J67" s="1025"/>
      <c r="K67" s="1025"/>
      <c r="L67" s="1025"/>
      <c r="M67" s="1025"/>
      <c r="N67" s="1025"/>
      <c r="O67" s="1025"/>
      <c r="P67" s="1239"/>
    </row>
    <row r="68" spans="1:20" ht="15">
      <c r="A68" s="1208">
        <v>49</v>
      </c>
      <c r="B68" s="1252" t="s">
        <v>926</v>
      </c>
      <c r="C68" s="1233" t="s">
        <v>1257</v>
      </c>
      <c r="D68" s="1233" t="s">
        <v>7</v>
      </c>
      <c r="E68" s="1237">
        <v>400</v>
      </c>
      <c r="F68" s="930"/>
      <c r="G68" s="1025"/>
      <c r="H68" s="1025"/>
      <c r="I68" s="926"/>
      <c r="J68" s="1025"/>
      <c r="K68" s="1025"/>
      <c r="L68" s="1025"/>
      <c r="M68" s="1025"/>
      <c r="N68" s="1025"/>
      <c r="O68" s="1025"/>
      <c r="P68" s="1239"/>
    </row>
    <row r="69" spans="1:20" ht="15">
      <c r="A69" s="1235">
        <v>50</v>
      </c>
      <c r="B69" s="1252" t="s">
        <v>927</v>
      </c>
      <c r="C69" s="1233" t="s">
        <v>1257</v>
      </c>
      <c r="D69" s="1233" t="s">
        <v>7</v>
      </c>
      <c r="E69" s="1237">
        <v>500</v>
      </c>
      <c r="F69" s="930"/>
      <c r="G69" s="1025"/>
      <c r="H69" s="1025"/>
      <c r="I69" s="1238"/>
      <c r="J69" s="1025"/>
      <c r="K69" s="1025"/>
      <c r="L69" s="1025"/>
      <c r="M69" s="1025"/>
      <c r="N69" s="1025"/>
      <c r="O69" s="1025"/>
      <c r="P69" s="1239"/>
    </row>
    <row r="70" spans="1:20" ht="15">
      <c r="A70" s="1208">
        <v>51</v>
      </c>
      <c r="B70" s="1252" t="s">
        <v>928</v>
      </c>
      <c r="C70" s="1233" t="s">
        <v>1257</v>
      </c>
      <c r="D70" s="1233" t="s">
        <v>7</v>
      </c>
      <c r="E70" s="1237">
        <v>80</v>
      </c>
      <c r="F70" s="930"/>
      <c r="G70" s="1025"/>
      <c r="H70" s="1025"/>
      <c r="I70" s="1025"/>
      <c r="J70" s="1025"/>
      <c r="K70" s="1025"/>
      <c r="L70" s="1025"/>
      <c r="M70" s="1025"/>
      <c r="N70" s="1025"/>
      <c r="O70" s="1025"/>
      <c r="P70" s="1239"/>
    </row>
    <row r="71" spans="1:20" ht="15">
      <c r="A71" s="1235">
        <v>52</v>
      </c>
      <c r="B71" s="1252" t="s">
        <v>929</v>
      </c>
      <c r="C71" s="1233" t="s">
        <v>1257</v>
      </c>
      <c r="D71" s="1233" t="s">
        <v>7</v>
      </c>
      <c r="E71" s="1237">
        <v>2000</v>
      </c>
      <c r="F71" s="930"/>
      <c r="G71" s="1025"/>
      <c r="H71" s="1025"/>
      <c r="I71" s="930"/>
      <c r="J71" s="1025"/>
      <c r="K71" s="1025"/>
      <c r="L71" s="1025"/>
      <c r="M71" s="1025"/>
      <c r="N71" s="1025"/>
      <c r="O71" s="1025"/>
      <c r="P71" s="1239"/>
    </row>
    <row r="72" spans="1:20" ht="15">
      <c r="A72" s="1208">
        <v>53</v>
      </c>
      <c r="B72" s="1252" t="s">
        <v>930</v>
      </c>
      <c r="C72" s="1233" t="s">
        <v>1257</v>
      </c>
      <c r="D72" s="1233" t="s">
        <v>7</v>
      </c>
      <c r="E72" s="1237">
        <v>3500</v>
      </c>
      <c r="F72" s="930"/>
      <c r="G72" s="1025"/>
      <c r="H72" s="1025"/>
      <c r="I72" s="1027"/>
      <c r="J72" s="1025"/>
      <c r="K72" s="1025"/>
      <c r="L72" s="1025"/>
      <c r="M72" s="1025"/>
      <c r="N72" s="1025"/>
      <c r="O72" s="1025"/>
      <c r="P72" s="1239"/>
    </row>
    <row r="73" spans="1:20" ht="15">
      <c r="A73" s="1235">
        <v>54</v>
      </c>
      <c r="B73" s="1242" t="s">
        <v>377</v>
      </c>
      <c r="C73" s="1233"/>
      <c r="D73" s="1233"/>
      <c r="E73" s="1237"/>
      <c r="F73" s="1248"/>
      <c r="G73" s="1025"/>
      <c r="H73" s="1025"/>
      <c r="I73" s="1248"/>
      <c r="J73" s="1025"/>
      <c r="K73" s="1025"/>
      <c r="L73" s="1025"/>
      <c r="M73" s="1025"/>
      <c r="N73" s="1025"/>
      <c r="O73" s="1025"/>
      <c r="P73" s="1239"/>
    </row>
    <row r="74" spans="1:20" ht="15">
      <c r="A74" s="1208">
        <v>55</v>
      </c>
      <c r="B74" s="1241" t="s">
        <v>931</v>
      </c>
      <c r="C74" s="1233"/>
      <c r="D74" s="1233" t="s">
        <v>9</v>
      </c>
      <c r="E74" s="1237">
        <v>2</v>
      </c>
      <c r="F74" s="926"/>
      <c r="G74" s="1025"/>
      <c r="H74" s="1025"/>
      <c r="I74" s="926"/>
      <c r="J74" s="1025"/>
      <c r="K74" s="1025"/>
      <c r="L74" s="1025"/>
      <c r="M74" s="1025"/>
      <c r="N74" s="1025"/>
      <c r="O74" s="1025"/>
      <c r="P74" s="1239"/>
    </row>
    <row r="75" spans="1:20" ht="100.5" customHeight="1">
      <c r="A75" s="1235">
        <v>56</v>
      </c>
      <c r="B75" s="1241" t="s">
        <v>932</v>
      </c>
      <c r="C75" s="1233"/>
      <c r="D75" s="1233" t="s">
        <v>9</v>
      </c>
      <c r="E75" s="1237">
        <v>10</v>
      </c>
      <c r="F75" s="926"/>
      <c r="G75" s="1025"/>
      <c r="H75" s="1025"/>
      <c r="I75" s="930"/>
      <c r="J75" s="1025"/>
      <c r="K75" s="1025"/>
      <c r="L75" s="1025"/>
      <c r="M75" s="1025"/>
      <c r="N75" s="1025"/>
      <c r="O75" s="1025"/>
      <c r="P75" s="1239"/>
      <c r="R75" s="1943" t="s">
        <v>4002</v>
      </c>
      <c r="S75" s="1944"/>
      <c r="T75" s="1944"/>
    </row>
    <row r="76" spans="1:20" s="1829" customFormat="1" ht="78.75" customHeight="1">
      <c r="A76" s="1830">
        <v>57</v>
      </c>
      <c r="B76" s="1832" t="s">
        <v>933</v>
      </c>
      <c r="C76" s="1823"/>
      <c r="D76" s="1823" t="s">
        <v>9</v>
      </c>
      <c r="E76" s="1824">
        <v>6</v>
      </c>
      <c r="F76" s="1831"/>
      <c r="G76" s="1826"/>
      <c r="H76" s="1826"/>
      <c r="I76" s="1825"/>
      <c r="J76" s="1826"/>
      <c r="K76" s="1826"/>
      <c r="L76" s="1826"/>
      <c r="M76" s="1826"/>
      <c r="N76" s="1826"/>
      <c r="O76" s="1826"/>
      <c r="P76" s="1828"/>
      <c r="R76" s="1943" t="s">
        <v>4011</v>
      </c>
      <c r="S76" s="1944"/>
      <c r="T76" s="1944"/>
    </row>
    <row r="77" spans="1:20" ht="90.75" customHeight="1">
      <c r="A77" s="1235">
        <v>58</v>
      </c>
      <c r="B77" s="1252" t="s">
        <v>934</v>
      </c>
      <c r="C77" s="1233"/>
      <c r="D77" s="1233" t="s">
        <v>9</v>
      </c>
      <c r="E77" s="1237">
        <v>12</v>
      </c>
      <c r="F77" s="926"/>
      <c r="G77" s="1025"/>
      <c r="H77" s="1025"/>
      <c r="I77" s="930"/>
      <c r="J77" s="1025"/>
      <c r="K77" s="1025"/>
      <c r="L77" s="1025"/>
      <c r="M77" s="1025"/>
      <c r="N77" s="1025"/>
      <c r="O77" s="1025"/>
      <c r="P77" s="1239"/>
      <c r="R77" s="1943" t="s">
        <v>4002</v>
      </c>
      <c r="S77" s="1944"/>
      <c r="T77" s="1944"/>
    </row>
    <row r="78" spans="1:20" ht="75.75" customHeight="1">
      <c r="A78" s="1208">
        <v>59</v>
      </c>
      <c r="B78" s="1252" t="s">
        <v>935</v>
      </c>
      <c r="C78" s="1233"/>
      <c r="D78" s="1233" t="s">
        <v>9</v>
      </c>
      <c r="E78" s="1237">
        <v>6</v>
      </c>
      <c r="F78" s="926"/>
      <c r="G78" s="1025"/>
      <c r="H78" s="1025"/>
      <c r="I78" s="1025"/>
      <c r="J78" s="1025"/>
      <c r="K78" s="1025"/>
      <c r="L78" s="1025"/>
      <c r="M78" s="1025"/>
      <c r="N78" s="1025"/>
      <c r="O78" s="1025"/>
      <c r="P78" s="1239"/>
      <c r="R78" s="1943" t="s">
        <v>4002</v>
      </c>
      <c r="S78" s="1944"/>
      <c r="T78" s="1944"/>
    </row>
    <row r="79" spans="1:20" s="1829" customFormat="1" ht="66.75" customHeight="1">
      <c r="A79" s="1821">
        <v>60</v>
      </c>
      <c r="B79" s="1822" t="s">
        <v>936</v>
      </c>
      <c r="C79" s="1823"/>
      <c r="D79" s="1823" t="s">
        <v>7</v>
      </c>
      <c r="E79" s="1824">
        <v>50</v>
      </c>
      <c r="F79" s="1827"/>
      <c r="G79" s="1826"/>
      <c r="H79" s="1826"/>
      <c r="I79" s="1827"/>
      <c r="J79" s="1826"/>
      <c r="K79" s="1826"/>
      <c r="L79" s="1826"/>
      <c r="M79" s="1826"/>
      <c r="N79" s="1826"/>
      <c r="O79" s="1826"/>
      <c r="P79" s="1828"/>
      <c r="R79" s="1943" t="s">
        <v>4011</v>
      </c>
      <c r="S79" s="1944"/>
      <c r="T79" s="1944"/>
    </row>
    <row r="80" spans="1:20" ht="25.5">
      <c r="A80" s="1208">
        <v>61</v>
      </c>
      <c r="B80" s="1241" t="s">
        <v>366</v>
      </c>
      <c r="C80" s="1233"/>
      <c r="D80" s="1233" t="s">
        <v>9</v>
      </c>
      <c r="E80" s="1237">
        <v>1</v>
      </c>
      <c r="F80" s="1025"/>
      <c r="G80" s="1025"/>
      <c r="H80" s="1025"/>
      <c r="I80" s="1025"/>
      <c r="J80" s="1025"/>
      <c r="K80" s="1025"/>
      <c r="L80" s="1025"/>
      <c r="M80" s="1025"/>
      <c r="N80" s="1025"/>
      <c r="O80" s="1025"/>
      <c r="P80" s="1239"/>
    </row>
    <row r="81" spans="1:16" ht="15">
      <c r="A81" s="1235">
        <v>62</v>
      </c>
      <c r="B81" s="1242" t="s">
        <v>937</v>
      </c>
      <c r="C81" s="1233"/>
      <c r="D81" s="1233"/>
      <c r="E81" s="1237"/>
      <c r="F81" s="1025"/>
      <c r="G81" s="1025"/>
      <c r="H81" s="1025"/>
      <c r="I81" s="1025"/>
      <c r="J81" s="1025"/>
      <c r="K81" s="1025"/>
      <c r="L81" s="1025"/>
      <c r="M81" s="1025"/>
      <c r="N81" s="1025"/>
      <c r="O81" s="1025"/>
      <c r="P81" s="1239"/>
    </row>
    <row r="82" spans="1:16" ht="25.5">
      <c r="A82" s="1208">
        <v>63</v>
      </c>
      <c r="B82" s="1253" t="s">
        <v>938</v>
      </c>
      <c r="C82" s="1235" t="s">
        <v>382</v>
      </c>
      <c r="D82" s="1233" t="s">
        <v>9</v>
      </c>
      <c r="E82" s="1237">
        <v>2</v>
      </c>
      <c r="F82" s="1238"/>
      <c r="G82" s="1025"/>
      <c r="H82" s="1025"/>
      <c r="I82" s="1238"/>
      <c r="J82" s="1025"/>
      <c r="K82" s="1025"/>
      <c r="L82" s="1025"/>
      <c r="M82" s="1025"/>
      <c r="N82" s="1025"/>
      <c r="O82" s="1025"/>
      <c r="P82" s="1239"/>
    </row>
    <row r="83" spans="1:16" ht="25.5">
      <c r="A83" s="1235">
        <v>64</v>
      </c>
      <c r="B83" s="1253" t="s">
        <v>939</v>
      </c>
      <c r="C83" s="1235" t="s">
        <v>382</v>
      </c>
      <c r="D83" s="1233" t="s">
        <v>9</v>
      </c>
      <c r="E83" s="1237">
        <v>4</v>
      </c>
      <c r="F83" s="1238"/>
      <c r="G83" s="1025"/>
      <c r="H83" s="1025"/>
      <c r="I83" s="1025"/>
      <c r="J83" s="1025"/>
      <c r="K83" s="1025"/>
      <c r="L83" s="1025"/>
      <c r="M83" s="1025"/>
      <c r="N83" s="1025"/>
      <c r="O83" s="1025"/>
      <c r="P83" s="1239"/>
    </row>
    <row r="84" spans="1:16" ht="25.5">
      <c r="A84" s="1208">
        <v>65</v>
      </c>
      <c r="B84" s="1253" t="s">
        <v>940</v>
      </c>
      <c r="C84" s="1235" t="s">
        <v>382</v>
      </c>
      <c r="D84" s="1233" t="s">
        <v>9</v>
      </c>
      <c r="E84" s="1237">
        <v>4</v>
      </c>
      <c r="F84" s="1238"/>
      <c r="G84" s="1025"/>
      <c r="H84" s="1025"/>
      <c r="I84" s="1238"/>
      <c r="J84" s="1025"/>
      <c r="K84" s="1025"/>
      <c r="L84" s="1025"/>
      <c r="M84" s="1025"/>
      <c r="N84" s="1025"/>
      <c r="O84" s="1025"/>
      <c r="P84" s="1239"/>
    </row>
    <row r="85" spans="1:16" ht="25.5">
      <c r="A85" s="1235">
        <v>66</v>
      </c>
      <c r="B85" s="1253" t="s">
        <v>941</v>
      </c>
      <c r="C85" s="1235" t="s">
        <v>382</v>
      </c>
      <c r="D85" s="1233" t="s">
        <v>9</v>
      </c>
      <c r="E85" s="1237">
        <v>40</v>
      </c>
      <c r="F85" s="1025"/>
      <c r="G85" s="1025"/>
      <c r="H85" s="1025"/>
      <c r="I85" s="1238"/>
      <c r="J85" s="1025"/>
      <c r="K85" s="1025"/>
      <c r="L85" s="1025"/>
      <c r="M85" s="1025"/>
      <c r="N85" s="1025"/>
      <c r="O85" s="1025"/>
      <c r="P85" s="1239"/>
    </row>
    <row r="86" spans="1:16" ht="25.5">
      <c r="A86" s="1208">
        <v>67</v>
      </c>
      <c r="B86" s="1250" t="s">
        <v>942</v>
      </c>
      <c r="C86" s="1235" t="s">
        <v>382</v>
      </c>
      <c r="D86" s="1233" t="s">
        <v>9</v>
      </c>
      <c r="E86" s="1237">
        <v>4</v>
      </c>
      <c r="F86" s="1025"/>
      <c r="G86" s="1025"/>
      <c r="H86" s="1025"/>
      <c r="I86" s="1238"/>
      <c r="J86" s="1025"/>
      <c r="K86" s="1025"/>
      <c r="L86" s="1025"/>
      <c r="M86" s="1025"/>
      <c r="N86" s="1025"/>
      <c r="O86" s="1025"/>
      <c r="P86" s="1239"/>
    </row>
    <row r="87" spans="1:16" ht="25.5">
      <c r="A87" s="1235">
        <v>68</v>
      </c>
      <c r="B87" s="1252" t="s">
        <v>943</v>
      </c>
      <c r="C87" s="1235" t="s">
        <v>382</v>
      </c>
      <c r="D87" s="1233" t="s">
        <v>9</v>
      </c>
      <c r="E87" s="1237">
        <v>9</v>
      </c>
      <c r="F87" s="1025"/>
      <c r="G87" s="1025"/>
      <c r="H87" s="1025"/>
      <c r="I87" s="1025"/>
      <c r="J87" s="1025"/>
      <c r="K87" s="1025"/>
      <c r="L87" s="1025"/>
      <c r="M87" s="1025"/>
      <c r="N87" s="1025"/>
      <c r="O87" s="1025"/>
      <c r="P87" s="1239"/>
    </row>
    <row r="88" spans="1:16" ht="25.5">
      <c r="A88" s="1208">
        <v>69</v>
      </c>
      <c r="B88" s="1241" t="s">
        <v>366</v>
      </c>
      <c r="C88" s="1233"/>
      <c r="D88" s="1233" t="s">
        <v>9</v>
      </c>
      <c r="E88" s="1237">
        <v>1</v>
      </c>
      <c r="F88" s="1025"/>
      <c r="G88" s="1025"/>
      <c r="H88" s="1025"/>
      <c r="I88" s="1238"/>
      <c r="J88" s="1025"/>
      <c r="K88" s="1025"/>
      <c r="L88" s="1025"/>
      <c r="M88" s="1025"/>
      <c r="N88" s="1025"/>
      <c r="O88" s="1025"/>
      <c r="P88" s="1239"/>
    </row>
    <row r="89" spans="1:16" ht="15">
      <c r="A89" s="1235">
        <v>70</v>
      </c>
      <c r="B89" s="1242" t="s">
        <v>944</v>
      </c>
      <c r="C89" s="1233"/>
      <c r="D89" s="1233"/>
      <c r="E89" s="1237"/>
      <c r="F89" s="1025"/>
      <c r="G89" s="1025"/>
      <c r="H89" s="1025"/>
      <c r="I89" s="1238"/>
      <c r="J89" s="1025"/>
      <c r="K89" s="1025"/>
      <c r="L89" s="1025"/>
      <c r="M89" s="1025"/>
      <c r="N89" s="1025"/>
      <c r="O89" s="1025"/>
      <c r="P89" s="1239"/>
    </row>
    <row r="90" spans="1:16" ht="25.5">
      <c r="A90" s="1118">
        <v>64</v>
      </c>
      <c r="B90" s="1254" t="s">
        <v>945</v>
      </c>
      <c r="C90" s="1118" t="s">
        <v>382</v>
      </c>
      <c r="D90" s="1255" t="s">
        <v>7</v>
      </c>
      <c r="E90" s="736">
        <v>800</v>
      </c>
      <c r="F90" s="1025"/>
      <c r="G90" s="1025"/>
      <c r="H90" s="1025"/>
      <c r="I90" s="1025"/>
      <c r="J90" s="1025"/>
      <c r="K90" s="1025"/>
      <c r="L90" s="1025"/>
      <c r="M90" s="1025"/>
      <c r="N90" s="1025"/>
      <c r="O90" s="1025"/>
      <c r="P90" s="1239"/>
    </row>
    <row r="91" spans="1:16" ht="25.5">
      <c r="A91" s="1245">
        <v>65</v>
      </c>
      <c r="B91" s="1254" t="s">
        <v>946</v>
      </c>
      <c r="C91" s="1118" t="s">
        <v>382</v>
      </c>
      <c r="D91" s="1256" t="s">
        <v>5</v>
      </c>
      <c r="E91" s="736">
        <v>100</v>
      </c>
      <c r="F91" s="1025"/>
      <c r="G91" s="1025"/>
      <c r="H91" s="1025"/>
      <c r="I91" s="1238"/>
      <c r="J91" s="1025"/>
      <c r="K91" s="1025"/>
      <c r="L91" s="1025"/>
      <c r="M91" s="1025"/>
      <c r="N91" s="1025"/>
      <c r="O91" s="1025"/>
      <c r="P91" s="1239"/>
    </row>
    <row r="92" spans="1:16" ht="25.5">
      <c r="A92" s="1118">
        <v>66</v>
      </c>
      <c r="B92" s="1257" t="s">
        <v>947</v>
      </c>
      <c r="C92" s="1118" t="s">
        <v>382</v>
      </c>
      <c r="D92" s="1256" t="s">
        <v>5</v>
      </c>
      <c r="E92" s="736">
        <f>E90/10</f>
        <v>80</v>
      </c>
      <c r="F92" s="1025"/>
      <c r="G92" s="1025"/>
      <c r="H92" s="1025"/>
      <c r="I92" s="1258"/>
      <c r="J92" s="1025"/>
      <c r="K92" s="1025"/>
      <c r="L92" s="1025"/>
      <c r="M92" s="1025"/>
      <c r="N92" s="1025"/>
      <c r="O92" s="1025"/>
      <c r="P92" s="1239"/>
    </row>
    <row r="93" spans="1:16" ht="38.25">
      <c r="A93" s="1245">
        <v>67</v>
      </c>
      <c r="B93" s="1257" t="s">
        <v>3114</v>
      </c>
      <c r="C93" s="1118" t="s">
        <v>382</v>
      </c>
      <c r="D93" s="1256" t="s">
        <v>5</v>
      </c>
      <c r="E93" s="736">
        <v>6</v>
      </c>
      <c r="F93" s="1243"/>
      <c r="G93" s="1025"/>
      <c r="H93" s="1025"/>
      <c r="I93" s="1243"/>
      <c r="J93" s="1025"/>
      <c r="K93" s="1025"/>
      <c r="L93" s="1025"/>
      <c r="M93" s="1025"/>
      <c r="N93" s="1025"/>
      <c r="O93" s="1025"/>
      <c r="P93" s="1239"/>
    </row>
    <row r="94" spans="1:16" ht="38.25">
      <c r="A94" s="1118">
        <v>68</v>
      </c>
      <c r="B94" s="1257" t="s">
        <v>3115</v>
      </c>
      <c r="C94" s="1118" t="s">
        <v>382</v>
      </c>
      <c r="D94" s="1256" t="s">
        <v>5</v>
      </c>
      <c r="E94" s="736">
        <v>3</v>
      </c>
      <c r="F94" s="926"/>
      <c r="G94" s="1025"/>
      <c r="H94" s="1025"/>
      <c r="I94" s="930"/>
      <c r="J94" s="1025"/>
      <c r="K94" s="1025"/>
      <c r="L94" s="1025"/>
      <c r="M94" s="1025"/>
      <c r="N94" s="1025"/>
      <c r="O94" s="1025"/>
      <c r="P94" s="1239"/>
    </row>
    <row r="95" spans="1:16" ht="25.5">
      <c r="A95" s="1245">
        <v>69</v>
      </c>
      <c r="B95" s="1257" t="s">
        <v>3116</v>
      </c>
      <c r="C95" s="1118" t="s">
        <v>382</v>
      </c>
      <c r="D95" s="1256" t="s">
        <v>5</v>
      </c>
      <c r="E95" s="736">
        <v>2</v>
      </c>
      <c r="F95" s="926"/>
      <c r="G95" s="1025"/>
      <c r="H95" s="1025"/>
      <c r="I95" s="930"/>
      <c r="J95" s="1025"/>
      <c r="K95" s="1025"/>
      <c r="L95" s="1025"/>
      <c r="M95" s="1025"/>
      <c r="N95" s="1025"/>
      <c r="O95" s="1025"/>
      <c r="P95" s="1239"/>
    </row>
    <row r="96" spans="1:16" ht="25.5">
      <c r="A96" s="1118">
        <v>70</v>
      </c>
      <c r="B96" s="820" t="s">
        <v>948</v>
      </c>
      <c r="C96" s="1118" t="s">
        <v>382</v>
      </c>
      <c r="D96" s="1256" t="s">
        <v>5</v>
      </c>
      <c r="E96" s="736">
        <v>19</v>
      </c>
      <c r="F96" s="1243"/>
      <c r="G96" s="1025"/>
      <c r="H96" s="1025"/>
      <c r="I96" s="1025"/>
      <c r="J96" s="1025"/>
      <c r="K96" s="1025"/>
      <c r="L96" s="1025"/>
      <c r="M96" s="1025"/>
      <c r="N96" s="1025"/>
      <c r="O96" s="1025"/>
      <c r="P96" s="1239"/>
    </row>
    <row r="97" spans="1:16" ht="25.5">
      <c r="A97" s="1245">
        <v>71</v>
      </c>
      <c r="B97" s="820" t="s">
        <v>949</v>
      </c>
      <c r="C97" s="1118" t="s">
        <v>382</v>
      </c>
      <c r="D97" s="1256" t="s">
        <v>5</v>
      </c>
      <c r="E97" s="736">
        <v>19</v>
      </c>
      <c r="F97" s="926"/>
      <c r="G97" s="1025"/>
      <c r="H97" s="1025"/>
      <c r="I97" s="926"/>
      <c r="J97" s="1025"/>
      <c r="K97" s="1025"/>
      <c r="L97" s="1025"/>
      <c r="M97" s="1025"/>
      <c r="N97" s="1025"/>
      <c r="O97" s="1025"/>
      <c r="P97" s="1239"/>
    </row>
    <row r="98" spans="1:16" ht="26.25">
      <c r="A98" s="1118">
        <v>72</v>
      </c>
      <c r="B98" s="860" t="s">
        <v>950</v>
      </c>
      <c r="C98" s="1118" t="s">
        <v>382</v>
      </c>
      <c r="D98" s="973" t="s">
        <v>7</v>
      </c>
      <c r="E98" s="736">
        <v>300</v>
      </c>
      <c r="F98" s="1025"/>
      <c r="G98" s="1025"/>
      <c r="H98" s="1025"/>
      <c r="I98" s="1025"/>
      <c r="J98" s="1025"/>
      <c r="K98" s="1025"/>
      <c r="L98" s="1025"/>
      <c r="M98" s="1025"/>
      <c r="N98" s="1025"/>
      <c r="O98" s="1025"/>
      <c r="P98" s="1239"/>
    </row>
    <row r="99" spans="1:16" ht="38.25">
      <c r="A99" s="1245">
        <v>73</v>
      </c>
      <c r="B99" s="1257" t="s">
        <v>951</v>
      </c>
      <c r="C99" s="1118" t="s">
        <v>382</v>
      </c>
      <c r="D99" s="973" t="s">
        <v>9</v>
      </c>
      <c r="E99" s="736">
        <v>1</v>
      </c>
      <c r="G99" s="1025"/>
      <c r="H99" s="1025"/>
      <c r="I99" s="1025"/>
      <c r="J99" s="1025"/>
      <c r="K99" s="1025"/>
      <c r="L99" s="1025"/>
      <c r="M99" s="1025"/>
      <c r="N99" s="1025"/>
      <c r="O99" s="1025"/>
      <c r="P99" s="1239"/>
    </row>
    <row r="100" spans="1:16" ht="15">
      <c r="A100" s="1208">
        <v>95</v>
      </c>
      <c r="B100" s="1242" t="s">
        <v>952</v>
      </c>
      <c r="C100" s="1233"/>
      <c r="D100" s="1233"/>
      <c r="E100" s="1237"/>
      <c r="F100" s="930"/>
      <c r="G100" s="1025"/>
      <c r="H100" s="1025"/>
      <c r="I100" s="1238"/>
      <c r="J100" s="1025"/>
      <c r="K100" s="1025"/>
      <c r="L100" s="1025"/>
      <c r="M100" s="1025"/>
      <c r="N100" s="1025"/>
      <c r="O100" s="1025"/>
      <c r="P100" s="1239"/>
    </row>
    <row r="101" spans="1:16" ht="25.5">
      <c r="A101" s="1245">
        <v>75</v>
      </c>
      <c r="B101" s="1126" t="s">
        <v>3117</v>
      </c>
      <c r="C101" s="973" t="s">
        <v>1258</v>
      </c>
      <c r="D101" s="1118" t="s">
        <v>7</v>
      </c>
      <c r="E101" s="1259">
        <v>100</v>
      </c>
      <c r="F101" s="1247"/>
      <c r="G101" s="1123"/>
      <c r="H101" s="1123"/>
      <c r="I101" s="1195"/>
      <c r="J101" s="1123"/>
      <c r="K101" s="1123"/>
      <c r="L101" s="1123"/>
      <c r="M101" s="1123"/>
      <c r="N101" s="1123"/>
      <c r="O101" s="1123"/>
      <c r="P101" s="1123"/>
    </row>
    <row r="102" spans="1:16" ht="25.5">
      <c r="A102" s="1118">
        <v>76</v>
      </c>
      <c r="B102" s="1126" t="s">
        <v>3118</v>
      </c>
      <c r="C102" s="973" t="s">
        <v>1258</v>
      </c>
      <c r="D102" s="1118" t="s">
        <v>7</v>
      </c>
      <c r="E102" s="1259">
        <v>290</v>
      </c>
      <c r="F102" s="1247"/>
      <c r="G102" s="1123"/>
      <c r="H102" s="1123"/>
      <c r="I102" s="736"/>
      <c r="J102" s="1123"/>
      <c r="K102" s="1123"/>
      <c r="L102" s="1123"/>
      <c r="M102" s="1123"/>
      <c r="N102" s="1123"/>
      <c r="O102" s="1123"/>
      <c r="P102" s="1123"/>
    </row>
    <row r="103" spans="1:16" ht="25.5">
      <c r="A103" s="1245">
        <v>77</v>
      </c>
      <c r="B103" s="1126" t="s">
        <v>3119</v>
      </c>
      <c r="C103" s="973" t="s">
        <v>1258</v>
      </c>
      <c r="D103" s="1118" t="s">
        <v>7</v>
      </c>
      <c r="E103" s="1259">
        <v>140</v>
      </c>
      <c r="F103" s="1247"/>
      <c r="G103" s="1123"/>
      <c r="H103" s="1123"/>
      <c r="I103" s="736"/>
      <c r="J103" s="1123"/>
      <c r="K103" s="1123"/>
      <c r="L103" s="1123"/>
      <c r="M103" s="1123"/>
      <c r="N103" s="1123"/>
      <c r="O103" s="1123"/>
      <c r="P103" s="1123"/>
    </row>
    <row r="104" spans="1:16" ht="25.5">
      <c r="A104" s="1118">
        <v>78</v>
      </c>
      <c r="B104" s="1126" t="s">
        <v>3120</v>
      </c>
      <c r="C104" s="973" t="s">
        <v>1258</v>
      </c>
      <c r="D104" s="1118" t="s">
        <v>7</v>
      </c>
      <c r="E104" s="1259">
        <v>30</v>
      </c>
      <c r="F104" s="1192"/>
      <c r="G104" s="1123"/>
      <c r="H104" s="1123"/>
      <c r="I104" s="736"/>
      <c r="J104" s="1123"/>
      <c r="K104" s="1123"/>
      <c r="L104" s="1123"/>
      <c r="M104" s="1123"/>
      <c r="N104" s="1123"/>
      <c r="O104" s="1123"/>
      <c r="P104" s="1123"/>
    </row>
    <row r="105" spans="1:16" ht="25.5">
      <c r="A105" s="1245">
        <v>79</v>
      </c>
      <c r="B105" s="1126" t="s">
        <v>3121</v>
      </c>
      <c r="C105" s="973" t="s">
        <v>1258</v>
      </c>
      <c r="D105" s="1118" t="s">
        <v>7</v>
      </c>
      <c r="E105" s="1259">
        <v>110</v>
      </c>
      <c r="F105" s="1192"/>
      <c r="G105" s="1123"/>
      <c r="H105" s="1123"/>
      <c r="I105" s="736"/>
      <c r="J105" s="1123"/>
      <c r="K105" s="1123"/>
      <c r="L105" s="1123"/>
      <c r="M105" s="1123"/>
      <c r="N105" s="1123"/>
      <c r="O105" s="1123"/>
      <c r="P105" s="1123"/>
    </row>
    <row r="106" spans="1:16" ht="25.5">
      <c r="A106" s="1118">
        <v>80</v>
      </c>
      <c r="B106" s="1126" t="s">
        <v>3122</v>
      </c>
      <c r="C106" s="973" t="s">
        <v>1258</v>
      </c>
      <c r="D106" s="1118" t="s">
        <v>7</v>
      </c>
      <c r="E106" s="1259">
        <v>10</v>
      </c>
      <c r="F106" s="1192"/>
      <c r="G106" s="1123"/>
      <c r="H106" s="1123"/>
      <c r="I106" s="736"/>
      <c r="J106" s="1123"/>
      <c r="K106" s="1123"/>
      <c r="L106" s="1123"/>
      <c r="M106" s="1123"/>
      <c r="N106" s="1123"/>
      <c r="O106" s="1123"/>
      <c r="P106" s="1123"/>
    </row>
    <row r="107" spans="1:16" ht="25.5">
      <c r="A107" s="1245">
        <v>81</v>
      </c>
      <c r="B107" s="1126" t="s">
        <v>3123</v>
      </c>
      <c r="C107" s="973" t="s">
        <v>1258</v>
      </c>
      <c r="D107" s="1118" t="s">
        <v>7</v>
      </c>
      <c r="E107" s="1259">
        <v>30</v>
      </c>
      <c r="F107" s="1192"/>
      <c r="G107" s="1123"/>
      <c r="H107" s="1123"/>
      <c r="I107" s="736"/>
      <c r="J107" s="1123"/>
      <c r="K107" s="1123"/>
      <c r="L107" s="1123"/>
      <c r="M107" s="1123"/>
      <c r="N107" s="1123"/>
      <c r="O107" s="1123"/>
      <c r="P107" s="1123"/>
    </row>
    <row r="108" spans="1:16" ht="25.5">
      <c r="A108" s="1118">
        <v>82</v>
      </c>
      <c r="B108" s="1126" t="s">
        <v>3124</v>
      </c>
      <c r="C108" s="973" t="s">
        <v>1258</v>
      </c>
      <c r="D108" s="1118" t="s">
        <v>7</v>
      </c>
      <c r="E108" s="1259">
        <v>80</v>
      </c>
      <c r="F108" s="1192"/>
      <c r="G108" s="1123"/>
      <c r="H108" s="1123"/>
      <c r="I108" s="736"/>
      <c r="J108" s="1123"/>
      <c r="K108" s="1123"/>
      <c r="L108" s="1123"/>
      <c r="M108" s="1123"/>
      <c r="N108" s="1123"/>
      <c r="O108" s="1123"/>
      <c r="P108" s="1123"/>
    </row>
    <row r="109" spans="1:16" ht="25.5">
      <c r="A109" s="1245">
        <v>83</v>
      </c>
      <c r="B109" s="1126" t="s">
        <v>366</v>
      </c>
      <c r="C109" s="973"/>
      <c r="D109" s="973" t="s">
        <v>9</v>
      </c>
      <c r="E109" s="1259">
        <v>1</v>
      </c>
      <c r="F109" s="1192"/>
      <c r="G109" s="1123"/>
      <c r="H109" s="1123"/>
      <c r="I109" s="1192"/>
      <c r="J109" s="1123"/>
      <c r="K109" s="1123"/>
      <c r="L109" s="1123"/>
      <c r="M109" s="1123"/>
      <c r="N109" s="1123"/>
      <c r="O109" s="1123"/>
      <c r="P109" s="1123"/>
    </row>
    <row r="110" spans="1:16" ht="25.5">
      <c r="A110" s="1118">
        <v>84</v>
      </c>
      <c r="B110" s="1126" t="s">
        <v>3125</v>
      </c>
      <c r="C110" s="973"/>
      <c r="D110" s="973" t="s">
        <v>9</v>
      </c>
      <c r="E110" s="1259">
        <v>1</v>
      </c>
      <c r="F110" s="1192"/>
      <c r="G110" s="1123"/>
      <c r="H110" s="1123"/>
      <c r="I110" s="1192"/>
      <c r="J110" s="1123"/>
      <c r="K110" s="1123"/>
      <c r="L110" s="1123"/>
      <c r="M110" s="1123"/>
      <c r="N110" s="1123"/>
      <c r="O110" s="1123"/>
      <c r="P110" s="1123"/>
    </row>
    <row r="111" spans="1:16" ht="15">
      <c r="A111" s="1235">
        <v>132</v>
      </c>
      <c r="B111" s="1242" t="s">
        <v>400</v>
      </c>
      <c r="C111" s="1233"/>
      <c r="D111" s="1233"/>
      <c r="E111" s="1237"/>
      <c r="F111" s="1243"/>
      <c r="G111" s="1025"/>
      <c r="H111" s="1025"/>
      <c r="I111" s="930"/>
      <c r="J111" s="1025"/>
      <c r="K111" s="1025"/>
      <c r="L111" s="1025"/>
      <c r="M111" s="1025"/>
      <c r="N111" s="1025"/>
      <c r="O111" s="1025"/>
      <c r="P111" s="1239"/>
    </row>
    <row r="112" spans="1:16" ht="15">
      <c r="A112" s="1208">
        <v>133</v>
      </c>
      <c r="B112" s="1260" t="s">
        <v>953</v>
      </c>
      <c r="C112" s="1233"/>
      <c r="D112" s="1233" t="s">
        <v>7</v>
      </c>
      <c r="E112" s="1237">
        <v>110</v>
      </c>
      <c r="F112" s="1243"/>
      <c r="G112" s="1025"/>
      <c r="H112" s="1025"/>
      <c r="I112" s="1025"/>
      <c r="J112" s="1025"/>
      <c r="K112" s="1025"/>
      <c r="L112" s="1025"/>
      <c r="M112" s="1025"/>
      <c r="N112" s="1025"/>
      <c r="O112" s="1025"/>
      <c r="P112" s="1239"/>
    </row>
    <row r="113" spans="1:16" ht="25.5">
      <c r="A113" s="1235">
        <v>134</v>
      </c>
      <c r="B113" s="1261" t="s">
        <v>3126</v>
      </c>
      <c r="C113" s="1233"/>
      <c r="D113" s="1233" t="s">
        <v>7</v>
      </c>
      <c r="E113" s="1237">
        <v>400</v>
      </c>
      <c r="F113" s="1243"/>
      <c r="G113" s="1025"/>
      <c r="H113" s="1025"/>
      <c r="I113" s="1027"/>
      <c r="J113" s="1025"/>
      <c r="K113" s="1025"/>
      <c r="L113" s="1025"/>
      <c r="M113" s="1025"/>
      <c r="N113" s="1025"/>
      <c r="O113" s="1025"/>
      <c r="P113" s="1239"/>
    </row>
    <row r="114" spans="1:16" ht="25.5">
      <c r="A114" s="1208">
        <v>135</v>
      </c>
      <c r="B114" s="1261" t="s">
        <v>3127</v>
      </c>
      <c r="C114" s="1233"/>
      <c r="D114" s="1233" t="s">
        <v>7</v>
      </c>
      <c r="E114" s="1237">
        <v>70</v>
      </c>
      <c r="F114" s="1243"/>
      <c r="G114" s="1025"/>
      <c r="H114" s="1025"/>
      <c r="I114" s="1025"/>
      <c r="J114" s="1025"/>
      <c r="K114" s="1025"/>
      <c r="L114" s="1025"/>
      <c r="M114" s="1025"/>
      <c r="N114" s="1025"/>
      <c r="O114" s="1025"/>
      <c r="P114" s="1239"/>
    </row>
    <row r="115" spans="1:16" ht="25.5">
      <c r="A115" s="1235">
        <v>136</v>
      </c>
      <c r="B115" s="1261" t="s">
        <v>3128</v>
      </c>
      <c r="C115" s="1233"/>
      <c r="D115" s="1233" t="s">
        <v>7</v>
      </c>
      <c r="E115" s="1237">
        <v>50</v>
      </c>
      <c r="F115" s="1243"/>
      <c r="G115" s="1025"/>
      <c r="H115" s="1025"/>
      <c r="I115" s="926"/>
      <c r="J115" s="1025"/>
      <c r="K115" s="1025"/>
      <c r="L115" s="1025"/>
      <c r="M115" s="1025"/>
      <c r="N115" s="1025"/>
      <c r="O115" s="1025"/>
      <c r="P115" s="1239"/>
    </row>
    <row r="116" spans="1:16" ht="15">
      <c r="A116" s="1208">
        <v>137</v>
      </c>
      <c r="B116" s="1261" t="s">
        <v>3129</v>
      </c>
      <c r="C116" s="1233"/>
      <c r="D116" s="1233" t="s">
        <v>7</v>
      </c>
      <c r="E116" s="1237">
        <v>3000</v>
      </c>
      <c r="F116" s="1243"/>
      <c r="G116" s="1025"/>
      <c r="H116" s="1025"/>
      <c r="I116" s="1025"/>
      <c r="J116" s="1025"/>
      <c r="K116" s="1025"/>
      <c r="L116" s="1025"/>
      <c r="M116" s="1025"/>
      <c r="N116" s="1025"/>
      <c r="O116" s="1025"/>
      <c r="P116" s="1239"/>
    </row>
    <row r="117" spans="1:16" ht="15">
      <c r="A117" s="1235">
        <v>138</v>
      </c>
      <c r="B117" s="1261" t="s">
        <v>3130</v>
      </c>
      <c r="C117" s="1233"/>
      <c r="D117" s="1233" t="s">
        <v>7</v>
      </c>
      <c r="E117" s="1237">
        <v>2000</v>
      </c>
      <c r="F117" s="1243"/>
      <c r="G117" s="1025"/>
      <c r="H117" s="1025"/>
      <c r="I117" s="930"/>
      <c r="J117" s="1025"/>
      <c r="K117" s="1025"/>
      <c r="L117" s="1025"/>
      <c r="M117" s="1025"/>
      <c r="N117" s="1025"/>
      <c r="O117" s="1025"/>
      <c r="P117" s="1239"/>
    </row>
    <row r="118" spans="1:16" ht="15">
      <c r="A118" s="1208">
        <v>139</v>
      </c>
      <c r="B118" s="1261" t="s">
        <v>3131</v>
      </c>
      <c r="C118" s="1233"/>
      <c r="D118" s="1233" t="s">
        <v>7</v>
      </c>
      <c r="E118" s="1237">
        <v>100</v>
      </c>
      <c r="F118" s="1243"/>
      <c r="G118" s="1025"/>
      <c r="H118" s="1025"/>
      <c r="I118" s="930"/>
      <c r="J118" s="1025"/>
      <c r="K118" s="1025"/>
      <c r="L118" s="1025"/>
      <c r="M118" s="1025"/>
      <c r="N118" s="1025"/>
      <c r="O118" s="1025"/>
      <c r="P118" s="1239"/>
    </row>
    <row r="119" spans="1:16" ht="15">
      <c r="A119" s="1235">
        <v>140</v>
      </c>
      <c r="B119" s="1261" t="s">
        <v>3132</v>
      </c>
      <c r="C119" s="1233"/>
      <c r="D119" s="1233" t="s">
        <v>7</v>
      </c>
      <c r="E119" s="1237">
        <v>150</v>
      </c>
      <c r="F119" s="1243"/>
      <c r="G119" s="1025"/>
      <c r="H119" s="1025"/>
      <c r="I119" s="930"/>
      <c r="J119" s="1025"/>
      <c r="K119" s="1025"/>
      <c r="L119" s="1025"/>
      <c r="M119" s="1025"/>
      <c r="N119" s="1025"/>
      <c r="O119" s="1025"/>
      <c r="P119" s="1239"/>
    </row>
    <row r="120" spans="1:16" ht="15">
      <c r="A120" s="1208">
        <v>141</v>
      </c>
      <c r="B120" s="1261" t="s">
        <v>3133</v>
      </c>
      <c r="C120" s="1233"/>
      <c r="D120" s="1233" t="s">
        <v>7</v>
      </c>
      <c r="E120" s="1237">
        <v>50</v>
      </c>
      <c r="F120" s="1243"/>
      <c r="G120" s="1025"/>
      <c r="H120" s="1025"/>
      <c r="I120" s="930"/>
      <c r="J120" s="1025"/>
      <c r="K120" s="1025"/>
      <c r="L120" s="1025"/>
      <c r="M120" s="1025"/>
      <c r="N120" s="1025"/>
      <c r="O120" s="1025"/>
      <c r="P120" s="1239"/>
    </row>
    <row r="121" spans="1:16" ht="25.5">
      <c r="A121" s="1235">
        <v>142</v>
      </c>
      <c r="B121" s="1241" t="s">
        <v>366</v>
      </c>
      <c r="C121" s="1233"/>
      <c r="D121" s="1233" t="s">
        <v>9</v>
      </c>
      <c r="E121" s="1237">
        <v>1</v>
      </c>
      <c r="F121" s="930"/>
      <c r="G121" s="1025"/>
      <c r="H121" s="1025"/>
      <c r="I121" s="1238"/>
      <c r="J121" s="1025"/>
      <c r="K121" s="1025"/>
      <c r="L121" s="1025"/>
      <c r="M121" s="1025"/>
      <c r="N121" s="1025"/>
      <c r="O121" s="1025"/>
      <c r="P121" s="1239"/>
    </row>
    <row r="122" spans="1:16" ht="15">
      <c r="A122" s="1208">
        <v>143</v>
      </c>
      <c r="B122" s="1242" t="s">
        <v>411</v>
      </c>
      <c r="C122" s="1233"/>
      <c r="D122" s="1233"/>
      <c r="E122" s="1237"/>
      <c r="F122" s="930"/>
      <c r="G122" s="1025"/>
      <c r="H122" s="1025"/>
      <c r="I122" s="1025"/>
      <c r="J122" s="1025"/>
      <c r="K122" s="1025"/>
      <c r="L122" s="1025"/>
      <c r="M122" s="1025"/>
      <c r="N122" s="1025"/>
      <c r="O122" s="1025"/>
      <c r="P122" s="1239"/>
    </row>
    <row r="123" spans="1:16" ht="76.5">
      <c r="A123" s="1245">
        <v>97</v>
      </c>
      <c r="B123" s="820" t="s">
        <v>954</v>
      </c>
      <c r="C123" s="1118"/>
      <c r="D123" s="973" t="s">
        <v>5</v>
      </c>
      <c r="E123" s="1246">
        <v>3</v>
      </c>
      <c r="F123" s="1025"/>
      <c r="G123" s="1025"/>
      <c r="H123" s="1025"/>
      <c r="I123" s="1025"/>
      <c r="J123" s="1025"/>
      <c r="K123" s="1025"/>
      <c r="L123" s="1025"/>
      <c r="M123" s="1025"/>
      <c r="N123" s="1025"/>
      <c r="O123" s="1025"/>
      <c r="P123" s="1239"/>
    </row>
    <row r="124" spans="1:16" ht="25.5">
      <c r="A124" s="1118">
        <v>98</v>
      </c>
      <c r="B124" s="1126" t="s">
        <v>3134</v>
      </c>
      <c r="C124" s="973" t="s">
        <v>413</v>
      </c>
      <c r="D124" s="973" t="s">
        <v>5</v>
      </c>
      <c r="E124" s="1246">
        <v>174</v>
      </c>
      <c r="F124" s="926"/>
      <c r="G124" s="1025"/>
      <c r="H124" s="1025"/>
      <c r="I124" s="1027"/>
      <c r="J124" s="1025"/>
      <c r="K124" s="1025"/>
      <c r="L124" s="1025"/>
      <c r="M124" s="1025"/>
      <c r="N124" s="1025"/>
      <c r="O124" s="1025"/>
      <c r="P124" s="1239"/>
    </row>
    <row r="125" spans="1:16" ht="25.5">
      <c r="A125" s="1245">
        <v>99</v>
      </c>
      <c r="B125" s="1126" t="s">
        <v>3135</v>
      </c>
      <c r="C125" s="973" t="s">
        <v>413</v>
      </c>
      <c r="D125" s="973" t="s">
        <v>5</v>
      </c>
      <c r="E125" s="1246">
        <v>24</v>
      </c>
      <c r="F125" s="1192"/>
      <c r="G125" s="1123"/>
      <c r="H125" s="1123"/>
      <c r="I125" s="1192"/>
      <c r="J125" s="1025"/>
      <c r="K125" s="1025"/>
      <c r="L125" s="1025"/>
      <c r="M125" s="1025"/>
      <c r="N125" s="1025"/>
      <c r="O125" s="1025"/>
      <c r="P125" s="1239"/>
    </row>
    <row r="126" spans="1:16" ht="38.25">
      <c r="A126" s="1118">
        <v>100</v>
      </c>
      <c r="B126" s="1126" t="s">
        <v>3136</v>
      </c>
      <c r="C126" s="973" t="s">
        <v>413</v>
      </c>
      <c r="D126" s="973" t="s">
        <v>5</v>
      </c>
      <c r="E126" s="1246">
        <v>45</v>
      </c>
      <c r="F126" s="1192"/>
      <c r="G126" s="1123"/>
      <c r="H126" s="1123"/>
      <c r="I126" s="1192"/>
      <c r="J126" s="1025"/>
      <c r="K126" s="1025"/>
      <c r="L126" s="1025"/>
      <c r="M126" s="1025"/>
      <c r="N126" s="1025"/>
      <c r="O126" s="1025"/>
      <c r="P126" s="1239"/>
    </row>
    <row r="127" spans="1:16" ht="38.25">
      <c r="A127" s="1245">
        <v>101</v>
      </c>
      <c r="B127" s="1126" t="s">
        <v>3137</v>
      </c>
      <c r="C127" s="973" t="s">
        <v>413</v>
      </c>
      <c r="D127" s="973" t="s">
        <v>5</v>
      </c>
      <c r="E127" s="1246">
        <v>1</v>
      </c>
      <c r="F127" s="1192"/>
      <c r="G127" s="1123"/>
      <c r="H127" s="1123"/>
      <c r="I127" s="1122"/>
      <c r="J127" s="1025"/>
      <c r="K127" s="1025"/>
      <c r="L127" s="1025"/>
      <c r="M127" s="1025"/>
      <c r="N127" s="1025"/>
      <c r="O127" s="1025"/>
      <c r="P127" s="1239"/>
    </row>
    <row r="128" spans="1:16" ht="25.5">
      <c r="A128" s="1118">
        <v>102</v>
      </c>
      <c r="B128" s="1126" t="s">
        <v>3138</v>
      </c>
      <c r="C128" s="973" t="s">
        <v>413</v>
      </c>
      <c r="D128" s="973" t="s">
        <v>5</v>
      </c>
      <c r="E128" s="1246">
        <v>9</v>
      </c>
      <c r="F128" s="1192"/>
      <c r="G128" s="1123"/>
      <c r="H128" s="1123"/>
      <c r="I128" s="1122"/>
      <c r="J128" s="1025"/>
      <c r="K128" s="1025"/>
      <c r="L128" s="1025"/>
      <c r="M128" s="1025"/>
      <c r="N128" s="1025"/>
      <c r="O128" s="1025"/>
      <c r="P128" s="1239"/>
    </row>
    <row r="129" spans="1:16" ht="38.25">
      <c r="A129" s="1245">
        <v>103</v>
      </c>
      <c r="B129" s="1126" t="s">
        <v>3139</v>
      </c>
      <c r="C129" s="973" t="s">
        <v>413</v>
      </c>
      <c r="D129" s="973" t="s">
        <v>5</v>
      </c>
      <c r="E129" s="1246">
        <v>50</v>
      </c>
      <c r="F129" s="1192"/>
      <c r="G129" s="1123"/>
      <c r="H129" s="1123"/>
      <c r="I129" s="1262"/>
      <c r="J129" s="1025"/>
      <c r="K129" s="1025"/>
      <c r="L129" s="1025"/>
      <c r="M129" s="1025"/>
      <c r="N129" s="1025"/>
      <c r="O129" s="1025"/>
      <c r="P129" s="1239"/>
    </row>
    <row r="130" spans="1:16" ht="38.25">
      <c r="A130" s="1118">
        <v>104</v>
      </c>
      <c r="B130" s="1126" t="s">
        <v>3140</v>
      </c>
      <c r="C130" s="973" t="s">
        <v>413</v>
      </c>
      <c r="D130" s="973" t="s">
        <v>5</v>
      </c>
      <c r="E130" s="1246">
        <v>133</v>
      </c>
      <c r="F130" s="1192"/>
      <c r="G130" s="1123"/>
      <c r="H130" s="1123"/>
      <c r="I130" s="1122"/>
      <c r="J130" s="1025"/>
      <c r="K130" s="1025"/>
      <c r="L130" s="1025"/>
      <c r="M130" s="1025"/>
      <c r="N130" s="1025"/>
      <c r="O130" s="1025"/>
      <c r="P130" s="1239"/>
    </row>
    <row r="131" spans="1:16" ht="38.25">
      <c r="A131" s="1245">
        <v>105</v>
      </c>
      <c r="B131" s="1126" t="s">
        <v>3141</v>
      </c>
      <c r="C131" s="973" t="s">
        <v>413</v>
      </c>
      <c r="D131" s="973" t="s">
        <v>5</v>
      </c>
      <c r="E131" s="1246">
        <v>9</v>
      </c>
      <c r="F131" s="1192"/>
      <c r="G131" s="1123"/>
      <c r="H131" s="1123"/>
      <c r="I131" s="1122"/>
      <c r="J131" s="1025"/>
      <c r="K131" s="1025"/>
      <c r="L131" s="1025"/>
      <c r="M131" s="1025"/>
      <c r="N131" s="1025"/>
      <c r="O131" s="1025"/>
      <c r="P131" s="1239"/>
    </row>
    <row r="132" spans="1:16" ht="25.5">
      <c r="A132" s="1118">
        <v>106</v>
      </c>
      <c r="B132" s="1126" t="s">
        <v>3142</v>
      </c>
      <c r="C132" s="973" t="s">
        <v>413</v>
      </c>
      <c r="D132" s="973" t="s">
        <v>5</v>
      </c>
      <c r="E132" s="1246">
        <v>2</v>
      </c>
      <c r="F132" s="1192"/>
      <c r="G132" s="1123"/>
      <c r="H132" s="1123"/>
      <c r="I132" s="1122"/>
      <c r="J132" s="1025"/>
      <c r="K132" s="1025"/>
      <c r="L132" s="1025"/>
      <c r="M132" s="1025"/>
      <c r="N132" s="1025"/>
      <c r="O132" s="1025"/>
      <c r="P132" s="1239"/>
    </row>
    <row r="133" spans="1:16" ht="38.25">
      <c r="A133" s="1245">
        <v>107</v>
      </c>
      <c r="B133" s="1126" t="s">
        <v>3143</v>
      </c>
      <c r="C133" s="1118"/>
      <c r="D133" s="973" t="s">
        <v>5</v>
      </c>
      <c r="E133" s="1246">
        <v>27</v>
      </c>
      <c r="F133" s="1192"/>
      <c r="G133" s="1123"/>
      <c r="H133" s="1123"/>
      <c r="I133" s="1122"/>
      <c r="J133" s="1025"/>
      <c r="K133" s="1025"/>
      <c r="L133" s="1025"/>
      <c r="M133" s="1025"/>
      <c r="N133" s="1025"/>
      <c r="O133" s="1025"/>
      <c r="P133" s="1239"/>
    </row>
    <row r="134" spans="1:16" ht="38.25">
      <c r="A134" s="1118">
        <v>108</v>
      </c>
      <c r="B134" s="1126" t="s">
        <v>3144</v>
      </c>
      <c r="C134" s="973"/>
      <c r="D134" s="973" t="s">
        <v>5</v>
      </c>
      <c r="E134" s="1246">
        <v>4</v>
      </c>
      <c r="F134" s="1192"/>
      <c r="G134" s="1123"/>
      <c r="H134" s="1123"/>
      <c r="I134" s="1122"/>
      <c r="J134" s="1025"/>
      <c r="K134" s="1025"/>
      <c r="L134" s="1025"/>
      <c r="M134" s="1025"/>
      <c r="N134" s="1025"/>
      <c r="O134" s="1025"/>
      <c r="P134" s="1239"/>
    </row>
    <row r="135" spans="1:16" ht="38.25">
      <c r="A135" s="1245">
        <v>109</v>
      </c>
      <c r="B135" s="1126" t="s">
        <v>3145</v>
      </c>
      <c r="C135" s="973"/>
      <c r="D135" s="973" t="s">
        <v>5</v>
      </c>
      <c r="E135" s="1246">
        <v>3</v>
      </c>
      <c r="F135" s="1192"/>
      <c r="G135" s="1123"/>
      <c r="H135" s="1123"/>
      <c r="I135" s="1122"/>
      <c r="J135" s="1025"/>
      <c r="K135" s="1025"/>
      <c r="L135" s="1025"/>
      <c r="M135" s="1025"/>
      <c r="N135" s="1025"/>
      <c r="O135" s="1025"/>
      <c r="P135" s="1239"/>
    </row>
    <row r="136" spans="1:16" ht="38.25">
      <c r="A136" s="1118">
        <v>110</v>
      </c>
      <c r="B136" s="1126" t="s">
        <v>3146</v>
      </c>
      <c r="C136" s="1263" t="s">
        <v>1259</v>
      </c>
      <c r="D136" s="973" t="s">
        <v>5</v>
      </c>
      <c r="E136" s="1246">
        <v>12</v>
      </c>
      <c r="F136" s="1192"/>
      <c r="G136" s="1123"/>
      <c r="H136" s="1123"/>
      <c r="I136" s="1122"/>
      <c r="J136" s="1025"/>
      <c r="K136" s="1025"/>
      <c r="L136" s="1025"/>
      <c r="M136" s="1025"/>
      <c r="N136" s="1025"/>
      <c r="O136" s="1025"/>
      <c r="P136" s="1239"/>
    </row>
    <row r="137" spans="1:16" ht="38.25">
      <c r="A137" s="1245">
        <v>111</v>
      </c>
      <c r="B137" s="1126" t="s">
        <v>3147</v>
      </c>
      <c r="C137" s="1263" t="s">
        <v>1259</v>
      </c>
      <c r="D137" s="973" t="s">
        <v>5</v>
      </c>
      <c r="E137" s="1246">
        <v>2</v>
      </c>
      <c r="F137" s="1192"/>
      <c r="G137" s="1123"/>
      <c r="H137" s="1123"/>
      <c r="I137" s="1122"/>
      <c r="J137" s="1025"/>
      <c r="K137" s="1025"/>
      <c r="L137" s="1025"/>
      <c r="M137" s="1025"/>
      <c r="N137" s="1025"/>
      <c r="O137" s="1025"/>
      <c r="P137" s="1239"/>
    </row>
    <row r="138" spans="1:16" ht="30">
      <c r="A138" s="1118">
        <v>112</v>
      </c>
      <c r="B138" s="1126" t="s">
        <v>3148</v>
      </c>
      <c r="C138" s="1263" t="s">
        <v>1259</v>
      </c>
      <c r="D138" s="973" t="s">
        <v>5</v>
      </c>
      <c r="E138" s="1246">
        <v>6</v>
      </c>
      <c r="F138" s="1192"/>
      <c r="G138" s="1123"/>
      <c r="H138" s="1123"/>
      <c r="I138" s="1122"/>
      <c r="J138" s="1025"/>
      <c r="K138" s="1025"/>
      <c r="L138" s="1025"/>
      <c r="M138" s="1025"/>
      <c r="N138" s="1025"/>
      <c r="O138" s="1025"/>
      <c r="P138" s="1239"/>
    </row>
    <row r="139" spans="1:16" ht="25.5">
      <c r="A139" s="1245">
        <v>113</v>
      </c>
      <c r="B139" s="1126" t="s">
        <v>3149</v>
      </c>
      <c r="C139" s="973" t="s">
        <v>413</v>
      </c>
      <c r="D139" s="973" t="s">
        <v>5</v>
      </c>
      <c r="E139" s="1246">
        <v>1</v>
      </c>
      <c r="F139" s="1192"/>
      <c r="G139" s="1123"/>
      <c r="H139" s="1123"/>
      <c r="I139" s="1122"/>
      <c r="J139" s="1025"/>
      <c r="K139" s="1025"/>
      <c r="L139" s="1025"/>
      <c r="M139" s="1025"/>
      <c r="N139" s="1025"/>
      <c r="O139" s="1025"/>
      <c r="P139" s="1239"/>
    </row>
    <row r="140" spans="1:16" ht="15">
      <c r="A140" s="1118">
        <v>114</v>
      </c>
      <c r="B140" s="1264" t="s">
        <v>3150</v>
      </c>
      <c r="C140" s="973"/>
      <c r="D140" s="973" t="s">
        <v>5</v>
      </c>
      <c r="E140" s="1246">
        <v>18</v>
      </c>
      <c r="F140" s="1192"/>
      <c r="G140" s="1123"/>
      <c r="H140" s="1123"/>
      <c r="I140" s="1122"/>
      <c r="J140" s="1025"/>
      <c r="K140" s="1025"/>
      <c r="L140" s="1025"/>
      <c r="M140" s="1025"/>
      <c r="N140" s="1025"/>
      <c r="O140" s="1025"/>
      <c r="P140" s="1239"/>
    </row>
    <row r="141" spans="1:16" ht="15">
      <c r="A141" s="1245">
        <v>115</v>
      </c>
      <c r="B141" s="1264" t="s">
        <v>3151</v>
      </c>
      <c r="C141" s="973"/>
      <c r="D141" s="973" t="s">
        <v>5</v>
      </c>
      <c r="E141" s="1246">
        <v>8</v>
      </c>
      <c r="F141" s="1192"/>
      <c r="G141" s="1123"/>
      <c r="H141" s="1123"/>
      <c r="I141" s="1122"/>
      <c r="J141" s="1025"/>
      <c r="K141" s="1025"/>
      <c r="L141" s="1025"/>
      <c r="M141" s="1025"/>
      <c r="N141" s="1025"/>
      <c r="O141" s="1025"/>
      <c r="P141" s="1239"/>
    </row>
    <row r="142" spans="1:16" ht="39">
      <c r="A142" s="1118">
        <v>116</v>
      </c>
      <c r="B142" s="1265" t="s">
        <v>3152</v>
      </c>
      <c r="C142" s="973"/>
      <c r="D142" s="973" t="s">
        <v>7</v>
      </c>
      <c r="E142" s="1246">
        <v>17</v>
      </c>
      <c r="F142" s="1192"/>
      <c r="G142" s="1123"/>
      <c r="H142" s="1123"/>
      <c r="I142" s="1122"/>
      <c r="J142" s="1025"/>
      <c r="K142" s="1025"/>
      <c r="L142" s="1025"/>
      <c r="M142" s="1025"/>
      <c r="N142" s="1025"/>
      <c r="O142" s="1025"/>
      <c r="P142" s="1239"/>
    </row>
    <row r="143" spans="1:16" ht="26.25">
      <c r="A143" s="1245">
        <v>117</v>
      </c>
      <c r="B143" s="1266" t="s">
        <v>3153</v>
      </c>
      <c r="C143" s="1118" t="s">
        <v>418</v>
      </c>
      <c r="D143" s="973" t="s">
        <v>5</v>
      </c>
      <c r="E143" s="1246">
        <v>57</v>
      </c>
      <c r="F143" s="1192"/>
      <c r="G143" s="1123"/>
      <c r="H143" s="1123"/>
      <c r="I143" s="1122"/>
      <c r="J143" s="1025"/>
      <c r="K143" s="1025"/>
      <c r="L143" s="1025"/>
      <c r="M143" s="1025"/>
      <c r="N143" s="1025"/>
      <c r="O143" s="1025"/>
      <c r="P143" s="1239"/>
    </row>
    <row r="144" spans="1:16" ht="26.25">
      <c r="A144" s="1118">
        <v>118</v>
      </c>
      <c r="B144" s="1266" t="s">
        <v>3154</v>
      </c>
      <c r="C144" s="1118" t="s">
        <v>418</v>
      </c>
      <c r="D144" s="973" t="s">
        <v>5</v>
      </c>
      <c r="E144" s="1246">
        <v>21</v>
      </c>
      <c r="F144" s="1192"/>
      <c r="G144" s="1123"/>
      <c r="H144" s="1123"/>
      <c r="I144" s="1122"/>
      <c r="J144" s="1025"/>
      <c r="K144" s="1025"/>
      <c r="L144" s="1025"/>
      <c r="M144" s="1025"/>
      <c r="N144" s="1025"/>
      <c r="O144" s="1025"/>
      <c r="P144" s="1239"/>
    </row>
    <row r="145" spans="1:16" ht="15">
      <c r="A145" s="1245">
        <v>119</v>
      </c>
      <c r="B145" s="1266" t="s">
        <v>3155</v>
      </c>
      <c r="C145" s="1118" t="s">
        <v>413</v>
      </c>
      <c r="D145" s="973" t="s">
        <v>5</v>
      </c>
      <c r="E145" s="1246">
        <v>12</v>
      </c>
      <c r="F145" s="1192"/>
      <c r="G145" s="1123"/>
      <c r="H145" s="1123"/>
      <c r="I145" s="1122"/>
      <c r="J145" s="1025"/>
      <c r="K145" s="1025"/>
      <c r="L145" s="1025"/>
      <c r="M145" s="1025"/>
      <c r="N145" s="1025"/>
      <c r="O145" s="1025"/>
      <c r="P145" s="1239"/>
    </row>
    <row r="146" spans="1:16" ht="26.25">
      <c r="A146" s="1118">
        <v>120</v>
      </c>
      <c r="B146" s="1266" t="s">
        <v>3156</v>
      </c>
      <c r="C146" s="1118" t="s">
        <v>413</v>
      </c>
      <c r="D146" s="973" t="s">
        <v>5</v>
      </c>
      <c r="E146" s="1246">
        <v>1</v>
      </c>
      <c r="F146" s="1192"/>
      <c r="G146" s="1123"/>
      <c r="H146" s="1123"/>
      <c r="I146" s="1122"/>
      <c r="J146" s="1025"/>
      <c r="K146" s="1025"/>
      <c r="L146" s="1025"/>
      <c r="M146" s="1025"/>
      <c r="N146" s="1025"/>
      <c r="O146" s="1025"/>
      <c r="P146" s="1239"/>
    </row>
    <row r="147" spans="1:16" ht="26.25">
      <c r="A147" s="1245">
        <v>121</v>
      </c>
      <c r="B147" s="1266" t="s">
        <v>3157</v>
      </c>
      <c r="C147" s="1118" t="s">
        <v>413</v>
      </c>
      <c r="D147" s="973" t="s">
        <v>5</v>
      </c>
      <c r="E147" s="1246">
        <v>11</v>
      </c>
      <c r="F147" s="1192"/>
      <c r="G147" s="1123"/>
      <c r="H147" s="1123"/>
      <c r="I147" s="1122"/>
      <c r="J147" s="1025"/>
      <c r="K147" s="1025"/>
      <c r="L147" s="1025"/>
      <c r="M147" s="1025"/>
      <c r="N147" s="1025"/>
      <c r="O147" s="1025"/>
      <c r="P147" s="1239"/>
    </row>
    <row r="148" spans="1:16" ht="26.25">
      <c r="A148" s="1118">
        <v>122</v>
      </c>
      <c r="B148" s="1266" t="s">
        <v>3158</v>
      </c>
      <c r="C148" s="1118" t="s">
        <v>413</v>
      </c>
      <c r="D148" s="973" t="s">
        <v>5</v>
      </c>
      <c r="E148" s="1246">
        <v>1</v>
      </c>
      <c r="F148" s="1192"/>
      <c r="G148" s="1123"/>
      <c r="H148" s="1123"/>
      <c r="I148" s="1122"/>
      <c r="J148" s="1025"/>
      <c r="K148" s="1025"/>
      <c r="L148" s="1025"/>
      <c r="M148" s="1025"/>
      <c r="N148" s="1025"/>
      <c r="O148" s="1025"/>
      <c r="P148" s="1239"/>
    </row>
    <row r="149" spans="1:16" ht="39">
      <c r="A149" s="1245">
        <v>123</v>
      </c>
      <c r="B149" s="1266" t="s">
        <v>3159</v>
      </c>
      <c r="C149" s="1118" t="s">
        <v>413</v>
      </c>
      <c r="D149" s="973" t="s">
        <v>5</v>
      </c>
      <c r="E149" s="1246">
        <v>5</v>
      </c>
      <c r="F149" s="1192"/>
      <c r="G149" s="1123"/>
      <c r="H149" s="1123"/>
      <c r="I149" s="1122"/>
      <c r="J149" s="1025"/>
      <c r="K149" s="1025"/>
      <c r="L149" s="1025"/>
      <c r="M149" s="1025"/>
      <c r="N149" s="1025"/>
      <c r="O149" s="1025"/>
      <c r="P149" s="1239"/>
    </row>
    <row r="150" spans="1:16" ht="26.25">
      <c r="A150" s="1118">
        <v>124</v>
      </c>
      <c r="B150" s="1266" t="s">
        <v>366</v>
      </c>
      <c r="C150" s="1045"/>
      <c r="D150" s="973" t="s">
        <v>9</v>
      </c>
      <c r="E150" s="1246">
        <v>1</v>
      </c>
      <c r="F150" s="1192"/>
      <c r="G150" s="1123"/>
      <c r="H150" s="1123"/>
      <c r="I150" s="1122"/>
      <c r="J150" s="1025"/>
      <c r="K150" s="1025"/>
      <c r="L150" s="1025"/>
      <c r="M150" s="1025"/>
      <c r="N150" s="1025"/>
      <c r="O150" s="1025"/>
      <c r="P150" s="1239"/>
    </row>
    <row r="151" spans="1:16" ht="15">
      <c r="A151" s="1208">
        <v>171</v>
      </c>
      <c r="B151" s="1242" t="s">
        <v>419</v>
      </c>
      <c r="C151" s="1233"/>
      <c r="D151" s="1233" t="s">
        <v>5</v>
      </c>
      <c r="E151" s="1237"/>
      <c r="F151" s="1025"/>
      <c r="G151" s="1025"/>
      <c r="H151" s="1025"/>
      <c r="I151" s="1238"/>
      <c r="J151" s="1025"/>
      <c r="K151" s="1025"/>
      <c r="L151" s="1025"/>
      <c r="M151" s="1025"/>
      <c r="N151" s="1025"/>
      <c r="O151" s="1025"/>
      <c r="P151" s="1239"/>
    </row>
    <row r="152" spans="1:16" ht="15">
      <c r="A152" s="1235">
        <v>172</v>
      </c>
      <c r="B152" s="1267" t="s">
        <v>955</v>
      </c>
      <c r="C152" s="1268"/>
      <c r="D152" s="1233"/>
      <c r="E152" s="1237"/>
      <c r="F152" s="1025"/>
      <c r="G152" s="1025"/>
      <c r="H152" s="1025"/>
      <c r="I152" s="1025"/>
      <c r="J152" s="1025"/>
      <c r="K152" s="1025"/>
      <c r="L152" s="1025"/>
      <c r="M152" s="1025"/>
      <c r="N152" s="1025"/>
      <c r="O152" s="1025"/>
      <c r="P152" s="1239"/>
    </row>
    <row r="153" spans="1:16" ht="25.5">
      <c r="A153" s="1208">
        <v>173</v>
      </c>
      <c r="B153" s="1241" t="s">
        <v>956</v>
      </c>
      <c r="C153" s="1235" t="s">
        <v>1126</v>
      </c>
      <c r="D153" s="1233" t="s">
        <v>5</v>
      </c>
      <c r="E153" s="1237">
        <v>4</v>
      </c>
      <c r="F153" s="1025"/>
      <c r="G153" s="1025"/>
      <c r="H153" s="1025"/>
      <c r="I153" s="1238"/>
      <c r="J153" s="1025"/>
      <c r="K153" s="1025"/>
      <c r="L153" s="1025"/>
      <c r="M153" s="1025"/>
      <c r="N153" s="1025"/>
      <c r="O153" s="1025"/>
      <c r="P153" s="1239"/>
    </row>
    <row r="154" spans="1:16" ht="30">
      <c r="A154" s="1235">
        <v>174</v>
      </c>
      <c r="B154" s="1269" t="s">
        <v>956</v>
      </c>
      <c r="C154" s="1235" t="s">
        <v>1126</v>
      </c>
      <c r="D154" s="1233" t="s">
        <v>5</v>
      </c>
      <c r="E154" s="1237">
        <v>6</v>
      </c>
      <c r="F154" s="1025"/>
      <c r="G154" s="1025"/>
      <c r="H154" s="1025"/>
      <c r="I154" s="1025"/>
      <c r="J154" s="1025"/>
      <c r="K154" s="1025"/>
      <c r="L154" s="1025"/>
      <c r="M154" s="1025"/>
      <c r="N154" s="1025"/>
      <c r="O154" s="1025"/>
      <c r="P154" s="1239"/>
    </row>
    <row r="155" spans="1:16" ht="38.25">
      <c r="A155" s="1208">
        <v>175</v>
      </c>
      <c r="B155" s="1241" t="s">
        <v>957</v>
      </c>
      <c r="C155" s="1235" t="s">
        <v>1126</v>
      </c>
      <c r="D155" s="1233" t="s">
        <v>5</v>
      </c>
      <c r="E155" s="1237">
        <v>23</v>
      </c>
      <c r="F155" s="1025"/>
      <c r="G155" s="1025"/>
      <c r="H155" s="1025"/>
      <c r="I155" s="1238"/>
      <c r="J155" s="1025"/>
      <c r="K155" s="1025"/>
      <c r="L155" s="1025"/>
      <c r="M155" s="1025"/>
      <c r="N155" s="1025"/>
      <c r="O155" s="1025"/>
      <c r="P155" s="1239"/>
    </row>
    <row r="156" spans="1:16" ht="30">
      <c r="A156" s="1235">
        <v>176</v>
      </c>
      <c r="B156" s="1269" t="s">
        <v>958</v>
      </c>
      <c r="C156" s="1235" t="s">
        <v>1126</v>
      </c>
      <c r="D156" s="1233" t="s">
        <v>5</v>
      </c>
      <c r="E156" s="1237">
        <v>19</v>
      </c>
      <c r="F156" s="1025"/>
      <c r="G156" s="1025"/>
      <c r="H156" s="1025"/>
      <c r="I156" s="1258"/>
      <c r="J156" s="1025"/>
      <c r="K156" s="1025"/>
      <c r="L156" s="1025"/>
      <c r="M156" s="1025"/>
      <c r="N156" s="1025"/>
      <c r="O156" s="1025"/>
      <c r="P156" s="1239"/>
    </row>
    <row r="157" spans="1:16" ht="30">
      <c r="A157" s="1208">
        <v>177</v>
      </c>
      <c r="B157" s="1270" t="s">
        <v>959</v>
      </c>
      <c r="C157" s="1235" t="s">
        <v>1126</v>
      </c>
      <c r="D157" s="1233" t="s">
        <v>5</v>
      </c>
      <c r="E157" s="1237">
        <v>14</v>
      </c>
      <c r="F157" s="1025"/>
      <c r="G157" s="1025"/>
      <c r="H157" s="1025"/>
      <c r="I157" s="1243"/>
      <c r="J157" s="1025"/>
      <c r="K157" s="1025"/>
      <c r="L157" s="1025"/>
      <c r="M157" s="1025"/>
      <c r="N157" s="1025"/>
      <c r="O157" s="1025"/>
      <c r="P157" s="1239"/>
    </row>
    <row r="158" spans="1:16" ht="30">
      <c r="A158" s="1235">
        <v>178</v>
      </c>
      <c r="B158" s="1269" t="s">
        <v>960</v>
      </c>
      <c r="C158" s="1235" t="s">
        <v>1126</v>
      </c>
      <c r="D158" s="1233" t="s">
        <v>5</v>
      </c>
      <c r="E158" s="1237">
        <v>26</v>
      </c>
      <c r="F158" s="1025"/>
      <c r="G158" s="1025"/>
      <c r="H158" s="1025"/>
      <c r="I158" s="930"/>
      <c r="J158" s="1025"/>
      <c r="K158" s="1025"/>
      <c r="L158" s="1025"/>
      <c r="M158" s="1025"/>
      <c r="N158" s="1025"/>
      <c r="O158" s="1025"/>
      <c r="P158" s="1239"/>
    </row>
    <row r="159" spans="1:16" ht="30">
      <c r="A159" s="1208">
        <v>179</v>
      </c>
      <c r="B159" s="1270" t="s">
        <v>961</v>
      </c>
      <c r="C159" s="1235" t="s">
        <v>1126</v>
      </c>
      <c r="D159" s="1233" t="s">
        <v>5</v>
      </c>
      <c r="E159" s="1237">
        <v>6</v>
      </c>
      <c r="F159" s="1025"/>
      <c r="G159" s="1025"/>
      <c r="H159" s="1025"/>
      <c r="I159" s="930"/>
      <c r="J159" s="1025"/>
      <c r="K159" s="1025"/>
      <c r="L159" s="1025"/>
      <c r="M159" s="1025"/>
      <c r="N159" s="1025"/>
      <c r="O159" s="1025"/>
      <c r="P159" s="1239"/>
    </row>
    <row r="160" spans="1:16" ht="25.5">
      <c r="A160" s="1208">
        <v>181</v>
      </c>
      <c r="B160" s="1241" t="s">
        <v>962</v>
      </c>
      <c r="C160" s="1235" t="s">
        <v>1126</v>
      </c>
      <c r="D160" s="1233" t="s">
        <v>5</v>
      </c>
      <c r="E160" s="1237">
        <v>4</v>
      </c>
      <c r="F160" s="1025"/>
      <c r="G160" s="1025"/>
      <c r="H160" s="1025"/>
      <c r="I160" s="930"/>
      <c r="J160" s="1025"/>
      <c r="K160" s="1025"/>
      <c r="L160" s="1025"/>
      <c r="M160" s="1025"/>
      <c r="N160" s="1025"/>
      <c r="O160" s="1025"/>
      <c r="P160" s="1239"/>
    </row>
    <row r="161" spans="1:16" ht="30">
      <c r="A161" s="1235">
        <v>182</v>
      </c>
      <c r="B161" s="1269" t="s">
        <v>963</v>
      </c>
      <c r="C161" s="1235" t="s">
        <v>1126</v>
      </c>
      <c r="D161" s="1233" t="s">
        <v>5</v>
      </c>
      <c r="E161" s="1237">
        <v>15</v>
      </c>
      <c r="F161" s="1025"/>
      <c r="G161" s="1025"/>
      <c r="H161" s="1025"/>
      <c r="I161" s="1238"/>
      <c r="J161" s="1025"/>
      <c r="K161" s="1025"/>
      <c r="L161" s="1025"/>
      <c r="M161" s="1025"/>
      <c r="N161" s="1025"/>
      <c r="O161" s="1025"/>
      <c r="P161" s="1239"/>
    </row>
    <row r="162" spans="1:16" ht="30">
      <c r="A162" s="1208">
        <v>183</v>
      </c>
      <c r="B162" s="1270" t="s">
        <v>964</v>
      </c>
      <c r="C162" s="1235" t="s">
        <v>1126</v>
      </c>
      <c r="D162" s="1233" t="s">
        <v>5</v>
      </c>
      <c r="E162" s="1237">
        <v>1</v>
      </c>
      <c r="F162" s="1025"/>
      <c r="G162" s="1025"/>
      <c r="H162" s="1025"/>
      <c r="I162" s="1025"/>
      <c r="J162" s="1025"/>
      <c r="K162" s="1025"/>
      <c r="L162" s="1025"/>
      <c r="M162" s="1025"/>
      <c r="N162" s="1025"/>
      <c r="O162" s="1025"/>
      <c r="P162" s="1239"/>
    </row>
    <row r="163" spans="1:16" ht="30">
      <c r="A163" s="1235">
        <v>184</v>
      </c>
      <c r="B163" s="1270" t="s">
        <v>965</v>
      </c>
      <c r="C163" s="1235" t="s">
        <v>1126</v>
      </c>
      <c r="D163" s="1233" t="s">
        <v>5</v>
      </c>
      <c r="E163" s="1237">
        <v>1</v>
      </c>
      <c r="F163" s="1025"/>
      <c r="G163" s="1025"/>
      <c r="H163" s="1025"/>
      <c r="I163" s="1238"/>
      <c r="J163" s="1025"/>
      <c r="K163" s="1025"/>
      <c r="L163" s="1025"/>
      <c r="M163" s="1025"/>
      <c r="N163" s="1025"/>
      <c r="O163" s="1025"/>
      <c r="P163" s="1239"/>
    </row>
    <row r="164" spans="1:16" ht="30">
      <c r="A164" s="1208">
        <v>185</v>
      </c>
      <c r="B164" s="1269" t="s">
        <v>966</v>
      </c>
      <c r="C164" s="1235" t="s">
        <v>1126</v>
      </c>
      <c r="D164" s="1233" t="s">
        <v>5</v>
      </c>
      <c r="E164" s="1237">
        <v>2</v>
      </c>
      <c r="F164" s="1025"/>
      <c r="G164" s="1025"/>
      <c r="H164" s="1025"/>
      <c r="I164" s="1248"/>
      <c r="J164" s="1025"/>
      <c r="K164" s="1025"/>
      <c r="L164" s="1025"/>
      <c r="M164" s="1025"/>
      <c r="N164" s="1025"/>
      <c r="O164" s="1025"/>
      <c r="P164" s="1239"/>
    </row>
    <row r="165" spans="1:16" ht="45">
      <c r="A165" s="1235">
        <v>186</v>
      </c>
      <c r="B165" s="1270" t="s">
        <v>967</v>
      </c>
      <c r="C165" s="1235" t="s">
        <v>1126</v>
      </c>
      <c r="D165" s="1233" t="s">
        <v>5</v>
      </c>
      <c r="E165" s="1237">
        <v>12</v>
      </c>
      <c r="F165" s="1025"/>
      <c r="G165" s="1025"/>
      <c r="H165" s="1025"/>
      <c r="I165" s="1025"/>
      <c r="J165" s="1025"/>
      <c r="K165" s="1025"/>
      <c r="L165" s="1025"/>
      <c r="M165" s="1025"/>
      <c r="N165" s="1025"/>
      <c r="O165" s="1025"/>
      <c r="P165" s="1239"/>
    </row>
    <row r="166" spans="1:16" ht="30">
      <c r="A166" s="1208">
        <v>187</v>
      </c>
      <c r="B166" s="1270" t="s">
        <v>968</v>
      </c>
      <c r="C166" s="1235" t="s">
        <v>1126</v>
      </c>
      <c r="D166" s="1233" t="s">
        <v>5</v>
      </c>
      <c r="E166" s="1237">
        <v>2</v>
      </c>
      <c r="F166" s="1025"/>
      <c r="G166" s="1025"/>
      <c r="H166" s="1025"/>
      <c r="I166" s="1248"/>
      <c r="J166" s="1025"/>
      <c r="K166" s="1025"/>
      <c r="L166" s="1025"/>
      <c r="M166" s="1025"/>
      <c r="N166" s="1025"/>
      <c r="O166" s="1025"/>
      <c r="P166" s="1239"/>
    </row>
    <row r="167" spans="1:16" ht="30">
      <c r="A167" s="1235">
        <v>188</v>
      </c>
      <c r="B167" s="1270" t="s">
        <v>969</v>
      </c>
      <c r="C167" s="1235" t="s">
        <v>1126</v>
      </c>
      <c r="D167" s="1233" t="s">
        <v>5</v>
      </c>
      <c r="E167" s="1237">
        <v>2</v>
      </c>
      <c r="F167" s="1025"/>
      <c r="G167" s="1025"/>
      <c r="H167" s="1025"/>
      <c r="I167" s="1248"/>
      <c r="J167" s="1025"/>
      <c r="K167" s="1025"/>
      <c r="L167" s="1025"/>
      <c r="M167" s="1025"/>
      <c r="N167" s="1025"/>
      <c r="O167" s="1025"/>
      <c r="P167" s="1239"/>
    </row>
    <row r="168" spans="1:16" ht="30">
      <c r="A168" s="1208">
        <v>189</v>
      </c>
      <c r="B168" s="1270" t="s">
        <v>970</v>
      </c>
      <c r="C168" s="1235" t="s">
        <v>1126</v>
      </c>
      <c r="D168" s="1233" t="s">
        <v>5</v>
      </c>
      <c r="E168" s="1237">
        <v>3</v>
      </c>
      <c r="F168" s="1025"/>
      <c r="G168" s="1025"/>
      <c r="H168" s="1025"/>
      <c r="I168" s="1027"/>
      <c r="J168" s="1025"/>
      <c r="K168" s="1025"/>
      <c r="L168" s="1025"/>
      <c r="M168" s="1025"/>
      <c r="N168" s="1025"/>
      <c r="O168" s="1025"/>
      <c r="P168" s="1239"/>
    </row>
    <row r="169" spans="1:16" ht="30">
      <c r="A169" s="1235">
        <v>190</v>
      </c>
      <c r="B169" s="1270" t="s">
        <v>971</v>
      </c>
      <c r="C169" s="1235" t="s">
        <v>1126</v>
      </c>
      <c r="D169" s="1233" t="s">
        <v>5</v>
      </c>
      <c r="E169" s="1237">
        <v>1</v>
      </c>
      <c r="F169" s="1025"/>
      <c r="G169" s="1025"/>
      <c r="H169" s="1025"/>
      <c r="I169" s="1027"/>
      <c r="J169" s="1025"/>
      <c r="K169" s="1025"/>
      <c r="L169" s="1025"/>
      <c r="M169" s="1025"/>
      <c r="N169" s="1025"/>
      <c r="O169" s="1025"/>
      <c r="P169" s="1239"/>
    </row>
    <row r="170" spans="1:16" ht="45">
      <c r="A170" s="1208">
        <v>191</v>
      </c>
      <c r="B170" s="1270" t="s">
        <v>972</v>
      </c>
      <c r="C170" s="1235" t="s">
        <v>1126</v>
      </c>
      <c r="D170" s="1233" t="s">
        <v>5</v>
      </c>
      <c r="E170" s="1237">
        <v>24</v>
      </c>
      <c r="F170" s="1025"/>
      <c r="G170" s="1025"/>
      <c r="H170" s="1025"/>
      <c r="I170" s="1025"/>
      <c r="J170" s="1025"/>
      <c r="K170" s="1025"/>
      <c r="L170" s="1025"/>
      <c r="M170" s="1025"/>
      <c r="N170" s="1025"/>
      <c r="O170" s="1025"/>
      <c r="P170" s="1239"/>
    </row>
    <row r="171" spans="1:16" ht="25.5">
      <c r="A171" s="1235">
        <v>192</v>
      </c>
      <c r="B171" s="1241" t="s">
        <v>973</v>
      </c>
      <c r="C171" s="1235" t="s">
        <v>1126</v>
      </c>
      <c r="D171" s="1233" t="s">
        <v>5</v>
      </c>
      <c r="E171" s="1237">
        <v>12</v>
      </c>
      <c r="F171" s="1025"/>
      <c r="G171" s="1025"/>
      <c r="H171" s="1025"/>
      <c r="I171" s="930"/>
      <c r="J171" s="1025"/>
      <c r="K171" s="1025"/>
      <c r="L171" s="1025"/>
      <c r="M171" s="1025"/>
      <c r="N171" s="1025"/>
      <c r="O171" s="1025"/>
      <c r="P171" s="1239"/>
    </row>
    <row r="172" spans="1:16" ht="25.5">
      <c r="A172" s="1208">
        <v>193</v>
      </c>
      <c r="B172" s="1241" t="s">
        <v>974</v>
      </c>
      <c r="C172" s="1235" t="s">
        <v>1126</v>
      </c>
      <c r="D172" s="1233" t="s">
        <v>5</v>
      </c>
      <c r="E172" s="1237">
        <v>18</v>
      </c>
      <c r="F172" s="1025"/>
      <c r="G172" s="1025"/>
      <c r="H172" s="1025"/>
      <c r="I172" s="930"/>
      <c r="J172" s="1025"/>
      <c r="K172" s="1025"/>
      <c r="L172" s="1025"/>
      <c r="M172" s="1025"/>
      <c r="N172" s="1025"/>
      <c r="O172" s="1025"/>
      <c r="P172" s="1239"/>
    </row>
    <row r="173" spans="1:16" ht="30">
      <c r="A173" s="1235">
        <v>194</v>
      </c>
      <c r="B173" s="1270" t="s">
        <v>975</v>
      </c>
      <c r="C173" s="1235" t="s">
        <v>1126</v>
      </c>
      <c r="D173" s="1233" t="s">
        <v>5</v>
      </c>
      <c r="E173" s="1237">
        <v>6</v>
      </c>
      <c r="F173" s="1025"/>
      <c r="G173" s="1025"/>
      <c r="H173" s="1025"/>
      <c r="I173" s="1025"/>
      <c r="J173" s="1025"/>
      <c r="K173" s="1025"/>
      <c r="L173" s="1025"/>
      <c r="M173" s="1025"/>
      <c r="N173" s="1025"/>
      <c r="O173" s="1025"/>
      <c r="P173" s="1239"/>
    </row>
    <row r="174" spans="1:16" ht="30">
      <c r="A174" s="1208">
        <v>195</v>
      </c>
      <c r="B174" s="1270" t="s">
        <v>976</v>
      </c>
      <c r="C174" s="1235" t="s">
        <v>1126</v>
      </c>
      <c r="D174" s="1233" t="s">
        <v>5</v>
      </c>
      <c r="E174" s="1237">
        <v>4</v>
      </c>
      <c r="F174" s="1025"/>
      <c r="G174" s="1025"/>
      <c r="H174" s="1025"/>
      <c r="I174" s="1027"/>
      <c r="J174" s="1025"/>
      <c r="K174" s="1025"/>
      <c r="L174" s="1025"/>
      <c r="M174" s="1025"/>
      <c r="N174" s="1025"/>
      <c r="O174" s="1025"/>
      <c r="P174" s="1239"/>
    </row>
    <row r="175" spans="1:16" ht="30">
      <c r="A175" s="1235">
        <v>196</v>
      </c>
      <c r="B175" s="1269" t="s">
        <v>977</v>
      </c>
      <c r="C175" s="1235" t="s">
        <v>1126</v>
      </c>
      <c r="D175" s="1233" t="s">
        <v>5</v>
      </c>
      <c r="E175" s="1237">
        <v>6</v>
      </c>
      <c r="F175" s="1025"/>
      <c r="G175" s="1025"/>
      <c r="H175" s="1025"/>
      <c r="I175" s="1025"/>
      <c r="J175" s="1025"/>
      <c r="K175" s="1025"/>
      <c r="L175" s="1025"/>
      <c r="M175" s="1025"/>
      <c r="N175" s="1025"/>
      <c r="O175" s="1025"/>
      <c r="P175" s="1239"/>
    </row>
    <row r="176" spans="1:16" ht="30">
      <c r="A176" s="1208">
        <v>197</v>
      </c>
      <c r="B176" s="1270" t="s">
        <v>978</v>
      </c>
      <c r="C176" s="1235" t="s">
        <v>1126</v>
      </c>
      <c r="D176" s="1233" t="s">
        <v>5</v>
      </c>
      <c r="E176" s="1237">
        <v>1</v>
      </c>
      <c r="F176" s="1025"/>
      <c r="G176" s="1025"/>
      <c r="H176" s="1025"/>
      <c r="I176" s="926"/>
      <c r="J176" s="1025"/>
      <c r="K176" s="1025"/>
      <c r="L176" s="1025"/>
      <c r="M176" s="1025"/>
      <c r="N176" s="1025"/>
      <c r="O176" s="1025"/>
      <c r="P176" s="1239"/>
    </row>
    <row r="177" spans="1:16" ht="30">
      <c r="A177" s="1235">
        <v>198</v>
      </c>
      <c r="B177" s="1270" t="s">
        <v>979</v>
      </c>
      <c r="C177" s="1235" t="s">
        <v>1126</v>
      </c>
      <c r="D177" s="1233" t="s">
        <v>5</v>
      </c>
      <c r="E177" s="1237">
        <v>2</v>
      </c>
      <c r="F177" s="1025"/>
      <c r="G177" s="1025"/>
      <c r="H177" s="1025"/>
      <c r="I177" s="1025"/>
      <c r="J177" s="1025"/>
      <c r="K177" s="1025"/>
      <c r="L177" s="1025"/>
      <c r="M177" s="1025"/>
      <c r="N177" s="1025"/>
      <c r="O177" s="1025"/>
      <c r="P177" s="1239"/>
    </row>
    <row r="178" spans="1:16" ht="30">
      <c r="A178" s="1208">
        <v>199</v>
      </c>
      <c r="B178" s="1270" t="s">
        <v>980</v>
      </c>
      <c r="C178" s="1235" t="s">
        <v>1126</v>
      </c>
      <c r="D178" s="1233" t="s">
        <v>5</v>
      </c>
      <c r="E178" s="1237">
        <v>1</v>
      </c>
      <c r="F178" s="1025"/>
      <c r="G178" s="1025"/>
      <c r="H178" s="1025"/>
      <c r="I178" s="930"/>
      <c r="J178" s="1025"/>
      <c r="K178" s="1025"/>
      <c r="L178" s="1025"/>
      <c r="M178" s="1025"/>
      <c r="N178" s="1025"/>
      <c r="O178" s="1025"/>
      <c r="P178" s="1239"/>
    </row>
    <row r="179" spans="1:16" ht="30">
      <c r="A179" s="1235">
        <v>200</v>
      </c>
      <c r="B179" s="1270" t="s">
        <v>981</v>
      </c>
      <c r="C179" s="1235" t="s">
        <v>1126</v>
      </c>
      <c r="D179" s="1233" t="s">
        <v>5</v>
      </c>
      <c r="E179" s="1237">
        <v>1</v>
      </c>
      <c r="F179" s="1025"/>
      <c r="G179" s="1025"/>
      <c r="H179" s="1025"/>
      <c r="I179" s="930"/>
      <c r="J179" s="1025"/>
      <c r="K179" s="1025"/>
      <c r="L179" s="1025"/>
      <c r="M179" s="1025"/>
      <c r="N179" s="1025"/>
      <c r="O179" s="1025"/>
      <c r="P179" s="1239"/>
    </row>
    <row r="180" spans="1:16" ht="30">
      <c r="A180" s="1208">
        <v>201</v>
      </c>
      <c r="B180" s="1270" t="s">
        <v>982</v>
      </c>
      <c r="C180" s="1235" t="s">
        <v>1126</v>
      </c>
      <c r="D180" s="1233" t="s">
        <v>5</v>
      </c>
      <c r="E180" s="1237">
        <v>1</v>
      </c>
      <c r="F180" s="1025"/>
      <c r="G180" s="1025"/>
      <c r="H180" s="1025"/>
      <c r="I180" s="930"/>
      <c r="J180" s="1025"/>
      <c r="K180" s="1025"/>
      <c r="L180" s="1025"/>
      <c r="M180" s="1025"/>
      <c r="N180" s="1025"/>
      <c r="O180" s="1025"/>
      <c r="P180" s="1239"/>
    </row>
    <row r="181" spans="1:16" ht="30">
      <c r="A181" s="1235">
        <v>202</v>
      </c>
      <c r="B181" s="1269" t="s">
        <v>983</v>
      </c>
      <c r="C181" s="1235" t="s">
        <v>1126</v>
      </c>
      <c r="D181" s="1233" t="s">
        <v>5</v>
      </c>
      <c r="E181" s="1237">
        <v>3</v>
      </c>
      <c r="F181" s="1025"/>
      <c r="G181" s="1025"/>
      <c r="H181" s="1025"/>
      <c r="I181" s="930"/>
      <c r="J181" s="1025"/>
      <c r="K181" s="1025"/>
      <c r="L181" s="1025"/>
      <c r="M181" s="1025"/>
      <c r="N181" s="1025"/>
      <c r="O181" s="1025"/>
      <c r="P181" s="1239"/>
    </row>
    <row r="182" spans="1:16" ht="25.5">
      <c r="A182" s="1208">
        <v>203</v>
      </c>
      <c r="B182" s="1241" t="s">
        <v>980</v>
      </c>
      <c r="C182" s="1235" t="s">
        <v>1126</v>
      </c>
      <c r="D182" s="1233" t="s">
        <v>5</v>
      </c>
      <c r="E182" s="1237">
        <v>2</v>
      </c>
      <c r="F182" s="1025"/>
      <c r="G182" s="1025"/>
      <c r="H182" s="1025"/>
      <c r="I182" s="930"/>
      <c r="J182" s="1025"/>
      <c r="K182" s="1025"/>
      <c r="L182" s="1025"/>
      <c r="M182" s="1025"/>
      <c r="N182" s="1025"/>
      <c r="O182" s="1025"/>
      <c r="P182" s="1239"/>
    </row>
    <row r="183" spans="1:16" ht="30">
      <c r="A183" s="1235">
        <v>204</v>
      </c>
      <c r="B183" s="1270" t="s">
        <v>984</v>
      </c>
      <c r="C183" s="1235" t="s">
        <v>1126</v>
      </c>
      <c r="D183" s="1233" t="s">
        <v>5</v>
      </c>
      <c r="E183" s="1237">
        <v>1</v>
      </c>
      <c r="F183" s="1025"/>
      <c r="G183" s="1025"/>
      <c r="H183" s="1025"/>
      <c r="I183" s="930"/>
      <c r="J183" s="1025"/>
      <c r="K183" s="1025"/>
      <c r="L183" s="1025"/>
      <c r="M183" s="1025"/>
      <c r="N183" s="1025"/>
      <c r="O183" s="1025"/>
      <c r="P183" s="1239"/>
    </row>
    <row r="184" spans="1:16" ht="30">
      <c r="A184" s="1208">
        <v>205</v>
      </c>
      <c r="B184" s="1271" t="s">
        <v>985</v>
      </c>
      <c r="C184" s="1235" t="s">
        <v>1126</v>
      </c>
      <c r="D184" s="1233" t="s">
        <v>5</v>
      </c>
      <c r="E184" s="1237">
        <v>1</v>
      </c>
      <c r="F184" s="1025"/>
      <c r="G184" s="1025"/>
      <c r="H184" s="1025"/>
      <c r="I184" s="930"/>
      <c r="J184" s="1025"/>
      <c r="K184" s="1025"/>
      <c r="L184" s="1025"/>
      <c r="M184" s="1025"/>
      <c r="N184" s="1025"/>
      <c r="O184" s="1025"/>
      <c r="P184" s="1239"/>
    </row>
    <row r="185" spans="1:16" ht="30">
      <c r="A185" s="1235">
        <v>206</v>
      </c>
      <c r="B185" s="1271" t="s">
        <v>986</v>
      </c>
      <c r="C185" s="1235" t="s">
        <v>1126</v>
      </c>
      <c r="D185" s="1233" t="s">
        <v>5</v>
      </c>
      <c r="E185" s="1237">
        <v>1</v>
      </c>
      <c r="F185" s="1025"/>
      <c r="G185" s="1025"/>
      <c r="H185" s="1025"/>
      <c r="I185" s="1238"/>
      <c r="J185" s="1025"/>
      <c r="K185" s="1025"/>
      <c r="L185" s="1025"/>
      <c r="M185" s="1025"/>
      <c r="N185" s="1025"/>
      <c r="O185" s="1025"/>
      <c r="P185" s="1239"/>
    </row>
    <row r="186" spans="1:16" ht="25.5">
      <c r="A186" s="1208">
        <v>207</v>
      </c>
      <c r="B186" s="1241" t="s">
        <v>987</v>
      </c>
      <c r="C186" s="1235" t="s">
        <v>1126</v>
      </c>
      <c r="D186" s="1233" t="s">
        <v>5</v>
      </c>
      <c r="E186" s="1237">
        <v>1</v>
      </c>
      <c r="F186" s="1025"/>
      <c r="G186" s="1025"/>
      <c r="H186" s="1025"/>
      <c r="I186" s="1238"/>
      <c r="J186" s="1025"/>
      <c r="K186" s="1025"/>
      <c r="L186" s="1025"/>
      <c r="M186" s="1025"/>
      <c r="N186" s="1025"/>
      <c r="O186" s="1025"/>
      <c r="P186" s="1239"/>
    </row>
    <row r="187" spans="1:16" ht="15">
      <c r="A187" s="1235">
        <v>208</v>
      </c>
      <c r="B187" s="1267" t="s">
        <v>988</v>
      </c>
      <c r="C187" s="1235"/>
      <c r="D187" s="1233"/>
      <c r="E187" s="1237"/>
      <c r="F187" s="930"/>
      <c r="G187" s="1025"/>
      <c r="H187" s="1025"/>
      <c r="I187" s="1238"/>
      <c r="J187" s="1025"/>
      <c r="K187" s="1025"/>
      <c r="L187" s="1025"/>
      <c r="M187" s="1025"/>
      <c r="N187" s="1025"/>
      <c r="O187" s="1025"/>
      <c r="P187" s="1239"/>
    </row>
    <row r="188" spans="1:16" ht="30">
      <c r="A188" s="1208">
        <v>209</v>
      </c>
      <c r="B188" s="1269" t="s">
        <v>960</v>
      </c>
      <c r="C188" s="1235" t="s">
        <v>1126</v>
      </c>
      <c r="D188" s="1233" t="s">
        <v>5</v>
      </c>
      <c r="E188" s="1237">
        <v>14</v>
      </c>
      <c r="F188" s="930"/>
      <c r="G188" s="1025"/>
      <c r="H188" s="1025"/>
      <c r="I188" s="1238"/>
      <c r="J188" s="1025"/>
      <c r="K188" s="1025"/>
      <c r="L188" s="1025"/>
      <c r="M188" s="1025"/>
      <c r="N188" s="1025"/>
      <c r="O188" s="1025"/>
      <c r="P188" s="1239"/>
    </row>
    <row r="189" spans="1:16" ht="30">
      <c r="A189" s="1235">
        <v>210</v>
      </c>
      <c r="B189" s="1270" t="s">
        <v>959</v>
      </c>
      <c r="C189" s="1235" t="s">
        <v>1126</v>
      </c>
      <c r="D189" s="1233" t="s">
        <v>5</v>
      </c>
      <c r="E189" s="1237">
        <v>10</v>
      </c>
      <c r="F189" s="930"/>
      <c r="G189" s="1025"/>
      <c r="H189" s="1025"/>
      <c r="I189" s="1238"/>
      <c r="J189" s="1025"/>
      <c r="K189" s="1025"/>
      <c r="L189" s="1025"/>
      <c r="M189" s="1025"/>
      <c r="N189" s="1025"/>
      <c r="O189" s="1025"/>
      <c r="P189" s="1239"/>
    </row>
    <row r="190" spans="1:16" ht="15">
      <c r="A190" s="1208">
        <v>211</v>
      </c>
      <c r="B190" s="1272" t="s">
        <v>958</v>
      </c>
      <c r="C190" s="1235" t="s">
        <v>1126</v>
      </c>
      <c r="D190" s="1233" t="s">
        <v>5</v>
      </c>
      <c r="E190" s="1237">
        <v>6</v>
      </c>
      <c r="F190" s="930"/>
      <c r="G190" s="1025"/>
      <c r="H190" s="1025"/>
      <c r="I190" s="1238"/>
      <c r="J190" s="1025"/>
      <c r="K190" s="1025"/>
      <c r="L190" s="1025"/>
      <c r="M190" s="1025"/>
      <c r="N190" s="1025"/>
      <c r="O190" s="1025"/>
      <c r="P190" s="1239"/>
    </row>
    <row r="191" spans="1:16" ht="45">
      <c r="A191" s="1235">
        <v>212</v>
      </c>
      <c r="B191" s="1270" t="s">
        <v>957</v>
      </c>
      <c r="C191" s="1235" t="s">
        <v>1126</v>
      </c>
      <c r="D191" s="1233" t="s">
        <v>5</v>
      </c>
      <c r="E191" s="1237">
        <v>6</v>
      </c>
      <c r="F191" s="930"/>
      <c r="G191" s="1025"/>
      <c r="H191" s="1025"/>
      <c r="I191" s="1238"/>
      <c r="J191" s="1025"/>
      <c r="K191" s="1025"/>
      <c r="L191" s="1025"/>
      <c r="M191" s="1025"/>
      <c r="N191" s="1025"/>
      <c r="O191" s="1025"/>
      <c r="P191" s="1239"/>
    </row>
    <row r="192" spans="1:16" ht="30">
      <c r="A192" s="1208">
        <v>213</v>
      </c>
      <c r="B192" s="1270" t="s">
        <v>989</v>
      </c>
      <c r="C192" s="1235" t="s">
        <v>1126</v>
      </c>
      <c r="D192" s="1233" t="s">
        <v>5</v>
      </c>
      <c r="E192" s="1237">
        <v>4</v>
      </c>
      <c r="F192" s="930"/>
      <c r="G192" s="1025"/>
      <c r="H192" s="1025"/>
      <c r="I192" s="1238"/>
      <c r="J192" s="1025"/>
      <c r="K192" s="1025"/>
      <c r="L192" s="1025"/>
      <c r="M192" s="1025"/>
      <c r="N192" s="1025"/>
      <c r="O192" s="1025"/>
      <c r="P192" s="1239"/>
    </row>
    <row r="193" spans="1:16" ht="30">
      <c r="A193" s="1235">
        <v>214</v>
      </c>
      <c r="B193" s="1270" t="s">
        <v>990</v>
      </c>
      <c r="C193" s="1235" t="s">
        <v>1126</v>
      </c>
      <c r="D193" s="1233" t="s">
        <v>5</v>
      </c>
      <c r="E193" s="1237">
        <v>3</v>
      </c>
      <c r="F193" s="930"/>
      <c r="G193" s="1025"/>
      <c r="H193" s="1025"/>
      <c r="I193" s="1238"/>
      <c r="J193" s="1025"/>
      <c r="K193" s="1025"/>
      <c r="L193" s="1025"/>
      <c r="M193" s="1025"/>
      <c r="N193" s="1025"/>
      <c r="O193" s="1025"/>
      <c r="P193" s="1239"/>
    </row>
    <row r="194" spans="1:16" ht="30">
      <c r="A194" s="1208">
        <v>215</v>
      </c>
      <c r="B194" s="1270" t="s">
        <v>991</v>
      </c>
      <c r="C194" s="1235" t="s">
        <v>1126</v>
      </c>
      <c r="D194" s="1233" t="s">
        <v>5</v>
      </c>
      <c r="E194" s="1237">
        <v>11</v>
      </c>
      <c r="F194" s="930"/>
      <c r="G194" s="1025"/>
      <c r="H194" s="1025"/>
      <c r="I194" s="1238"/>
      <c r="J194" s="1025"/>
      <c r="K194" s="1025"/>
      <c r="L194" s="1025"/>
      <c r="M194" s="1025"/>
      <c r="N194" s="1025"/>
      <c r="O194" s="1025"/>
      <c r="P194" s="1239"/>
    </row>
    <row r="195" spans="1:16" ht="30">
      <c r="A195" s="1235">
        <v>216</v>
      </c>
      <c r="B195" s="1270" t="s">
        <v>992</v>
      </c>
      <c r="C195" s="1235" t="s">
        <v>1126</v>
      </c>
      <c r="D195" s="1233" t="s">
        <v>5</v>
      </c>
      <c r="E195" s="1237">
        <v>7</v>
      </c>
      <c r="F195" s="930"/>
      <c r="G195" s="1025"/>
      <c r="H195" s="1025"/>
      <c r="I195" s="1238"/>
      <c r="J195" s="1025"/>
      <c r="K195" s="1025"/>
      <c r="L195" s="1025"/>
      <c r="M195" s="1025"/>
      <c r="N195" s="1025"/>
      <c r="O195" s="1025"/>
      <c r="P195" s="1239"/>
    </row>
    <row r="196" spans="1:16" ht="30">
      <c r="A196" s="1208">
        <v>217</v>
      </c>
      <c r="B196" s="1270" t="s">
        <v>993</v>
      </c>
      <c r="C196" s="1235" t="s">
        <v>1126</v>
      </c>
      <c r="D196" s="1233" t="s">
        <v>5</v>
      </c>
      <c r="E196" s="1237">
        <v>1</v>
      </c>
      <c r="F196" s="930"/>
      <c r="G196" s="1025"/>
      <c r="H196" s="1025"/>
      <c r="I196" s="1238"/>
      <c r="J196" s="1025"/>
      <c r="K196" s="1025"/>
      <c r="L196" s="1025"/>
      <c r="M196" s="1025"/>
      <c r="N196" s="1025"/>
      <c r="O196" s="1025"/>
      <c r="P196" s="1239"/>
    </row>
    <row r="197" spans="1:16" ht="30">
      <c r="A197" s="1235">
        <v>218</v>
      </c>
      <c r="B197" s="1270" t="s">
        <v>963</v>
      </c>
      <c r="C197" s="1235" t="s">
        <v>1126</v>
      </c>
      <c r="D197" s="1233" t="s">
        <v>5</v>
      </c>
      <c r="E197" s="1237">
        <v>10</v>
      </c>
      <c r="F197" s="930"/>
      <c r="G197" s="1025"/>
      <c r="H197" s="1025"/>
      <c r="I197" s="1238"/>
      <c r="J197" s="1025"/>
      <c r="K197" s="1025"/>
      <c r="L197" s="1025"/>
      <c r="M197" s="1025"/>
      <c r="N197" s="1025"/>
      <c r="O197" s="1025"/>
      <c r="P197" s="1239"/>
    </row>
    <row r="198" spans="1:16" ht="30">
      <c r="A198" s="1208">
        <v>219</v>
      </c>
      <c r="B198" s="1270" t="s">
        <v>994</v>
      </c>
      <c r="C198" s="1235" t="s">
        <v>1126</v>
      </c>
      <c r="D198" s="1233" t="s">
        <v>5</v>
      </c>
      <c r="E198" s="1237">
        <v>2</v>
      </c>
      <c r="F198" s="930"/>
      <c r="G198" s="1025"/>
      <c r="H198" s="1025"/>
      <c r="I198" s="1238"/>
      <c r="J198" s="1025"/>
      <c r="K198" s="1025"/>
      <c r="L198" s="1025"/>
      <c r="M198" s="1025"/>
      <c r="N198" s="1025"/>
      <c r="O198" s="1025"/>
      <c r="P198" s="1239"/>
    </row>
    <row r="199" spans="1:16" ht="30">
      <c r="A199" s="1235">
        <v>220</v>
      </c>
      <c r="B199" s="1270" t="s">
        <v>995</v>
      </c>
      <c r="C199" s="1235" t="s">
        <v>1126</v>
      </c>
      <c r="D199" s="1233" t="s">
        <v>5</v>
      </c>
      <c r="E199" s="1237">
        <v>2</v>
      </c>
      <c r="F199" s="930"/>
      <c r="G199" s="1025"/>
      <c r="H199" s="1025"/>
      <c r="I199" s="1238"/>
      <c r="J199" s="1025"/>
      <c r="K199" s="1025"/>
      <c r="L199" s="1025"/>
      <c r="M199" s="1025"/>
      <c r="N199" s="1025"/>
      <c r="O199" s="1025"/>
      <c r="P199" s="1239"/>
    </row>
    <row r="200" spans="1:16" ht="30">
      <c r="A200" s="1208">
        <v>221</v>
      </c>
      <c r="B200" s="1269" t="s">
        <v>996</v>
      </c>
      <c r="C200" s="1235" t="s">
        <v>1126</v>
      </c>
      <c r="D200" s="1233" t="s">
        <v>5</v>
      </c>
      <c r="E200" s="1237">
        <v>9</v>
      </c>
      <c r="F200" s="930"/>
      <c r="G200" s="1025"/>
      <c r="H200" s="1025"/>
      <c r="I200" s="1238"/>
      <c r="J200" s="1025"/>
      <c r="K200" s="1025"/>
      <c r="L200" s="1025"/>
      <c r="M200" s="1025"/>
      <c r="N200" s="1025"/>
      <c r="O200" s="1025"/>
      <c r="P200" s="1239"/>
    </row>
    <row r="201" spans="1:16" ht="25.5">
      <c r="A201" s="1235">
        <v>222</v>
      </c>
      <c r="B201" s="1241" t="s">
        <v>997</v>
      </c>
      <c r="C201" s="1235" t="s">
        <v>1126</v>
      </c>
      <c r="D201" s="1233" t="s">
        <v>5</v>
      </c>
      <c r="E201" s="1237">
        <v>15</v>
      </c>
      <c r="F201" s="930"/>
      <c r="G201" s="1025"/>
      <c r="H201" s="1025"/>
      <c r="I201" s="1238"/>
      <c r="J201" s="1025"/>
      <c r="K201" s="1025"/>
      <c r="L201" s="1025"/>
      <c r="M201" s="1025"/>
      <c r="N201" s="1025"/>
      <c r="O201" s="1025"/>
      <c r="P201" s="1239"/>
    </row>
    <row r="202" spans="1:16" ht="30">
      <c r="A202" s="1208">
        <v>223</v>
      </c>
      <c r="B202" s="1269" t="s">
        <v>998</v>
      </c>
      <c r="C202" s="1235" t="s">
        <v>1126</v>
      </c>
      <c r="D202" s="1233" t="s">
        <v>5</v>
      </c>
      <c r="E202" s="1237">
        <v>9</v>
      </c>
      <c r="F202" s="930"/>
      <c r="G202" s="1025"/>
      <c r="H202" s="1025"/>
      <c r="I202" s="1238"/>
      <c r="J202" s="1025"/>
      <c r="K202" s="1025"/>
      <c r="L202" s="1025"/>
      <c r="M202" s="1025"/>
      <c r="N202" s="1025"/>
      <c r="O202" s="1025"/>
      <c r="P202" s="1239"/>
    </row>
    <row r="203" spans="1:16" ht="30">
      <c r="A203" s="1235">
        <v>224</v>
      </c>
      <c r="B203" s="1270" t="s">
        <v>999</v>
      </c>
      <c r="C203" s="1235" t="s">
        <v>1126</v>
      </c>
      <c r="D203" s="1233" t="s">
        <v>5</v>
      </c>
      <c r="E203" s="1237">
        <v>1</v>
      </c>
      <c r="F203" s="930"/>
      <c r="G203" s="1025"/>
      <c r="H203" s="1025"/>
      <c r="I203" s="1238"/>
      <c r="J203" s="1025"/>
      <c r="K203" s="1025"/>
      <c r="L203" s="1025"/>
      <c r="M203" s="1025"/>
      <c r="N203" s="1025"/>
      <c r="O203" s="1025"/>
      <c r="P203" s="1239"/>
    </row>
    <row r="204" spans="1:16" ht="45">
      <c r="A204" s="1208">
        <v>225</v>
      </c>
      <c r="B204" s="1270" t="s">
        <v>1000</v>
      </c>
      <c r="C204" s="1235" t="s">
        <v>1126</v>
      </c>
      <c r="D204" s="1233" t="s">
        <v>5</v>
      </c>
      <c r="E204" s="1237">
        <v>8</v>
      </c>
      <c r="F204" s="930"/>
      <c r="G204" s="1025"/>
      <c r="H204" s="1025"/>
      <c r="I204" s="1238"/>
      <c r="J204" s="1025"/>
      <c r="K204" s="1025"/>
      <c r="L204" s="1025"/>
      <c r="M204" s="1025"/>
      <c r="N204" s="1025"/>
      <c r="O204" s="1025"/>
      <c r="P204" s="1239"/>
    </row>
    <row r="205" spans="1:16" ht="45">
      <c r="A205" s="1235">
        <v>226</v>
      </c>
      <c r="B205" s="1270" t="s">
        <v>1001</v>
      </c>
      <c r="C205" s="1235" t="s">
        <v>1126</v>
      </c>
      <c r="D205" s="1233" t="s">
        <v>5</v>
      </c>
      <c r="E205" s="1237">
        <v>2</v>
      </c>
      <c r="F205" s="930"/>
      <c r="G205" s="1025"/>
      <c r="H205" s="1025"/>
      <c r="I205" s="1238"/>
      <c r="J205" s="1025"/>
      <c r="K205" s="1025"/>
      <c r="L205" s="1025"/>
      <c r="M205" s="1025"/>
      <c r="N205" s="1025"/>
      <c r="O205" s="1025"/>
      <c r="P205" s="1239"/>
    </row>
    <row r="206" spans="1:16" ht="45">
      <c r="A206" s="1208">
        <v>227</v>
      </c>
      <c r="B206" s="1270" t="s">
        <v>972</v>
      </c>
      <c r="C206" s="1235" t="s">
        <v>1126</v>
      </c>
      <c r="D206" s="1233" t="s">
        <v>5</v>
      </c>
      <c r="E206" s="1237">
        <v>72</v>
      </c>
      <c r="F206" s="930"/>
      <c r="G206" s="1025"/>
      <c r="H206" s="1025"/>
      <c r="I206" s="1238"/>
      <c r="J206" s="1025"/>
      <c r="K206" s="1025"/>
      <c r="L206" s="1025"/>
      <c r="M206" s="1025"/>
      <c r="N206" s="1025"/>
      <c r="O206" s="1025"/>
      <c r="P206" s="1239"/>
    </row>
    <row r="207" spans="1:16" ht="45">
      <c r="A207" s="1235">
        <v>228</v>
      </c>
      <c r="B207" s="1270" t="s">
        <v>1002</v>
      </c>
      <c r="C207" s="1235" t="s">
        <v>1126</v>
      </c>
      <c r="D207" s="1233" t="s">
        <v>5</v>
      </c>
      <c r="E207" s="1237">
        <v>10</v>
      </c>
      <c r="F207" s="930"/>
      <c r="G207" s="1025"/>
      <c r="H207" s="1025"/>
      <c r="I207" s="1238"/>
      <c r="J207" s="1025"/>
      <c r="K207" s="1025"/>
      <c r="L207" s="1025"/>
      <c r="M207" s="1025"/>
      <c r="N207" s="1025"/>
      <c r="O207" s="1025"/>
      <c r="P207" s="1239"/>
    </row>
    <row r="208" spans="1:16" ht="45">
      <c r="A208" s="1208">
        <v>229</v>
      </c>
      <c r="B208" s="1270" t="s">
        <v>1003</v>
      </c>
      <c r="C208" s="1235" t="s">
        <v>1126</v>
      </c>
      <c r="D208" s="1233" t="s">
        <v>5</v>
      </c>
      <c r="E208" s="1237">
        <v>2</v>
      </c>
      <c r="F208" s="930"/>
      <c r="G208" s="1025"/>
      <c r="H208" s="1025"/>
      <c r="I208" s="1238"/>
      <c r="J208" s="1025"/>
      <c r="K208" s="1025"/>
      <c r="L208" s="1025"/>
      <c r="M208" s="1025"/>
      <c r="N208" s="1025"/>
      <c r="O208" s="1025"/>
      <c r="P208" s="1239"/>
    </row>
    <row r="209" spans="1:16" ht="45">
      <c r="A209" s="1235">
        <v>230</v>
      </c>
      <c r="B209" s="1270" t="s">
        <v>1004</v>
      </c>
      <c r="C209" s="1235" t="s">
        <v>1126</v>
      </c>
      <c r="D209" s="1233" t="s">
        <v>5</v>
      </c>
      <c r="E209" s="1237">
        <v>32</v>
      </c>
      <c r="F209" s="930"/>
      <c r="G209" s="1025"/>
      <c r="H209" s="1025"/>
      <c r="I209" s="1238"/>
      <c r="J209" s="1025"/>
      <c r="K209" s="1025"/>
      <c r="L209" s="1025"/>
      <c r="M209" s="1025"/>
      <c r="N209" s="1025"/>
      <c r="O209" s="1025"/>
      <c r="P209" s="1239"/>
    </row>
    <row r="210" spans="1:16" ht="45">
      <c r="A210" s="1208">
        <v>231</v>
      </c>
      <c r="B210" s="1270" t="s">
        <v>1005</v>
      </c>
      <c r="C210" s="1235" t="s">
        <v>1126</v>
      </c>
      <c r="D210" s="1233" t="s">
        <v>5</v>
      </c>
      <c r="E210" s="1237">
        <v>8</v>
      </c>
      <c r="F210" s="930"/>
      <c r="G210" s="1025"/>
      <c r="H210" s="1025"/>
      <c r="I210" s="1238"/>
      <c r="J210" s="1025"/>
      <c r="K210" s="1025"/>
      <c r="L210" s="1025"/>
      <c r="M210" s="1025"/>
      <c r="N210" s="1025"/>
      <c r="O210" s="1025"/>
      <c r="P210" s="1239"/>
    </row>
    <row r="211" spans="1:16" ht="45">
      <c r="A211" s="1235">
        <v>232</v>
      </c>
      <c r="B211" s="1270" t="s">
        <v>1006</v>
      </c>
      <c r="C211" s="1235" t="s">
        <v>1126</v>
      </c>
      <c r="D211" s="1233" t="s">
        <v>5</v>
      </c>
      <c r="E211" s="1237">
        <v>8</v>
      </c>
      <c r="F211" s="930"/>
      <c r="G211" s="1025"/>
      <c r="H211" s="1025"/>
      <c r="I211" s="1238"/>
      <c r="J211" s="1025"/>
      <c r="K211" s="1025"/>
      <c r="L211" s="1025"/>
      <c r="M211" s="1025"/>
      <c r="N211" s="1025"/>
      <c r="O211" s="1025"/>
      <c r="P211" s="1239"/>
    </row>
    <row r="212" spans="1:16" ht="45">
      <c r="A212" s="1208">
        <v>233</v>
      </c>
      <c r="B212" s="1270" t="s">
        <v>1007</v>
      </c>
      <c r="C212" s="1235" t="s">
        <v>1126</v>
      </c>
      <c r="D212" s="1233" t="s">
        <v>5</v>
      </c>
      <c r="E212" s="1237">
        <v>2</v>
      </c>
      <c r="F212" s="930"/>
      <c r="G212" s="1025"/>
      <c r="H212" s="1025"/>
      <c r="I212" s="1238"/>
      <c r="J212" s="1025"/>
      <c r="K212" s="1025"/>
      <c r="L212" s="1025"/>
      <c r="M212" s="1025"/>
      <c r="N212" s="1025"/>
      <c r="O212" s="1025"/>
      <c r="P212" s="1239"/>
    </row>
    <row r="213" spans="1:16" ht="30">
      <c r="A213" s="1235">
        <v>234</v>
      </c>
      <c r="B213" s="1270" t="s">
        <v>1008</v>
      </c>
      <c r="C213" s="1235" t="s">
        <v>1126</v>
      </c>
      <c r="D213" s="1233" t="s">
        <v>5</v>
      </c>
      <c r="E213" s="1237">
        <v>24</v>
      </c>
      <c r="F213" s="930"/>
      <c r="G213" s="1025"/>
      <c r="H213" s="1025"/>
      <c r="I213" s="1238"/>
      <c r="J213" s="1025"/>
      <c r="K213" s="1025"/>
      <c r="L213" s="1025"/>
      <c r="M213" s="1025"/>
      <c r="N213" s="1025"/>
      <c r="O213" s="1025"/>
      <c r="P213" s="1239"/>
    </row>
    <row r="214" spans="1:16" ht="30">
      <c r="A214" s="1208">
        <v>235</v>
      </c>
      <c r="B214" s="1270" t="s">
        <v>1009</v>
      </c>
      <c r="C214" s="1235" t="s">
        <v>1126</v>
      </c>
      <c r="D214" s="1233" t="s">
        <v>5</v>
      </c>
      <c r="E214" s="1237">
        <v>10</v>
      </c>
      <c r="F214" s="930"/>
      <c r="G214" s="1025"/>
      <c r="H214" s="1025"/>
      <c r="I214" s="1238"/>
      <c r="J214" s="1025"/>
      <c r="K214" s="1025"/>
      <c r="L214" s="1025"/>
      <c r="M214" s="1025"/>
      <c r="N214" s="1025"/>
      <c r="O214" s="1025"/>
      <c r="P214" s="1239"/>
    </row>
    <row r="215" spans="1:16" ht="30">
      <c r="A215" s="1235">
        <v>236</v>
      </c>
      <c r="B215" s="1270" t="s">
        <v>1010</v>
      </c>
      <c r="C215" s="1235" t="s">
        <v>1126</v>
      </c>
      <c r="D215" s="1233" t="s">
        <v>5</v>
      </c>
      <c r="E215" s="1237">
        <v>3</v>
      </c>
      <c r="F215" s="930"/>
      <c r="G215" s="1025"/>
      <c r="H215" s="1025"/>
      <c r="I215" s="1238"/>
      <c r="J215" s="1025"/>
      <c r="K215" s="1025"/>
      <c r="L215" s="1025"/>
      <c r="M215" s="1025"/>
      <c r="N215" s="1025"/>
      <c r="O215" s="1025"/>
      <c r="P215" s="1239"/>
    </row>
    <row r="216" spans="1:16" ht="30">
      <c r="A216" s="1208">
        <v>237</v>
      </c>
      <c r="B216" s="1270" t="s">
        <v>1011</v>
      </c>
      <c r="C216" s="1235" t="s">
        <v>1126</v>
      </c>
      <c r="D216" s="1233" t="s">
        <v>5</v>
      </c>
      <c r="E216" s="1237">
        <v>1</v>
      </c>
      <c r="F216" s="930"/>
      <c r="G216" s="1025"/>
      <c r="H216" s="1025"/>
      <c r="I216" s="1238"/>
      <c r="J216" s="1025"/>
      <c r="K216" s="1025"/>
      <c r="L216" s="1025"/>
      <c r="M216" s="1025"/>
      <c r="N216" s="1025"/>
      <c r="O216" s="1025"/>
      <c r="P216" s="1239"/>
    </row>
    <row r="217" spans="1:16" ht="30">
      <c r="A217" s="1235">
        <v>238</v>
      </c>
      <c r="B217" s="1270" t="s">
        <v>1012</v>
      </c>
      <c r="C217" s="1235" t="s">
        <v>1126</v>
      </c>
      <c r="D217" s="1233" t="s">
        <v>5</v>
      </c>
      <c r="E217" s="1237">
        <v>4</v>
      </c>
      <c r="F217" s="930"/>
      <c r="G217" s="1025"/>
      <c r="H217" s="1025"/>
      <c r="I217" s="1238"/>
      <c r="J217" s="1025"/>
      <c r="K217" s="1025"/>
      <c r="L217" s="1025"/>
      <c r="M217" s="1025"/>
      <c r="N217" s="1025"/>
      <c r="O217" s="1025"/>
      <c r="P217" s="1239"/>
    </row>
    <row r="218" spans="1:16" ht="30">
      <c r="A218" s="1208">
        <v>239</v>
      </c>
      <c r="B218" s="1270" t="s">
        <v>1013</v>
      </c>
      <c r="C218" s="1235" t="s">
        <v>1126</v>
      </c>
      <c r="D218" s="1233" t="s">
        <v>5</v>
      </c>
      <c r="E218" s="1237">
        <v>10</v>
      </c>
      <c r="F218" s="930"/>
      <c r="G218" s="1025"/>
      <c r="H218" s="1025"/>
      <c r="I218" s="1238"/>
      <c r="J218" s="1025"/>
      <c r="K218" s="1025"/>
      <c r="L218" s="1025"/>
      <c r="M218" s="1025"/>
      <c r="N218" s="1025"/>
      <c r="O218" s="1025"/>
      <c r="P218" s="1239"/>
    </row>
    <row r="219" spans="1:16" ht="30">
      <c r="A219" s="1235">
        <v>240</v>
      </c>
      <c r="B219" s="1270" t="s">
        <v>1014</v>
      </c>
      <c r="C219" s="1235" t="s">
        <v>1126</v>
      </c>
      <c r="D219" s="1233" t="s">
        <v>5</v>
      </c>
      <c r="E219" s="1237">
        <v>14</v>
      </c>
      <c r="F219" s="930"/>
      <c r="G219" s="1025"/>
      <c r="H219" s="1025"/>
      <c r="I219" s="1238"/>
      <c r="J219" s="1025"/>
      <c r="K219" s="1025"/>
      <c r="L219" s="1025"/>
      <c r="M219" s="1025"/>
      <c r="N219" s="1025"/>
      <c r="O219" s="1025"/>
      <c r="P219" s="1239"/>
    </row>
    <row r="220" spans="1:16" ht="30">
      <c r="A220" s="1208">
        <v>241</v>
      </c>
      <c r="B220" s="1270" t="s">
        <v>1015</v>
      </c>
      <c r="C220" s="1235" t="s">
        <v>1126</v>
      </c>
      <c r="D220" s="1233" t="s">
        <v>5</v>
      </c>
      <c r="E220" s="1237">
        <v>11</v>
      </c>
      <c r="F220" s="930"/>
      <c r="G220" s="1025"/>
      <c r="H220" s="1025"/>
      <c r="I220" s="1238"/>
      <c r="J220" s="1025"/>
      <c r="K220" s="1025"/>
      <c r="L220" s="1025"/>
      <c r="M220" s="1025"/>
      <c r="N220" s="1025"/>
      <c r="O220" s="1025"/>
      <c r="P220" s="1239"/>
    </row>
    <row r="221" spans="1:16" ht="30">
      <c r="A221" s="1235">
        <v>242</v>
      </c>
      <c r="B221" s="1270" t="s">
        <v>1016</v>
      </c>
      <c r="C221" s="1235" t="s">
        <v>1126</v>
      </c>
      <c r="D221" s="1233" t="s">
        <v>5</v>
      </c>
      <c r="E221" s="1237">
        <v>2</v>
      </c>
      <c r="F221" s="930"/>
      <c r="G221" s="1025"/>
      <c r="H221" s="1025"/>
      <c r="I221" s="1238"/>
      <c r="J221" s="1025"/>
      <c r="K221" s="1025"/>
      <c r="L221" s="1025"/>
      <c r="M221" s="1025"/>
      <c r="N221" s="1025"/>
      <c r="O221" s="1025"/>
      <c r="P221" s="1239"/>
    </row>
    <row r="222" spans="1:16" ht="30">
      <c r="A222" s="1208">
        <v>243</v>
      </c>
      <c r="B222" s="1270" t="s">
        <v>1017</v>
      </c>
      <c r="C222" s="1235" t="s">
        <v>1126</v>
      </c>
      <c r="D222" s="1233" t="s">
        <v>9</v>
      </c>
      <c r="E222" s="1237">
        <v>1</v>
      </c>
      <c r="F222" s="930"/>
      <c r="G222" s="1025"/>
      <c r="H222" s="1025"/>
      <c r="I222" s="1238"/>
      <c r="J222" s="1025"/>
      <c r="K222" s="1025"/>
      <c r="L222" s="1025"/>
      <c r="M222" s="1025"/>
      <c r="N222" s="1025"/>
      <c r="O222" s="1025"/>
      <c r="P222" s="1239"/>
    </row>
    <row r="223" spans="1:16" ht="30">
      <c r="A223" s="1235">
        <v>244</v>
      </c>
      <c r="B223" s="1270" t="s">
        <v>1018</v>
      </c>
      <c r="C223" s="1235" t="s">
        <v>1126</v>
      </c>
      <c r="D223" s="1233" t="s">
        <v>9</v>
      </c>
      <c r="E223" s="1237">
        <v>1</v>
      </c>
      <c r="F223" s="930"/>
      <c r="G223" s="1025"/>
      <c r="H223" s="1025"/>
      <c r="I223" s="1238"/>
      <c r="J223" s="1025"/>
      <c r="K223" s="1025"/>
      <c r="L223" s="1025"/>
      <c r="M223" s="1025"/>
      <c r="N223" s="1025"/>
      <c r="O223" s="1025"/>
      <c r="P223" s="1239"/>
    </row>
    <row r="224" spans="1:16" ht="30">
      <c r="A224" s="1208">
        <v>245</v>
      </c>
      <c r="B224" s="1270" t="s">
        <v>1019</v>
      </c>
      <c r="C224" s="1235" t="s">
        <v>1126</v>
      </c>
      <c r="D224" s="1233" t="s">
        <v>9</v>
      </c>
      <c r="E224" s="1237">
        <v>1</v>
      </c>
      <c r="F224" s="930"/>
      <c r="G224" s="1025"/>
      <c r="H224" s="1025"/>
      <c r="I224" s="1238"/>
      <c r="J224" s="1025"/>
      <c r="K224" s="1025"/>
      <c r="L224" s="1025"/>
      <c r="M224" s="1025"/>
      <c r="N224" s="1025"/>
      <c r="O224" s="1025"/>
      <c r="P224" s="1239"/>
    </row>
    <row r="225" spans="1:16" ht="30">
      <c r="A225" s="1235">
        <v>246</v>
      </c>
      <c r="B225" s="1270" t="s">
        <v>1020</v>
      </c>
      <c r="C225" s="1235" t="s">
        <v>1126</v>
      </c>
      <c r="D225" s="1233" t="s">
        <v>9</v>
      </c>
      <c r="E225" s="1237">
        <v>1</v>
      </c>
      <c r="F225" s="930"/>
      <c r="G225" s="1025"/>
      <c r="H225" s="1025"/>
      <c r="I225" s="1238"/>
      <c r="J225" s="1025"/>
      <c r="K225" s="1025"/>
      <c r="L225" s="1025"/>
      <c r="M225" s="1025"/>
      <c r="N225" s="1025"/>
      <c r="O225" s="1025"/>
      <c r="P225" s="1239"/>
    </row>
    <row r="226" spans="1:16" ht="30">
      <c r="A226" s="1208">
        <v>247</v>
      </c>
      <c r="B226" s="1270" t="s">
        <v>1021</v>
      </c>
      <c r="C226" s="1235" t="s">
        <v>1126</v>
      </c>
      <c r="D226" s="1233" t="s">
        <v>9</v>
      </c>
      <c r="E226" s="1237">
        <v>1</v>
      </c>
      <c r="F226" s="930"/>
      <c r="G226" s="1025"/>
      <c r="H226" s="1025"/>
      <c r="I226" s="1238"/>
      <c r="J226" s="1025"/>
      <c r="K226" s="1025"/>
      <c r="L226" s="1025"/>
      <c r="M226" s="1025"/>
      <c r="N226" s="1025"/>
      <c r="O226" s="1025"/>
      <c r="P226" s="1239"/>
    </row>
    <row r="227" spans="1:16" ht="15">
      <c r="A227" s="1235">
        <v>248</v>
      </c>
      <c r="B227" s="1267" t="s">
        <v>1022</v>
      </c>
      <c r="C227" s="1235"/>
      <c r="D227" s="1233"/>
      <c r="E227" s="1237"/>
      <c r="F227" s="930"/>
      <c r="G227" s="1025"/>
      <c r="H227" s="1025"/>
      <c r="I227" s="1238"/>
      <c r="J227" s="1025"/>
      <c r="K227" s="1025"/>
      <c r="L227" s="1025"/>
      <c r="M227" s="1025"/>
      <c r="N227" s="1025"/>
      <c r="O227" s="1025"/>
      <c r="P227" s="1239"/>
    </row>
    <row r="228" spans="1:16" ht="45">
      <c r="A228" s="1208">
        <v>249</v>
      </c>
      <c r="B228" s="1269" t="s">
        <v>1023</v>
      </c>
      <c r="C228" s="1235" t="s">
        <v>1126</v>
      </c>
      <c r="D228" s="1233" t="s">
        <v>5</v>
      </c>
      <c r="E228" s="1237">
        <v>44</v>
      </c>
      <c r="F228" s="930"/>
      <c r="G228" s="1025"/>
      <c r="H228" s="1025"/>
      <c r="I228" s="1238"/>
      <c r="J228" s="1025"/>
      <c r="K228" s="1025"/>
      <c r="L228" s="1025"/>
      <c r="M228" s="1025"/>
      <c r="N228" s="1025"/>
      <c r="O228" s="1025"/>
      <c r="P228" s="1239"/>
    </row>
    <row r="229" spans="1:16" ht="45">
      <c r="A229" s="1235">
        <v>250</v>
      </c>
      <c r="B229" s="1270" t="s">
        <v>1024</v>
      </c>
      <c r="C229" s="1235" t="s">
        <v>1126</v>
      </c>
      <c r="D229" s="1233" t="s">
        <v>5</v>
      </c>
      <c r="E229" s="1237">
        <v>22</v>
      </c>
      <c r="F229" s="930"/>
      <c r="G229" s="1025"/>
      <c r="H229" s="1025"/>
      <c r="I229" s="1238"/>
      <c r="J229" s="1025"/>
      <c r="K229" s="1025"/>
      <c r="L229" s="1025"/>
      <c r="M229" s="1025"/>
      <c r="N229" s="1025"/>
      <c r="O229" s="1025"/>
      <c r="P229" s="1239"/>
    </row>
    <row r="230" spans="1:16" ht="45">
      <c r="A230" s="1208">
        <v>251</v>
      </c>
      <c r="B230" s="1270" t="s">
        <v>1025</v>
      </c>
      <c r="C230" s="1235" t="s">
        <v>1126</v>
      </c>
      <c r="D230" s="1233" t="s">
        <v>5</v>
      </c>
      <c r="E230" s="1237">
        <v>24</v>
      </c>
      <c r="F230" s="930"/>
      <c r="G230" s="1025"/>
      <c r="H230" s="1025"/>
      <c r="I230" s="1238"/>
      <c r="J230" s="1025"/>
      <c r="K230" s="1025"/>
      <c r="L230" s="1025"/>
      <c r="M230" s="1025"/>
      <c r="N230" s="1025"/>
      <c r="O230" s="1025"/>
      <c r="P230" s="1239"/>
    </row>
    <row r="231" spans="1:16" ht="45">
      <c r="A231" s="1235">
        <v>252</v>
      </c>
      <c r="B231" s="1269" t="s">
        <v>1026</v>
      </c>
      <c r="C231" s="1235" t="s">
        <v>1126</v>
      </c>
      <c r="D231" s="1233" t="s">
        <v>5</v>
      </c>
      <c r="E231" s="1237">
        <v>4</v>
      </c>
      <c r="F231" s="930"/>
      <c r="G231" s="1025"/>
      <c r="H231" s="1025"/>
      <c r="I231" s="1238"/>
      <c r="J231" s="1025"/>
      <c r="K231" s="1025"/>
      <c r="L231" s="1025"/>
      <c r="M231" s="1025"/>
      <c r="N231" s="1025"/>
      <c r="O231" s="1025"/>
      <c r="P231" s="1239"/>
    </row>
    <row r="232" spans="1:16" ht="15">
      <c r="A232" s="1208">
        <v>253</v>
      </c>
      <c r="B232" s="1241"/>
      <c r="C232" s="1235"/>
      <c r="D232" s="1233"/>
      <c r="E232" s="1237"/>
      <c r="F232" s="930"/>
      <c r="G232" s="1025"/>
      <c r="H232" s="1025"/>
      <c r="I232" s="1238"/>
      <c r="J232" s="1025"/>
      <c r="K232" s="1025"/>
      <c r="L232" s="1025"/>
      <c r="M232" s="1025"/>
      <c r="N232" s="1025"/>
      <c r="O232" s="1025"/>
      <c r="P232" s="1239"/>
    </row>
    <row r="233" spans="1:16" ht="25.5">
      <c r="A233" s="1235">
        <v>254</v>
      </c>
      <c r="B233" s="1241" t="s">
        <v>366</v>
      </c>
      <c r="C233" s="1235"/>
      <c r="D233" s="1235" t="s">
        <v>9</v>
      </c>
      <c r="E233" s="1237">
        <v>1</v>
      </c>
      <c r="F233" s="930"/>
      <c r="G233" s="1025"/>
      <c r="H233" s="1025"/>
      <c r="I233" s="1238"/>
      <c r="J233" s="1025"/>
      <c r="K233" s="1025"/>
      <c r="L233" s="1025"/>
      <c r="M233" s="1025"/>
      <c r="N233" s="1025"/>
      <c r="O233" s="1025"/>
      <c r="P233" s="1239"/>
    </row>
    <row r="234" spans="1:16" ht="15">
      <c r="A234" s="1245">
        <v>207</v>
      </c>
      <c r="B234" s="1127" t="s">
        <v>3160</v>
      </c>
      <c r="C234" s="973"/>
      <c r="D234" s="973"/>
      <c r="E234" s="736"/>
      <c r="F234" s="736"/>
      <c r="G234" s="1123"/>
      <c r="H234" s="1123"/>
      <c r="I234" s="1192"/>
      <c r="J234" s="1123"/>
      <c r="K234" s="1123"/>
      <c r="L234" s="1123"/>
      <c r="M234" s="1123"/>
      <c r="N234" s="1123"/>
      <c r="O234" s="1123"/>
      <c r="P234" s="1123"/>
    </row>
    <row r="235" spans="1:16" ht="25.5">
      <c r="A235" s="1118">
        <v>208</v>
      </c>
      <c r="B235" s="1126" t="s">
        <v>3161</v>
      </c>
      <c r="C235" s="1118" t="s">
        <v>3162</v>
      </c>
      <c r="D235" s="973" t="s">
        <v>9</v>
      </c>
      <c r="E235" s="736">
        <v>1</v>
      </c>
      <c r="F235" s="736"/>
      <c r="G235" s="1123"/>
      <c r="H235" s="1123"/>
      <c r="I235" s="736"/>
      <c r="J235" s="1123"/>
      <c r="K235" s="1123"/>
      <c r="L235" s="1123"/>
      <c r="M235" s="1123"/>
      <c r="N235" s="1123"/>
      <c r="O235" s="1123"/>
      <c r="P235" s="1123"/>
    </row>
    <row r="236" spans="1:16" ht="25.5">
      <c r="A236" s="1245">
        <v>209</v>
      </c>
      <c r="B236" s="1126" t="s">
        <v>3163</v>
      </c>
      <c r="C236" s="1118" t="s">
        <v>3162</v>
      </c>
      <c r="D236" s="973" t="s">
        <v>5</v>
      </c>
      <c r="E236" s="736">
        <v>82</v>
      </c>
      <c r="F236" s="736"/>
      <c r="G236" s="1123"/>
      <c r="H236" s="1123"/>
      <c r="I236" s="736"/>
      <c r="J236" s="1123"/>
      <c r="K236" s="1123"/>
      <c r="L236" s="1123"/>
      <c r="M236" s="1123"/>
      <c r="N236" s="1123"/>
      <c r="O236" s="1123"/>
      <c r="P236" s="1123"/>
    </row>
    <row r="237" spans="1:16" ht="25.5">
      <c r="A237" s="1118">
        <v>210</v>
      </c>
      <c r="B237" s="1126" t="s">
        <v>3164</v>
      </c>
      <c r="C237" s="1118" t="s">
        <v>3162</v>
      </c>
      <c r="D237" s="973" t="s">
        <v>5</v>
      </c>
      <c r="E237" s="736">
        <v>4</v>
      </c>
      <c r="F237" s="736"/>
      <c r="G237" s="1123"/>
      <c r="H237" s="1123"/>
      <c r="I237" s="736"/>
      <c r="J237" s="1123"/>
      <c r="K237" s="1123"/>
      <c r="L237" s="1123"/>
      <c r="M237" s="1123"/>
      <c r="N237" s="1123"/>
      <c r="O237" s="1123"/>
      <c r="P237" s="1123"/>
    </row>
    <row r="238" spans="1:16" ht="25.5">
      <c r="A238" s="1245">
        <v>211</v>
      </c>
      <c r="B238" s="1126" t="s">
        <v>3165</v>
      </c>
      <c r="C238" s="1118" t="s">
        <v>3162</v>
      </c>
      <c r="D238" s="973" t="s">
        <v>5</v>
      </c>
      <c r="E238" s="736">
        <v>13</v>
      </c>
      <c r="F238" s="736"/>
      <c r="G238" s="1123"/>
      <c r="H238" s="1123"/>
      <c r="I238" s="736"/>
      <c r="J238" s="1123"/>
      <c r="K238" s="1123"/>
      <c r="L238" s="1123"/>
      <c r="M238" s="1123"/>
      <c r="N238" s="1123"/>
      <c r="O238" s="1123"/>
      <c r="P238" s="1123"/>
    </row>
    <row r="239" spans="1:16" ht="25.5">
      <c r="A239" s="1118">
        <v>212</v>
      </c>
      <c r="B239" s="1126" t="s">
        <v>3166</v>
      </c>
      <c r="C239" s="1118" t="s">
        <v>3162</v>
      </c>
      <c r="D239" s="973" t="s">
        <v>5</v>
      </c>
      <c r="E239" s="736">
        <v>24</v>
      </c>
      <c r="F239" s="736"/>
      <c r="G239" s="1123"/>
      <c r="H239" s="1123"/>
      <c r="I239" s="736"/>
      <c r="J239" s="1123"/>
      <c r="K239" s="1123"/>
      <c r="L239" s="1123"/>
      <c r="M239" s="1123"/>
      <c r="N239" s="1123"/>
      <c r="O239" s="1123"/>
      <c r="P239" s="1123"/>
    </row>
    <row r="240" spans="1:16" ht="25.5">
      <c r="A240" s="1245">
        <v>213</v>
      </c>
      <c r="B240" s="1126" t="s">
        <v>3167</v>
      </c>
      <c r="C240" s="1118" t="s">
        <v>3162</v>
      </c>
      <c r="D240" s="973" t="s">
        <v>5</v>
      </c>
      <c r="E240" s="736">
        <v>6</v>
      </c>
      <c r="F240" s="736"/>
      <c r="G240" s="1123"/>
      <c r="H240" s="1123"/>
      <c r="I240" s="736"/>
      <c r="J240" s="1123"/>
      <c r="K240" s="1123"/>
      <c r="L240" s="1123"/>
      <c r="M240" s="1123"/>
      <c r="N240" s="1123"/>
      <c r="O240" s="1123"/>
      <c r="P240" s="1123"/>
    </row>
    <row r="241" spans="1:16" ht="25.5">
      <c r="A241" s="1118">
        <v>214</v>
      </c>
      <c r="B241" s="1126" t="s">
        <v>3168</v>
      </c>
      <c r="C241" s="1118" t="s">
        <v>3162</v>
      </c>
      <c r="D241" s="973" t="s">
        <v>9</v>
      </c>
      <c r="E241" s="736">
        <v>20</v>
      </c>
      <c r="F241" s="736"/>
      <c r="G241" s="1123"/>
      <c r="H241" s="1123"/>
      <c r="I241" s="736"/>
      <c r="J241" s="1123"/>
      <c r="K241" s="1123"/>
      <c r="L241" s="1123"/>
      <c r="M241" s="1123"/>
      <c r="N241" s="1123"/>
      <c r="O241" s="1123"/>
      <c r="P241" s="1123"/>
    </row>
    <row r="242" spans="1:16" ht="38.25">
      <c r="A242" s="1245">
        <v>215</v>
      </c>
      <c r="B242" s="1257" t="s">
        <v>951</v>
      </c>
      <c r="C242" s="1118"/>
      <c r="D242" s="973" t="s">
        <v>9</v>
      </c>
      <c r="E242" s="736">
        <v>1</v>
      </c>
      <c r="F242" s="736"/>
      <c r="G242" s="1123"/>
      <c r="H242" s="1123"/>
      <c r="I242" s="736"/>
      <c r="J242" s="1123"/>
      <c r="K242" s="1123"/>
      <c r="L242" s="1123"/>
      <c r="M242" s="1123"/>
      <c r="N242" s="1123"/>
      <c r="O242" s="1123"/>
      <c r="P242" s="1123"/>
    </row>
    <row r="243" spans="1:16" ht="15">
      <c r="A243" s="1208">
        <v>255</v>
      </c>
      <c r="B243" s="1242" t="s">
        <v>1027</v>
      </c>
      <c r="C243" s="1233"/>
      <c r="D243" s="1233"/>
      <c r="E243" s="1237"/>
      <c r="F243" s="930"/>
      <c r="G243" s="1025"/>
      <c r="H243" s="1025"/>
      <c r="I243" s="926"/>
      <c r="J243" s="1025"/>
      <c r="K243" s="1025"/>
      <c r="L243" s="1025"/>
      <c r="M243" s="1123"/>
      <c r="N243" s="1123"/>
      <c r="O243" s="1123"/>
      <c r="P243" s="1123"/>
    </row>
    <row r="244" spans="1:16" ht="25.5">
      <c r="A244" s="1245">
        <v>217</v>
      </c>
      <c r="B244" s="1201" t="s">
        <v>3169</v>
      </c>
      <c r="C244" s="1187" t="s">
        <v>1260</v>
      </c>
      <c r="D244" s="1007" t="s">
        <v>9</v>
      </c>
      <c r="E244" s="736">
        <v>1</v>
      </c>
      <c r="F244" s="736"/>
      <c r="G244" s="1123"/>
      <c r="H244" s="1123"/>
      <c r="I244" s="736"/>
      <c r="J244" s="1025"/>
      <c r="K244" s="1025"/>
      <c r="L244" s="1025"/>
      <c r="M244" s="1123"/>
      <c r="N244" s="1123"/>
      <c r="O244" s="1123"/>
      <c r="P244" s="1123"/>
    </row>
    <row r="245" spans="1:16" ht="25.5">
      <c r="A245" s="1118">
        <v>218</v>
      </c>
      <c r="B245" s="1201" t="s">
        <v>3170</v>
      </c>
      <c r="C245" s="1187" t="s">
        <v>1260</v>
      </c>
      <c r="D245" s="1007" t="s">
        <v>9</v>
      </c>
      <c r="E245" s="736">
        <v>1</v>
      </c>
      <c r="F245" s="736"/>
      <c r="G245" s="1123"/>
      <c r="H245" s="1123"/>
      <c r="I245" s="736"/>
      <c r="J245" s="1025"/>
      <c r="K245" s="1025"/>
      <c r="L245" s="1025"/>
      <c r="M245" s="1123"/>
      <c r="N245" s="1123"/>
      <c r="O245" s="1123"/>
      <c r="P245" s="1123"/>
    </row>
    <row r="246" spans="1:16" ht="25.5">
      <c r="A246" s="1245">
        <v>219</v>
      </c>
      <c r="B246" s="1201" t="s">
        <v>3171</v>
      </c>
      <c r="C246" s="1187" t="s">
        <v>1260</v>
      </c>
      <c r="D246" s="1007" t="s">
        <v>9</v>
      </c>
      <c r="E246" s="736">
        <v>4</v>
      </c>
      <c r="F246" s="887"/>
      <c r="G246" s="1025"/>
      <c r="H246" s="1025"/>
      <c r="I246" s="887"/>
      <c r="J246" s="1025"/>
      <c r="K246" s="1025"/>
      <c r="L246" s="1025"/>
      <c r="M246" s="1025"/>
      <c r="N246" s="1025"/>
      <c r="O246" s="1025"/>
      <c r="P246" s="1239"/>
    </row>
    <row r="247" spans="1:16" ht="25.5">
      <c r="A247" s="1118">
        <v>220</v>
      </c>
      <c r="B247" s="1201" t="s">
        <v>3172</v>
      </c>
      <c r="C247" s="1187" t="s">
        <v>1260</v>
      </c>
      <c r="D247" s="1007" t="s">
        <v>9</v>
      </c>
      <c r="E247" s="736">
        <v>6</v>
      </c>
      <c r="F247" s="736"/>
      <c r="G247" s="1123"/>
      <c r="H247" s="1123"/>
      <c r="I247" s="736"/>
      <c r="J247" s="1025"/>
      <c r="K247" s="1025"/>
      <c r="L247" s="1025"/>
      <c r="M247" s="1123"/>
      <c r="N247" s="1123"/>
      <c r="O247" s="1123"/>
      <c r="P247" s="1123"/>
    </row>
    <row r="248" spans="1:16" ht="25.5">
      <c r="A248" s="1245">
        <v>221</v>
      </c>
      <c r="B248" s="1201" t="s">
        <v>3173</v>
      </c>
      <c r="C248" s="1187" t="s">
        <v>1260</v>
      </c>
      <c r="D248" s="1007" t="s">
        <v>9</v>
      </c>
      <c r="E248" s="736">
        <v>2</v>
      </c>
      <c r="F248" s="736"/>
      <c r="G248" s="1123"/>
      <c r="H248" s="1123"/>
      <c r="I248" s="736"/>
      <c r="J248" s="1025"/>
      <c r="K248" s="1025"/>
      <c r="L248" s="1025"/>
      <c r="M248" s="1123"/>
      <c r="N248" s="1123"/>
      <c r="O248" s="1123"/>
      <c r="P248" s="1123"/>
    </row>
    <row r="249" spans="1:16" ht="25.5">
      <c r="A249" s="1118">
        <v>222</v>
      </c>
      <c r="B249" s="1201" t="s">
        <v>3174</v>
      </c>
      <c r="C249" s="1187" t="s">
        <v>1260</v>
      </c>
      <c r="D249" s="1007" t="s">
        <v>9</v>
      </c>
      <c r="E249" s="736">
        <v>1</v>
      </c>
      <c r="F249" s="736"/>
      <c r="G249" s="1123"/>
      <c r="H249" s="1123"/>
      <c r="I249" s="736"/>
      <c r="J249" s="1025"/>
      <c r="K249" s="1025"/>
      <c r="L249" s="1025"/>
      <c r="M249" s="1123"/>
      <c r="N249" s="1123"/>
      <c r="O249" s="1123"/>
      <c r="P249" s="1123"/>
    </row>
    <row r="250" spans="1:16" ht="25.5">
      <c r="A250" s="1245">
        <v>223</v>
      </c>
      <c r="B250" s="1201" t="s">
        <v>3175</v>
      </c>
      <c r="C250" s="1187" t="s">
        <v>1260</v>
      </c>
      <c r="D250" s="1007" t="s">
        <v>9</v>
      </c>
      <c r="E250" s="736">
        <v>4</v>
      </c>
      <c r="F250" s="736"/>
      <c r="G250" s="1123"/>
      <c r="H250" s="1123"/>
      <c r="I250" s="736"/>
      <c r="J250" s="1025"/>
      <c r="K250" s="1025"/>
      <c r="L250" s="1025"/>
      <c r="M250" s="1123"/>
      <c r="N250" s="1123"/>
      <c r="O250" s="1123"/>
      <c r="P250" s="1123"/>
    </row>
    <row r="251" spans="1:16" ht="25.5">
      <c r="A251" s="1118">
        <v>224</v>
      </c>
      <c r="B251" s="1201" t="s">
        <v>3176</v>
      </c>
      <c r="C251" s="1187" t="s">
        <v>1260</v>
      </c>
      <c r="D251" s="1007" t="s">
        <v>9</v>
      </c>
      <c r="E251" s="736">
        <v>4</v>
      </c>
      <c r="F251" s="736"/>
      <c r="G251" s="1123"/>
      <c r="H251" s="1123"/>
      <c r="I251" s="736"/>
      <c r="J251" s="1025"/>
      <c r="K251" s="1025"/>
      <c r="L251" s="1025"/>
      <c r="M251" s="1123"/>
      <c r="N251" s="1123"/>
      <c r="O251" s="1123"/>
      <c r="P251" s="1123"/>
    </row>
    <row r="252" spans="1:16" ht="25.5">
      <c r="A252" s="1245">
        <v>225</v>
      </c>
      <c r="B252" s="1201" t="s">
        <v>3177</v>
      </c>
      <c r="C252" s="1187" t="s">
        <v>1260</v>
      </c>
      <c r="D252" s="1007" t="s">
        <v>9</v>
      </c>
      <c r="E252" s="736">
        <v>4</v>
      </c>
      <c r="F252" s="736"/>
      <c r="G252" s="1123"/>
      <c r="H252" s="1123"/>
      <c r="I252" s="736"/>
      <c r="J252" s="1025"/>
      <c r="K252" s="1025"/>
      <c r="L252" s="1025"/>
      <c r="M252" s="1123"/>
      <c r="N252" s="1123"/>
      <c r="O252" s="1123"/>
      <c r="P252" s="1123"/>
    </row>
    <row r="253" spans="1:16" ht="15">
      <c r="A253" s="1118">
        <v>226</v>
      </c>
      <c r="B253" s="1273" t="s">
        <v>3178</v>
      </c>
      <c r="C253" s="1187" t="s">
        <v>1260</v>
      </c>
      <c r="D253" s="1007" t="s">
        <v>5</v>
      </c>
      <c r="E253" s="736">
        <v>1</v>
      </c>
      <c r="F253" s="736"/>
      <c r="G253" s="1123"/>
      <c r="H253" s="1123"/>
      <c r="I253" s="736"/>
      <c r="J253" s="1025"/>
      <c r="K253" s="1025"/>
      <c r="L253" s="1025"/>
      <c r="M253" s="1123"/>
      <c r="N253" s="1123"/>
      <c r="O253" s="1123"/>
      <c r="P253" s="1123"/>
    </row>
    <row r="254" spans="1:16" ht="15">
      <c r="A254" s="1245">
        <v>227</v>
      </c>
      <c r="B254" s="1274" t="s">
        <v>3179</v>
      </c>
      <c r="C254" s="1187" t="s">
        <v>1260</v>
      </c>
      <c r="D254" s="1007" t="s">
        <v>5</v>
      </c>
      <c r="E254" s="736">
        <v>1</v>
      </c>
      <c r="F254" s="736"/>
      <c r="G254" s="1123"/>
      <c r="H254" s="1123"/>
      <c r="I254" s="736"/>
      <c r="J254" s="1025"/>
      <c r="K254" s="1025"/>
      <c r="L254" s="1025"/>
      <c r="M254" s="1123"/>
      <c r="N254" s="1123"/>
      <c r="O254" s="1123"/>
      <c r="P254" s="1123"/>
    </row>
    <row r="255" spans="1:16" ht="15">
      <c r="A255" s="1118">
        <v>228</v>
      </c>
      <c r="B255" s="1275" t="s">
        <v>1028</v>
      </c>
      <c r="C255" s="1007"/>
      <c r="D255" s="1007" t="s">
        <v>9</v>
      </c>
      <c r="E255" s="736">
        <v>2</v>
      </c>
      <c r="F255" s="736"/>
      <c r="G255" s="1123"/>
      <c r="H255" s="1123"/>
      <c r="I255" s="736"/>
      <c r="J255" s="1025"/>
      <c r="K255" s="1025"/>
      <c r="L255" s="1025"/>
      <c r="M255" s="1123"/>
      <c r="N255" s="1123"/>
      <c r="O255" s="1123"/>
      <c r="P255" s="1123"/>
    </row>
    <row r="256" spans="1:16" ht="38.25">
      <c r="A256" s="1245">
        <v>229</v>
      </c>
      <c r="B256" s="1276" t="s">
        <v>951</v>
      </c>
      <c r="C256" s="1187" t="s">
        <v>1260</v>
      </c>
      <c r="D256" s="1007" t="s">
        <v>9</v>
      </c>
      <c r="E256" s="736">
        <v>1</v>
      </c>
      <c r="F256" s="736"/>
      <c r="G256" s="1123"/>
      <c r="H256" s="1123"/>
      <c r="I256" s="1192"/>
      <c r="J256" s="1192"/>
      <c r="K256" s="1192"/>
      <c r="L256" s="1192"/>
      <c r="M256" s="1123"/>
      <c r="N256" s="1123"/>
      <c r="O256" s="1123"/>
      <c r="P256" s="1123"/>
    </row>
    <row r="257" spans="1:16" ht="15">
      <c r="A257" s="1208">
        <v>269</v>
      </c>
      <c r="B257" s="1127" t="s">
        <v>3180</v>
      </c>
      <c r="C257" s="1233"/>
      <c r="D257" s="1233"/>
      <c r="E257" s="1237"/>
      <c r="F257" s="926"/>
      <c r="G257" s="1025"/>
      <c r="H257" s="1025"/>
      <c r="I257" s="930"/>
      <c r="J257" s="1025"/>
      <c r="K257" s="1025"/>
      <c r="L257" s="1025"/>
      <c r="M257" s="1025"/>
      <c r="N257" s="1025"/>
      <c r="O257" s="1025"/>
      <c r="P257" s="1239"/>
    </row>
    <row r="258" spans="1:16" ht="64.5">
      <c r="A258" s="1235">
        <v>270</v>
      </c>
      <c r="B258" s="1047" t="s">
        <v>1029</v>
      </c>
      <c r="C258" s="1233"/>
      <c r="D258" s="1233"/>
      <c r="E258" s="1237"/>
      <c r="F258" s="926"/>
      <c r="G258" s="1025"/>
      <c r="H258" s="1025"/>
      <c r="I258" s="930"/>
      <c r="J258" s="1025"/>
      <c r="K258" s="1025"/>
      <c r="L258" s="1025"/>
      <c r="M258" s="1025"/>
      <c r="N258" s="1025"/>
      <c r="O258" s="1025"/>
      <c r="P258" s="1239"/>
    </row>
    <row r="259" spans="1:16" ht="30">
      <c r="A259" s="1208">
        <v>271</v>
      </c>
      <c r="B259" s="1270" t="s">
        <v>1030</v>
      </c>
      <c r="C259" s="1233" t="s">
        <v>1261</v>
      </c>
      <c r="D259" s="1233" t="s">
        <v>1055</v>
      </c>
      <c r="E259" s="1237">
        <v>288</v>
      </c>
      <c r="F259" s="1025"/>
      <c r="G259" s="1025"/>
      <c r="H259" s="1025"/>
      <c r="I259" s="1025"/>
      <c r="J259" s="1025"/>
      <c r="K259" s="1025"/>
      <c r="L259" s="1025"/>
      <c r="M259" s="1025"/>
      <c r="N259" s="1025"/>
      <c r="O259" s="1025"/>
      <c r="P259" s="1239"/>
    </row>
    <row r="260" spans="1:16" ht="30">
      <c r="A260" s="1235">
        <v>272</v>
      </c>
      <c r="B260" s="1277" t="s">
        <v>1031</v>
      </c>
      <c r="C260" s="1233" t="s">
        <v>1262</v>
      </c>
      <c r="D260" s="1233" t="s">
        <v>5</v>
      </c>
      <c r="E260" s="1237">
        <v>2</v>
      </c>
      <c r="F260" s="1238"/>
      <c r="G260" s="1025"/>
      <c r="H260" s="1025"/>
      <c r="I260" s="1238"/>
      <c r="J260" s="1025"/>
      <c r="K260" s="1025"/>
      <c r="L260" s="1025"/>
      <c r="M260" s="1025"/>
      <c r="N260" s="1025"/>
      <c r="O260" s="1025"/>
      <c r="P260" s="1239"/>
    </row>
    <row r="261" spans="1:16" ht="15">
      <c r="A261" s="1208">
        <v>273</v>
      </c>
      <c r="B261" s="1277" t="s">
        <v>1032</v>
      </c>
      <c r="C261" s="1278"/>
      <c r="D261" s="1279" t="s">
        <v>9</v>
      </c>
      <c r="E261" s="1237">
        <v>288</v>
      </c>
      <c r="F261" s="1025"/>
      <c r="G261" s="1025"/>
      <c r="H261" s="1025"/>
      <c r="I261" s="1025"/>
      <c r="J261" s="1025"/>
      <c r="K261" s="1025"/>
      <c r="L261" s="1025"/>
      <c r="M261" s="1025"/>
      <c r="N261" s="1025"/>
      <c r="O261" s="1025"/>
      <c r="P261" s="1239"/>
    </row>
    <row r="262" spans="1:16" ht="27.75">
      <c r="A262" s="1235">
        <v>274</v>
      </c>
      <c r="B262" s="1280" t="s">
        <v>1033</v>
      </c>
      <c r="C262" s="1278"/>
      <c r="D262" s="1281" t="s">
        <v>7</v>
      </c>
      <c r="E262" s="736">
        <v>1200</v>
      </c>
      <c r="F262" s="1025"/>
      <c r="G262" s="1025"/>
      <c r="H262" s="1025"/>
      <c r="I262" s="1025"/>
      <c r="J262" s="1025"/>
      <c r="K262" s="1025"/>
      <c r="L262" s="1025"/>
      <c r="M262" s="1025"/>
      <c r="N262" s="1025"/>
      <c r="O262" s="1025"/>
      <c r="P262" s="1239"/>
    </row>
    <row r="263" spans="1:16" ht="63.75">
      <c r="A263" s="1208">
        <v>275</v>
      </c>
      <c r="B263" s="1244" t="s">
        <v>924</v>
      </c>
      <c r="C263" s="1233"/>
      <c r="D263" s="1233"/>
      <c r="E263" s="1237"/>
      <c r="F263" s="1025"/>
      <c r="G263" s="1025"/>
      <c r="H263" s="1025"/>
      <c r="I263" s="1025"/>
      <c r="J263" s="1025"/>
      <c r="K263" s="1025"/>
      <c r="L263" s="1025"/>
      <c r="M263" s="1025"/>
      <c r="N263" s="1025"/>
      <c r="O263" s="1025"/>
      <c r="P263" s="1239"/>
    </row>
    <row r="264" spans="1:16" ht="15">
      <c r="A264" s="1235">
        <v>276</v>
      </c>
      <c r="B264" s="1252" t="s">
        <v>929</v>
      </c>
      <c r="C264" s="1233" t="s">
        <v>1257</v>
      </c>
      <c r="D264" s="1233" t="s">
        <v>7</v>
      </c>
      <c r="E264" s="1237">
        <v>450</v>
      </c>
      <c r="F264" s="1238"/>
      <c r="G264" s="1025"/>
      <c r="H264" s="1025"/>
      <c r="I264" s="1238"/>
      <c r="J264" s="1025"/>
      <c r="K264" s="1025"/>
      <c r="L264" s="1025"/>
      <c r="M264" s="1025"/>
      <c r="N264" s="1025"/>
      <c r="O264" s="1025"/>
      <c r="P264" s="1239"/>
    </row>
    <row r="265" spans="1:16" ht="15">
      <c r="A265" s="1208">
        <v>277</v>
      </c>
      <c r="B265" s="1117" t="s">
        <v>3181</v>
      </c>
      <c r="C265" s="1282"/>
      <c r="D265" s="1233" t="s">
        <v>5</v>
      </c>
      <c r="E265" s="1237">
        <v>2</v>
      </c>
      <c r="F265" s="1238"/>
      <c r="G265" s="1025"/>
      <c r="H265" s="1025"/>
      <c r="I265" s="1025"/>
      <c r="J265" s="1025"/>
      <c r="K265" s="1025"/>
      <c r="L265" s="1025"/>
      <c r="M265" s="1025"/>
      <c r="N265" s="1025"/>
      <c r="O265" s="1025"/>
      <c r="P265" s="1239"/>
    </row>
    <row r="266" spans="1:16" ht="25.5">
      <c r="A266" s="1235">
        <v>278</v>
      </c>
      <c r="B266" s="1252" t="s">
        <v>943</v>
      </c>
      <c r="C266" s="1235" t="s">
        <v>382</v>
      </c>
      <c r="D266" s="1233" t="s">
        <v>9</v>
      </c>
      <c r="E266" s="1237">
        <v>2</v>
      </c>
      <c r="F266" s="1238"/>
      <c r="G266" s="1025"/>
      <c r="H266" s="1025"/>
      <c r="I266" s="1238"/>
      <c r="J266" s="1025"/>
      <c r="K266" s="1025"/>
      <c r="L266" s="1025"/>
      <c r="M266" s="1025"/>
      <c r="N266" s="1025"/>
      <c r="O266" s="1025"/>
      <c r="P266" s="1239"/>
    </row>
    <row r="267" spans="1:16" ht="38.25">
      <c r="A267" s="1208">
        <v>279</v>
      </c>
      <c r="B267" s="1276" t="s">
        <v>951</v>
      </c>
      <c r="C267" s="1283"/>
      <c r="D267" s="1284" t="s">
        <v>9</v>
      </c>
      <c r="E267" s="1237">
        <v>1</v>
      </c>
      <c r="F267" s="1025"/>
      <c r="G267" s="1025"/>
      <c r="H267" s="1025"/>
      <c r="I267" s="1238"/>
      <c r="J267" s="1025"/>
      <c r="K267" s="1025"/>
      <c r="L267" s="1025"/>
      <c r="M267" s="1025"/>
      <c r="N267" s="1025"/>
      <c r="O267" s="1025"/>
      <c r="P267" s="1239"/>
    </row>
    <row r="268" spans="1:16" ht="15">
      <c r="A268" s="1235">
        <v>280</v>
      </c>
      <c r="B268" s="1242" t="s">
        <v>441</v>
      </c>
      <c r="C268" s="1285"/>
      <c r="D268" s="1233"/>
      <c r="E268" s="1237"/>
      <c r="F268" s="1025"/>
      <c r="G268" s="1025"/>
      <c r="H268" s="1025"/>
      <c r="I268" s="1238"/>
      <c r="J268" s="1025"/>
      <c r="K268" s="1025"/>
      <c r="L268" s="1025"/>
      <c r="M268" s="1025"/>
      <c r="N268" s="1025"/>
      <c r="O268" s="1025"/>
      <c r="P268" s="1239"/>
    </row>
    <row r="269" spans="1:16" ht="30">
      <c r="A269" s="1208">
        <v>281</v>
      </c>
      <c r="B269" s="1286" t="s">
        <v>1035</v>
      </c>
      <c r="C269" s="1287" t="s">
        <v>1263</v>
      </c>
      <c r="D269" s="1284" t="s">
        <v>1054</v>
      </c>
      <c r="E269" s="1237">
        <v>4</v>
      </c>
      <c r="F269" s="1025"/>
      <c r="G269" s="1025"/>
      <c r="H269" s="1025"/>
      <c r="I269" s="1238"/>
      <c r="J269" s="1025"/>
      <c r="K269" s="1025"/>
      <c r="L269" s="1025"/>
      <c r="M269" s="1025"/>
      <c r="N269" s="1025"/>
      <c r="O269" s="1025"/>
      <c r="P269" s="1239"/>
    </row>
    <row r="270" spans="1:16" ht="30">
      <c r="A270" s="1235">
        <v>282</v>
      </c>
      <c r="B270" s="1286" t="s">
        <v>1036</v>
      </c>
      <c r="C270" s="1287" t="s">
        <v>1263</v>
      </c>
      <c r="D270" s="1284" t="s">
        <v>9</v>
      </c>
      <c r="E270" s="1237">
        <v>8</v>
      </c>
      <c r="F270" s="1025"/>
      <c r="G270" s="1025"/>
      <c r="H270" s="1025"/>
      <c r="I270" s="1025"/>
      <c r="J270" s="1025"/>
      <c r="K270" s="1025"/>
      <c r="L270" s="1025"/>
      <c r="M270" s="1025"/>
      <c r="N270" s="1025"/>
      <c r="O270" s="1025"/>
      <c r="P270" s="1239"/>
    </row>
    <row r="271" spans="1:16" ht="30">
      <c r="A271" s="1208">
        <v>283</v>
      </c>
      <c r="B271" s="1286" t="s">
        <v>1037</v>
      </c>
      <c r="C271" s="1287" t="s">
        <v>1263</v>
      </c>
      <c r="D271" s="1284" t="s">
        <v>9</v>
      </c>
      <c r="E271" s="1237">
        <v>15</v>
      </c>
      <c r="F271" s="1025"/>
      <c r="G271" s="1025"/>
      <c r="H271" s="1025"/>
      <c r="I271" s="1238"/>
      <c r="J271" s="1025"/>
      <c r="K271" s="1025"/>
      <c r="L271" s="1025"/>
      <c r="M271" s="1025"/>
      <c r="N271" s="1025"/>
      <c r="O271" s="1025"/>
      <c r="P271" s="1239"/>
    </row>
    <row r="272" spans="1:16" ht="30">
      <c r="A272" s="1235">
        <v>284</v>
      </c>
      <c r="B272" s="1286" t="s">
        <v>1038</v>
      </c>
      <c r="C272" s="1287" t="s">
        <v>1263</v>
      </c>
      <c r="D272" s="1284" t="s">
        <v>5</v>
      </c>
      <c r="E272" s="1237">
        <v>7</v>
      </c>
      <c r="F272" s="1025"/>
      <c r="G272" s="1025"/>
      <c r="H272" s="1025"/>
      <c r="I272" s="1258"/>
      <c r="J272" s="1025"/>
      <c r="K272" s="1025"/>
      <c r="L272" s="1025"/>
      <c r="M272" s="1025"/>
      <c r="N272" s="1025"/>
      <c r="O272" s="1025"/>
      <c r="P272" s="1239"/>
    </row>
    <row r="273" spans="1:16" ht="30">
      <c r="A273" s="1208">
        <v>285</v>
      </c>
      <c r="B273" s="1286" t="s">
        <v>1039</v>
      </c>
      <c r="C273" s="1287" t="s">
        <v>1263</v>
      </c>
      <c r="D273" s="1284" t="s">
        <v>9</v>
      </c>
      <c r="E273" s="1237">
        <v>5</v>
      </c>
      <c r="F273" s="1243"/>
      <c r="G273" s="1025"/>
      <c r="H273" s="1025"/>
      <c r="I273" s="1243"/>
      <c r="J273" s="1025"/>
      <c r="K273" s="1025"/>
      <c r="L273" s="1025"/>
      <c r="M273" s="1025"/>
      <c r="N273" s="1025"/>
      <c r="O273" s="1025"/>
      <c r="P273" s="1239"/>
    </row>
    <row r="274" spans="1:16" ht="30">
      <c r="A274" s="1235">
        <v>286</v>
      </c>
      <c r="B274" s="1286" t="s">
        <v>1040</v>
      </c>
      <c r="C274" s="1287" t="s">
        <v>1263</v>
      </c>
      <c r="D274" s="1284" t="s">
        <v>9</v>
      </c>
      <c r="E274" s="1237">
        <v>5</v>
      </c>
      <c r="F274" s="926"/>
      <c r="G274" s="1025"/>
      <c r="H274" s="1025"/>
      <c r="I274" s="930"/>
      <c r="J274" s="1025"/>
      <c r="K274" s="1025"/>
      <c r="L274" s="1025"/>
      <c r="M274" s="1025"/>
      <c r="N274" s="1025"/>
      <c r="O274" s="1025"/>
      <c r="P274" s="1239"/>
    </row>
    <row r="275" spans="1:16" ht="30">
      <c r="A275" s="1208">
        <v>287</v>
      </c>
      <c r="B275" s="1288" t="s">
        <v>1041</v>
      </c>
      <c r="C275" s="1289" t="s">
        <v>1259</v>
      </c>
      <c r="D275" s="1290" t="s">
        <v>5</v>
      </c>
      <c r="E275" s="736">
        <v>1000</v>
      </c>
      <c r="F275" s="926"/>
      <c r="G275" s="1025"/>
      <c r="H275" s="1025"/>
      <c r="I275" s="930"/>
      <c r="J275" s="1025"/>
      <c r="K275" s="1025"/>
      <c r="L275" s="1025"/>
      <c r="M275" s="1025"/>
      <c r="N275" s="1025"/>
      <c r="O275" s="1025"/>
      <c r="P275" s="1239"/>
    </row>
    <row r="276" spans="1:16" ht="45">
      <c r="A276" s="1235">
        <v>288</v>
      </c>
      <c r="B276" s="1291" t="s">
        <v>1042</v>
      </c>
      <c r="C276" s="1292" t="s">
        <v>1264</v>
      </c>
      <c r="D276" s="1293" t="s">
        <v>5</v>
      </c>
      <c r="E276" s="1237">
        <v>2</v>
      </c>
      <c r="F276" s="926"/>
      <c r="G276" s="1025"/>
      <c r="H276" s="1025"/>
      <c r="I276" s="930"/>
      <c r="J276" s="1025"/>
      <c r="K276" s="1025"/>
      <c r="L276" s="1025"/>
      <c r="M276" s="1025"/>
      <c r="N276" s="1025"/>
      <c r="O276" s="1025"/>
      <c r="P276" s="1239"/>
    </row>
    <row r="277" spans="1:16" ht="30">
      <c r="A277" s="1208">
        <v>289</v>
      </c>
      <c r="B277" s="1294" t="s">
        <v>1034</v>
      </c>
      <c r="C277" s="1283"/>
      <c r="D277" s="1284" t="s">
        <v>9</v>
      </c>
      <c r="E277" s="1237">
        <v>1</v>
      </c>
      <c r="F277" s="926"/>
      <c r="G277" s="1025"/>
      <c r="H277" s="1025"/>
      <c r="I277" s="1238"/>
      <c r="J277" s="1025"/>
      <c r="K277" s="1025"/>
      <c r="L277" s="1025"/>
      <c r="M277" s="1025"/>
      <c r="N277" s="1025"/>
      <c r="O277" s="1025"/>
      <c r="P277" s="1239"/>
    </row>
    <row r="278" spans="1:16" ht="15">
      <c r="A278" s="1235">
        <v>290</v>
      </c>
      <c r="B278" s="1242" t="s">
        <v>444</v>
      </c>
      <c r="C278" s="1285"/>
      <c r="D278" s="1233"/>
      <c r="E278" s="1237"/>
      <c r="F278" s="1243"/>
      <c r="G278" s="1025"/>
      <c r="H278" s="1025"/>
      <c r="I278" s="1248"/>
      <c r="J278" s="1025"/>
      <c r="K278" s="1025"/>
      <c r="L278" s="1025"/>
      <c r="M278" s="1025"/>
      <c r="N278" s="1025"/>
      <c r="O278" s="1025"/>
      <c r="P278" s="1239"/>
    </row>
    <row r="279" spans="1:16" ht="15">
      <c r="A279" s="1208">
        <v>291</v>
      </c>
      <c r="B279" s="1250" t="s">
        <v>445</v>
      </c>
      <c r="C279" s="1285"/>
      <c r="D279" s="1235" t="s">
        <v>9</v>
      </c>
      <c r="E279" s="1237">
        <v>1</v>
      </c>
      <c r="F279" s="1243"/>
      <c r="G279" s="1025"/>
      <c r="H279" s="1025"/>
      <c r="I279" s="1248"/>
      <c r="J279" s="1025"/>
      <c r="K279" s="1025"/>
      <c r="L279" s="1025"/>
      <c r="M279" s="1025"/>
      <c r="N279" s="1025"/>
      <c r="O279" s="1025"/>
      <c r="P279" s="1239"/>
    </row>
    <row r="280" spans="1:16" ht="51.75" thickBot="1">
      <c r="A280" s="1235">
        <v>292</v>
      </c>
      <c r="B280" s="1083" t="s">
        <v>1099</v>
      </c>
      <c r="C280" s="1074"/>
      <c r="D280" s="1084" t="s">
        <v>9</v>
      </c>
      <c r="E280" s="1295">
        <v>1</v>
      </c>
      <c r="F280" s="1086"/>
      <c r="G280" s="1086"/>
      <c r="H280" s="1086"/>
      <c r="I280" s="1086"/>
      <c r="J280" s="1086"/>
      <c r="K280" s="1086"/>
      <c r="L280" s="1025"/>
      <c r="M280" s="1025"/>
      <c r="N280" s="1025"/>
      <c r="O280" s="1025"/>
      <c r="P280" s="1239"/>
    </row>
    <row r="281" spans="1:16" ht="13.5" thickBot="1">
      <c r="A281" s="1136"/>
      <c r="B281" s="2147" t="s">
        <v>6</v>
      </c>
      <c r="C281" s="2147"/>
      <c r="D281" s="2147"/>
      <c r="E281" s="2147"/>
      <c r="F281" s="1138"/>
      <c r="G281" s="1138"/>
      <c r="H281" s="1138"/>
      <c r="I281" s="1138"/>
      <c r="J281" s="1138"/>
      <c r="K281" s="1138"/>
      <c r="L281" s="1139"/>
      <c r="M281" s="1139"/>
      <c r="N281" s="1139"/>
      <c r="O281" s="1139"/>
      <c r="P281" s="1139"/>
    </row>
    <row r="282" spans="1:16">
      <c r="A282" s="2115"/>
      <c r="B282" s="2115"/>
      <c r="C282" s="2115"/>
      <c r="D282" s="2115"/>
      <c r="E282" s="2115"/>
    </row>
    <row r="284" spans="1:16" ht="53.25" customHeight="1">
      <c r="A284" s="843">
        <v>1</v>
      </c>
      <c r="B284" s="2021" t="s">
        <v>2874</v>
      </c>
      <c r="C284" s="2021"/>
      <c r="D284" s="2021"/>
      <c r="E284" s="2021"/>
      <c r="F284" s="2021"/>
      <c r="G284" s="2021"/>
      <c r="H284" s="2021"/>
      <c r="I284" s="2021"/>
      <c r="J284" s="2021"/>
      <c r="K284" s="2021"/>
      <c r="L284" s="2021"/>
    </row>
    <row r="285" spans="1:16">
      <c r="A285" s="846" t="s">
        <v>49</v>
      </c>
      <c r="B285" s="1032" t="s">
        <v>3220</v>
      </c>
      <c r="C285" s="1033"/>
      <c r="D285" s="1033"/>
      <c r="E285" s="1033"/>
      <c r="F285" s="1033"/>
      <c r="G285" s="1033"/>
      <c r="H285" s="1033"/>
      <c r="I285" s="1033"/>
      <c r="J285" s="1033"/>
      <c r="K285" s="1033"/>
      <c r="L285" s="1033"/>
    </row>
    <row r="286" spans="1:16" ht="42.75" customHeight="1">
      <c r="A286" s="1034" t="s">
        <v>52</v>
      </c>
      <c r="B286" s="2020" t="s">
        <v>3474</v>
      </c>
      <c r="C286" s="2020"/>
      <c r="D286" s="2020"/>
      <c r="E286" s="2020"/>
      <c r="F286" s="2020"/>
      <c r="G286" s="2020"/>
      <c r="H286" s="2020"/>
      <c r="I286" s="2020"/>
      <c r="J286" s="2020"/>
      <c r="K286" s="2020"/>
      <c r="L286" s="2020"/>
    </row>
    <row r="287" spans="1:16" ht="62.25" customHeight="1">
      <c r="A287" s="1034" t="s">
        <v>3218</v>
      </c>
      <c r="B287" s="1927" t="s">
        <v>3217</v>
      </c>
      <c r="C287" s="1927"/>
      <c r="D287" s="1927"/>
      <c r="E287" s="1927"/>
      <c r="F287" s="1927"/>
      <c r="G287" s="1927"/>
      <c r="H287" s="1927"/>
      <c r="I287" s="1927"/>
      <c r="J287" s="1927"/>
      <c r="K287" s="1927"/>
      <c r="L287" s="1927"/>
    </row>
    <row r="288" spans="1:16" ht="63.75" customHeight="1">
      <c r="A288" s="1034" t="s">
        <v>3219</v>
      </c>
      <c r="B288" s="1927" t="s">
        <v>3224</v>
      </c>
      <c r="C288" s="1927"/>
      <c r="D288" s="1927"/>
      <c r="E288" s="1927"/>
      <c r="F288" s="1927"/>
      <c r="G288" s="1927"/>
      <c r="H288" s="1927"/>
      <c r="I288" s="1927"/>
      <c r="J288" s="1927"/>
      <c r="K288" s="1927"/>
      <c r="L288" s="1927"/>
    </row>
    <row r="289" spans="1:12">
      <c r="A289" s="846"/>
      <c r="B289" s="847"/>
      <c r="C289" s="843"/>
      <c r="D289" s="848"/>
      <c r="E289" s="848"/>
      <c r="F289" s="844"/>
      <c r="G289" s="845"/>
      <c r="H289" s="845"/>
      <c r="I289" s="845"/>
      <c r="J289" s="845"/>
      <c r="K289" s="845"/>
      <c r="L289" s="845"/>
    </row>
    <row r="290" spans="1:12">
      <c r="A290" s="846"/>
      <c r="B290" s="847"/>
      <c r="C290" s="843"/>
      <c r="D290" s="848"/>
      <c r="E290" s="848"/>
      <c r="F290" s="844"/>
      <c r="G290" s="845"/>
      <c r="H290" s="845"/>
      <c r="I290" s="845"/>
      <c r="J290" s="845"/>
      <c r="K290" s="845"/>
      <c r="L290" s="845"/>
    </row>
    <row r="291" spans="1:12">
      <c r="A291" s="846"/>
      <c r="B291" s="847"/>
      <c r="C291" s="843"/>
      <c r="D291" s="848"/>
      <c r="E291" s="848"/>
      <c r="F291" s="844"/>
      <c r="G291" s="845"/>
      <c r="H291" s="845"/>
      <c r="I291" s="845"/>
      <c r="J291" s="845"/>
      <c r="K291" s="845"/>
      <c r="L291" s="845"/>
    </row>
    <row r="292" spans="1:12">
      <c r="A292" s="849"/>
      <c r="B292" s="1045" t="s">
        <v>3222</v>
      </c>
      <c r="C292" s="1921" t="s">
        <v>10</v>
      </c>
      <c r="D292" s="1921"/>
      <c r="E292" s="757"/>
      <c r="F292" s="757"/>
      <c r="G292" s="757"/>
      <c r="H292" s="757"/>
      <c r="I292" s="757"/>
      <c r="J292" s="757"/>
      <c r="K292" s="757"/>
      <c r="L292" s="757"/>
    </row>
    <row r="293" spans="1:12">
      <c r="A293" s="849"/>
      <c r="B293" s="1045" t="s">
        <v>3221</v>
      </c>
      <c r="C293" s="1921" t="s">
        <v>11</v>
      </c>
      <c r="D293" s="1921"/>
      <c r="E293" s="757"/>
      <c r="F293" s="757"/>
      <c r="G293" s="757"/>
      <c r="H293" s="757"/>
      <c r="I293" s="757"/>
      <c r="J293" s="757"/>
      <c r="K293" s="757"/>
      <c r="L293" s="757"/>
    </row>
    <row r="294" spans="1:12">
      <c r="A294" s="849"/>
      <c r="B294" s="833"/>
      <c r="C294" s="851"/>
      <c r="D294" s="851"/>
      <c r="E294" s="757"/>
      <c r="F294" s="757"/>
      <c r="G294" s="757"/>
      <c r="H294" s="757"/>
      <c r="I294" s="757"/>
      <c r="J294" s="757"/>
      <c r="K294" s="757"/>
      <c r="L294" s="757"/>
    </row>
    <row r="295" spans="1:12">
      <c r="A295" s="849"/>
      <c r="B295" s="833"/>
      <c r="C295" s="851"/>
      <c r="D295" s="851"/>
      <c r="E295" s="757"/>
      <c r="F295" s="757"/>
      <c r="G295" s="757"/>
      <c r="H295" s="757"/>
      <c r="I295" s="757"/>
      <c r="J295" s="757"/>
      <c r="K295" s="757"/>
      <c r="L295" s="757"/>
    </row>
    <row r="296" spans="1:12">
      <c r="A296" s="849"/>
      <c r="B296" s="833" t="s">
        <v>3223</v>
      </c>
      <c r="C296" s="1921" t="s">
        <v>10</v>
      </c>
      <c r="D296" s="1921"/>
      <c r="E296" s="757"/>
      <c r="F296" s="757"/>
      <c r="G296" s="757"/>
      <c r="H296" s="757"/>
      <c r="I296" s="757"/>
      <c r="J296" s="757"/>
      <c r="K296" s="757"/>
      <c r="L296" s="757"/>
    </row>
    <row r="297" spans="1:12">
      <c r="A297" s="849"/>
      <c r="B297" s="833"/>
      <c r="C297" s="1921" t="s">
        <v>11</v>
      </c>
      <c r="D297" s="1921"/>
      <c r="E297" s="757"/>
      <c r="F297" s="757"/>
      <c r="G297" s="757"/>
      <c r="H297" s="757"/>
      <c r="I297" s="757"/>
      <c r="J297" s="757"/>
      <c r="K297" s="757"/>
      <c r="L297" s="757"/>
    </row>
    <row r="298" spans="1:12">
      <c r="B298" s="1045"/>
      <c r="C298" s="1045"/>
    </row>
    <row r="299" spans="1:12">
      <c r="B299" s="1045"/>
      <c r="C299" s="1045"/>
    </row>
    <row r="300" spans="1:12">
      <c r="B300" s="1045"/>
      <c r="C300" s="1045"/>
    </row>
    <row r="301" spans="1:12">
      <c r="B301" s="1045"/>
      <c r="C301" s="1045"/>
    </row>
    <row r="302" spans="1:12">
      <c r="B302" s="1045"/>
      <c r="C302" s="1045"/>
    </row>
    <row r="303" spans="1:12">
      <c r="B303" s="1045"/>
      <c r="C303" s="1045"/>
    </row>
    <row r="304" spans="1:12">
      <c r="B304" s="1045"/>
      <c r="C304" s="1045"/>
    </row>
    <row r="305" spans="2:3">
      <c r="B305" s="1045"/>
      <c r="C305" s="1045"/>
    </row>
    <row r="306" spans="2:3">
      <c r="B306" s="1045"/>
      <c r="C306" s="1045"/>
    </row>
    <row r="307" spans="2:3">
      <c r="B307" s="1045"/>
      <c r="C307" s="1045"/>
    </row>
    <row r="308" spans="2:3">
      <c r="B308" s="1045"/>
      <c r="C308" s="1045"/>
    </row>
    <row r="309" spans="2:3">
      <c r="B309" s="1045"/>
      <c r="C309" s="1045"/>
    </row>
    <row r="310" spans="2:3">
      <c r="B310" s="1045"/>
      <c r="C310" s="1045"/>
    </row>
    <row r="311" spans="2:3">
      <c r="B311" s="1045"/>
      <c r="C311" s="1045"/>
    </row>
    <row r="312" spans="2:3">
      <c r="B312" s="1045"/>
      <c r="C312" s="1045"/>
    </row>
  </sheetData>
  <mergeCells count="39">
    <mergeCell ref="C12:C13"/>
    <mergeCell ref="D12:D13"/>
    <mergeCell ref="E12:E13"/>
    <mergeCell ref="A1:E1"/>
    <mergeCell ref="A2:E2"/>
    <mergeCell ref="A3:E3"/>
    <mergeCell ref="A4:B4"/>
    <mergeCell ref="A6:B6"/>
    <mergeCell ref="C293:D293"/>
    <mergeCell ref="C296:D296"/>
    <mergeCell ref="C297:D297"/>
    <mergeCell ref="A5:B5"/>
    <mergeCell ref="B281:E281"/>
    <mergeCell ref="A282:E282"/>
    <mergeCell ref="B284:L284"/>
    <mergeCell ref="B286:L286"/>
    <mergeCell ref="B287:L287"/>
    <mergeCell ref="B288:L288"/>
    <mergeCell ref="F12:K12"/>
    <mergeCell ref="L12:P12"/>
    <mergeCell ref="A7:B7"/>
    <mergeCell ref="A8:B8"/>
    <mergeCell ref="A12:A13"/>
    <mergeCell ref="B12:B13"/>
    <mergeCell ref="R57:T57"/>
    <mergeCell ref="R59:T59"/>
    <mergeCell ref="R60:T60"/>
    <mergeCell ref="R61:T61"/>
    <mergeCell ref="C292:D292"/>
    <mergeCell ref="R62:T62"/>
    <mergeCell ref="R63:T63"/>
    <mergeCell ref="R64:T64"/>
    <mergeCell ref="R65:T65"/>
    <mergeCell ref="R58:T58"/>
    <mergeCell ref="R75:T75"/>
    <mergeCell ref="R76:T76"/>
    <mergeCell ref="R77:T77"/>
    <mergeCell ref="R78:T78"/>
    <mergeCell ref="R79:T79"/>
  </mergeCells>
  <conditionalFormatting sqref="A16 A18 A20 A22 A24 A26 A28 A30 A58 A60 A62 A64 A66 A68 A70 A72 A74 A76 A78 A80 A82 A84 A86 A88 A112 A114 A116 A118 A120 A151 A153 A155 A157 A159:A160 A162 A164 A166 A168 A170 A172 A174 A176 A178 A180 A182 A184 A186 A188 A190 A192 A194 A196 A198 A200 A202 A204 A206 A208 A210 A212 A214 A216 A218 A220 A222 A224 A226 A228 A230 A232 A259 A261 A263 A265 A267 A269 A271 A273 A275 A277 A279">
    <cfRule type="cellIs" dxfId="45" priority="94" operator="equal">
      <formula>0</formula>
    </cfRule>
  </conditionalFormatting>
  <conditionalFormatting sqref="A32 A34 A36">
    <cfRule type="cellIs" dxfId="44" priority="33" operator="equal">
      <formula>0</formula>
    </cfRule>
  </conditionalFormatting>
  <conditionalFormatting sqref="A38 A40:A41">
    <cfRule type="cellIs" dxfId="43" priority="31" operator="equal">
      <formula>0</formula>
    </cfRule>
  </conditionalFormatting>
  <conditionalFormatting sqref="A44 A46">
    <cfRule type="cellIs" dxfId="42" priority="27" operator="equal">
      <formula>0</formula>
    </cfRule>
  </conditionalFormatting>
  <conditionalFormatting sqref="A48:A50 A52 A54 A56">
    <cfRule type="cellIs" dxfId="41" priority="25" operator="equal">
      <formula>0</formula>
    </cfRule>
  </conditionalFormatting>
  <conditionalFormatting sqref="A91 A93 A95 A97">
    <cfRule type="cellIs" dxfId="40" priority="21" operator="equal">
      <formula>0</formula>
    </cfRule>
  </conditionalFormatting>
  <conditionalFormatting sqref="A99:A101 A103 A105 A107 A109">
    <cfRule type="cellIs" dxfId="39" priority="17" operator="equal">
      <formula>0</formula>
    </cfRule>
  </conditionalFormatting>
  <conditionalFormatting sqref="A122:A123 A125 A127 A129 A131 A133 A135 A137 A139 A141 A143 A145 A147 A149">
    <cfRule type="cellIs" dxfId="38" priority="12" operator="equal">
      <formula>0</formula>
    </cfRule>
  </conditionalFormatting>
  <conditionalFormatting sqref="A234 A236 A238 A240">
    <cfRule type="cellIs" dxfId="37" priority="8" operator="equal">
      <formula>0</formula>
    </cfRule>
  </conditionalFormatting>
  <conditionalFormatting sqref="A242:A244 A246 A248 A250 A252 A254 A256:A257">
    <cfRule type="cellIs" dxfId="36" priority="5" operator="equal">
      <formula>0</formula>
    </cfRule>
  </conditionalFormatting>
  <conditionalFormatting sqref="B20:B28 B29:C31 B37:C37 B41:C42 B49:C49 B57:C65 C66 B67:C89">
    <cfRule type="expression" priority="51" stopIfTrue="1">
      <formula>#REF!</formula>
    </cfRule>
  </conditionalFormatting>
  <conditionalFormatting sqref="B40">
    <cfRule type="expression" priority="28" stopIfTrue="1">
      <formula>#REF!</formula>
    </cfRule>
  </conditionalFormatting>
  <conditionalFormatting sqref="B50:B56">
    <cfRule type="expression" priority="24" stopIfTrue="1">
      <formula>#REF!</formula>
    </cfRule>
  </conditionalFormatting>
  <conditionalFormatting sqref="B66">
    <cfRule type="expression" priority="22" stopIfTrue="1">
      <formula>#REF!</formula>
    </cfRule>
  </conditionalFormatting>
  <conditionalFormatting sqref="B124:B139">
    <cfRule type="expression" priority="10" stopIfTrue="1">
      <formula>#REF!</formula>
    </cfRule>
  </conditionalFormatting>
  <conditionalFormatting sqref="B257">
    <cfRule type="expression" priority="2" stopIfTrue="1">
      <formula>#REF!</formula>
    </cfRule>
  </conditionalFormatting>
  <conditionalFormatting sqref="B265">
    <cfRule type="expression" priority="1" stopIfTrue="1">
      <formula>#REF!</formula>
    </cfRule>
  </conditionalFormatting>
  <conditionalFormatting sqref="B16:C17 B18">
    <cfRule type="expression" priority="52" stopIfTrue="1">
      <formula>#REF!</formula>
    </cfRule>
  </conditionalFormatting>
  <conditionalFormatting sqref="B32:C36">
    <cfRule type="expression" priority="32" stopIfTrue="1">
      <formula>#REF!</formula>
    </cfRule>
  </conditionalFormatting>
  <conditionalFormatting sqref="B38:C39">
    <cfRule type="expression" priority="30" stopIfTrue="1">
      <formula>#REF!</formula>
    </cfRule>
  </conditionalFormatting>
  <conditionalFormatting sqref="B43:C48">
    <cfRule type="expression" priority="26" stopIfTrue="1">
      <formula>#REF!</formula>
    </cfRule>
  </conditionalFormatting>
  <conditionalFormatting sqref="B100:C122">
    <cfRule type="expression" priority="13" stopIfTrue="1">
      <formula>#REF!</formula>
    </cfRule>
  </conditionalFormatting>
  <conditionalFormatting sqref="B151:C153">
    <cfRule type="expression" priority="45" stopIfTrue="1">
      <formula>#REF!</formula>
    </cfRule>
  </conditionalFormatting>
  <conditionalFormatting sqref="B232:C233">
    <cfRule type="expression" priority="38" stopIfTrue="1">
      <formula>#REF!</formula>
    </cfRule>
  </conditionalFormatting>
  <conditionalFormatting sqref="B235:C241 C242:C243">
    <cfRule type="expression" priority="7" stopIfTrue="1">
      <formula>#REF!</formula>
    </cfRule>
  </conditionalFormatting>
  <conditionalFormatting sqref="B255:C255">
    <cfRule type="expression" priority="3" stopIfTrue="1">
      <formula>#REF!</formula>
    </cfRule>
  </conditionalFormatting>
  <conditionalFormatting sqref="B263:C264">
    <cfRule type="expression" priority="42" stopIfTrue="1">
      <formula>#REF!</formula>
    </cfRule>
  </conditionalFormatting>
  <conditionalFormatting sqref="B266:C266">
    <cfRule type="expression" priority="41" stopIfTrue="1">
      <formula>#REF!</formula>
    </cfRule>
  </conditionalFormatting>
  <conditionalFormatting sqref="B278:C279">
    <cfRule type="expression" priority="47" stopIfTrue="1">
      <formula>#REF!</formula>
    </cfRule>
  </conditionalFormatting>
  <conditionalFormatting sqref="C18:C28">
    <cfRule type="expression" priority="36" stopIfTrue="1">
      <formula>#REF!</formula>
    </cfRule>
  </conditionalFormatting>
  <conditionalFormatting sqref="C40">
    <cfRule type="expression" priority="29" stopIfTrue="1">
      <formula>#REF!</formula>
    </cfRule>
  </conditionalFormatting>
  <conditionalFormatting sqref="C90:C99">
    <cfRule type="expression" priority="18" stopIfTrue="1">
      <formula>#REF!</formula>
    </cfRule>
  </conditionalFormatting>
  <conditionalFormatting sqref="C123:C135">
    <cfRule type="expression" priority="11" stopIfTrue="1">
      <formula>#REF!</formula>
    </cfRule>
  </conditionalFormatting>
  <conditionalFormatting sqref="C139:C149">
    <cfRule type="expression" priority="9" stopIfTrue="1">
      <formula>#REF!</formula>
    </cfRule>
  </conditionalFormatting>
  <conditionalFormatting sqref="C154:C186 B155 B160 B171:B172 B182 B186 B187:C187 B201 B227:C227 C228:C231">
    <cfRule type="expression" priority="48" stopIfTrue="1">
      <formula>#REF!</formula>
    </cfRule>
  </conditionalFormatting>
  <conditionalFormatting sqref="C188:C226">
    <cfRule type="expression" priority="34" stopIfTrue="1">
      <formula>#REF!</formula>
    </cfRule>
  </conditionalFormatting>
  <conditionalFormatting sqref="C257:C260 B268:C268">
    <cfRule type="expression" priority="53" stopIfTrue="1">
      <formula>#REF!</formula>
    </cfRule>
  </conditionalFormatting>
  <conditionalFormatting sqref="C50:D56">
    <cfRule type="expression" priority="23" stopIfTrue="1">
      <formula>#REF!</formula>
    </cfRule>
  </conditionalFormatting>
  <conditionalFormatting sqref="C234:D234">
    <cfRule type="expression" priority="6" stopIfTrue="1">
      <formula>#REF!</formula>
    </cfRule>
  </conditionalFormatting>
  <conditionalFormatting sqref="E96:E97">
    <cfRule type="expression" priority="19" stopIfTrue="1">
      <formula>#REF!</formula>
    </cfRule>
  </conditionalFormatting>
  <printOptions horizontalCentered="1"/>
  <pageMargins left="0.7" right="0.7" top="0.75" bottom="0.75" header="0.3" footer="0.3"/>
  <pageSetup paperSize="9" scale="88" fitToHeight="0" orientation="landscape" r:id="rId1"/>
  <rowBreaks count="2" manualBreakCount="2">
    <brk id="21" max="16383" man="1"/>
    <brk id="56"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R81"/>
  <sheetViews>
    <sheetView topLeftCell="A15" workbookViewId="0">
      <selection activeCell="E17" sqref="E17:E50"/>
    </sheetView>
  </sheetViews>
  <sheetFormatPr defaultColWidth="9.42578125" defaultRowHeight="12.75"/>
  <cols>
    <col min="1" max="1" width="8.42578125" style="1" customWidth="1"/>
    <col min="2" max="2" width="32.5703125" style="4" customWidth="1"/>
    <col min="3" max="3" width="16.7109375" style="4" customWidth="1"/>
    <col min="4" max="4" width="9.85546875" style="1" customWidth="1"/>
    <col min="5" max="5" width="33.140625" style="1" customWidth="1"/>
    <col min="6" max="13" width="9.42578125" style="1"/>
    <col min="14" max="14" width="11" style="1" customWidth="1"/>
    <col min="15" max="16" width="10.28515625" style="1" bestFit="1" customWidth="1"/>
    <col min="17" max="234" width="9.42578125" style="1"/>
    <col min="235" max="235" width="6.42578125" style="1" customWidth="1"/>
    <col min="236" max="236" width="35.42578125" style="1" customWidth="1"/>
    <col min="237" max="237" width="3.5703125" style="1" customWidth="1"/>
    <col min="238" max="238" width="9.28515625" style="1" customWidth="1"/>
    <col min="239" max="239" width="6.42578125" style="1" customWidth="1"/>
    <col min="240" max="240" width="4.5703125" style="1" customWidth="1"/>
    <col min="241" max="241" width="7.42578125" style="1" customWidth="1"/>
    <col min="242" max="242" width="8.42578125" style="1" customWidth="1"/>
    <col min="243" max="243" width="7.5703125" style="1" customWidth="1"/>
    <col min="244" max="244" width="9" style="1" customWidth="1"/>
    <col min="245" max="245" width="11.42578125" style="1" customWidth="1"/>
    <col min="246" max="246" width="10.42578125" style="1" customWidth="1"/>
    <col min="247" max="247" width="11.5703125" style="1" customWidth="1"/>
    <col min="248" max="248" width="9.42578125" style="1"/>
    <col min="249" max="249" width="11.42578125" style="1" customWidth="1"/>
    <col min="250" max="490" width="9.42578125" style="1"/>
    <col min="491" max="491" width="6.42578125" style="1" customWidth="1"/>
    <col min="492" max="492" width="35.42578125" style="1" customWidth="1"/>
    <col min="493" max="493" width="3.5703125" style="1" customWidth="1"/>
    <col min="494" max="494" width="9.28515625" style="1" customWidth="1"/>
    <col min="495" max="495" width="6.42578125" style="1" customWidth="1"/>
    <col min="496" max="496" width="4.5703125" style="1" customWidth="1"/>
    <col min="497" max="497" width="7.42578125" style="1" customWidth="1"/>
    <col min="498" max="498" width="8.42578125" style="1" customWidth="1"/>
    <col min="499" max="499" width="7.5703125" style="1" customWidth="1"/>
    <col min="500" max="500" width="9" style="1" customWidth="1"/>
    <col min="501" max="501" width="11.42578125" style="1" customWidth="1"/>
    <col min="502" max="502" width="10.42578125" style="1" customWidth="1"/>
    <col min="503" max="503" width="11.5703125" style="1" customWidth="1"/>
    <col min="504" max="504" width="9.42578125" style="1"/>
    <col min="505" max="505" width="11.42578125" style="1" customWidth="1"/>
    <col min="506" max="746" width="9.42578125" style="1"/>
    <col min="747" max="747" width="6.42578125" style="1" customWidth="1"/>
    <col min="748" max="748" width="35.42578125" style="1" customWidth="1"/>
    <col min="749" max="749" width="3.5703125" style="1" customWidth="1"/>
    <col min="750" max="750" width="9.28515625" style="1" customWidth="1"/>
    <col min="751" max="751" width="6.42578125" style="1" customWidth="1"/>
    <col min="752" max="752" width="4.5703125" style="1" customWidth="1"/>
    <col min="753" max="753" width="7.42578125" style="1" customWidth="1"/>
    <col min="754" max="754" width="8.42578125" style="1" customWidth="1"/>
    <col min="755" max="755" width="7.5703125" style="1" customWidth="1"/>
    <col min="756" max="756" width="9" style="1" customWidth="1"/>
    <col min="757" max="757" width="11.42578125" style="1" customWidth="1"/>
    <col min="758" max="758" width="10.42578125" style="1" customWidth="1"/>
    <col min="759" max="759" width="11.5703125" style="1" customWidth="1"/>
    <col min="760" max="760" width="9.42578125" style="1"/>
    <col min="761" max="761" width="11.42578125" style="1" customWidth="1"/>
    <col min="762" max="1002" width="9.42578125" style="1"/>
    <col min="1003" max="1003" width="6.42578125" style="1" customWidth="1"/>
    <col min="1004" max="1004" width="35.42578125" style="1" customWidth="1"/>
    <col min="1005" max="1005" width="3.5703125" style="1" customWidth="1"/>
    <col min="1006" max="1007" width="9.28515625" style="1" customWidth="1"/>
    <col min="1008" max="16384" width="9.42578125" style="1"/>
  </cols>
  <sheetData>
    <row r="1" spans="1:16">
      <c r="A1" s="2034" t="s">
        <v>2917</v>
      </c>
      <c r="B1" s="2034"/>
      <c r="C1" s="2034"/>
      <c r="D1" s="2034"/>
      <c r="E1" s="2034"/>
    </row>
    <row r="2" spans="1:16">
      <c r="A2" s="2035" t="s">
        <v>555</v>
      </c>
      <c r="B2" s="2035"/>
      <c r="C2" s="2035"/>
      <c r="D2" s="2035"/>
      <c r="E2" s="2035"/>
    </row>
    <row r="3" spans="1:16">
      <c r="A3" s="2071"/>
      <c r="B3" s="2071"/>
      <c r="C3" s="2071"/>
      <c r="D3" s="2071"/>
      <c r="E3" s="2071"/>
    </row>
    <row r="4" spans="1:16">
      <c r="A4" s="1932" t="s">
        <v>0</v>
      </c>
      <c r="B4" s="1932"/>
      <c r="C4" s="759" t="s">
        <v>3211</v>
      </c>
      <c r="D4" s="1142"/>
      <c r="E4" s="1142"/>
    </row>
    <row r="5" spans="1:16">
      <c r="A5" s="1932" t="s">
        <v>1</v>
      </c>
      <c r="B5" s="1932"/>
      <c r="C5" s="759" t="s">
        <v>3211</v>
      </c>
      <c r="D5" s="1050"/>
      <c r="E5" s="1050"/>
    </row>
    <row r="6" spans="1:16" s="3" customFormat="1">
      <c r="A6" s="1932" t="s">
        <v>2</v>
      </c>
      <c r="B6" s="1932"/>
      <c r="C6" s="759" t="s">
        <v>3212</v>
      </c>
      <c r="D6" s="1050"/>
      <c r="E6" s="1050"/>
    </row>
    <row r="7" spans="1:16" ht="15">
      <c r="A7" s="1932" t="s">
        <v>3209</v>
      </c>
      <c r="B7" s="1932"/>
      <c r="C7" s="761" t="s">
        <v>3213</v>
      </c>
      <c r="D7" s="1142"/>
      <c r="E7" s="1142"/>
    </row>
    <row r="8" spans="1:16" s="3" customFormat="1" ht="15">
      <c r="A8" s="1939" t="s">
        <v>3210</v>
      </c>
      <c r="B8" s="1939"/>
      <c r="C8" s="761"/>
      <c r="D8" s="1050"/>
      <c r="E8" s="1050"/>
    </row>
    <row r="9" spans="1:16">
      <c r="A9" s="1142"/>
      <c r="B9" s="1142"/>
      <c r="C9" s="1048"/>
      <c r="D9" s="1142"/>
      <c r="E9" s="1142"/>
      <c r="M9" s="23" t="s">
        <v>2941</v>
      </c>
      <c r="N9" s="23"/>
      <c r="O9" s="145"/>
      <c r="P9" s="23" t="s">
        <v>2942</v>
      </c>
    </row>
    <row r="10" spans="1:16">
      <c r="A10" s="1142"/>
      <c r="B10" s="1142"/>
      <c r="C10" s="1048"/>
      <c r="D10" s="1142"/>
      <c r="E10" s="1142"/>
      <c r="M10" s="23" t="s">
        <v>2943</v>
      </c>
      <c r="N10" s="23"/>
      <c r="O10" s="23"/>
      <c r="P10" s="23"/>
    </row>
    <row r="11" spans="1:16" ht="13.5" thickBot="1"/>
    <row r="12" spans="1:16" ht="12.75" customHeight="1">
      <c r="A12" s="2039" t="s">
        <v>8</v>
      </c>
      <c r="B12" s="2009" t="s">
        <v>1085</v>
      </c>
      <c r="C12" s="2011" t="s">
        <v>1086</v>
      </c>
      <c r="D12" s="2011" t="s">
        <v>3</v>
      </c>
      <c r="E12" s="2013" t="s">
        <v>4</v>
      </c>
      <c r="F12" s="2152" t="s">
        <v>2934</v>
      </c>
      <c r="G12" s="2152"/>
      <c r="H12" s="2152"/>
      <c r="I12" s="2152"/>
      <c r="J12" s="2152"/>
      <c r="K12" s="2152"/>
      <c r="L12" s="2153" t="s">
        <v>2935</v>
      </c>
      <c r="M12" s="2153"/>
      <c r="N12" s="2153"/>
      <c r="O12" s="2153"/>
      <c r="P12" s="2153"/>
    </row>
    <row r="13" spans="1:16" ht="64.5">
      <c r="A13" s="2040"/>
      <c r="B13" s="2009"/>
      <c r="C13" s="1963"/>
      <c r="D13" s="1963"/>
      <c r="E13" s="1965"/>
      <c r="F13" s="601" t="s">
        <v>2936</v>
      </c>
      <c r="G13" s="601" t="s">
        <v>2937</v>
      </c>
      <c r="H13" s="601" t="s">
        <v>2886</v>
      </c>
      <c r="I13" s="601" t="s">
        <v>2887</v>
      </c>
      <c r="J13" s="601" t="s">
        <v>2888</v>
      </c>
      <c r="K13" s="601" t="s">
        <v>2938</v>
      </c>
      <c r="L13" s="601" t="s">
        <v>2939</v>
      </c>
      <c r="M13" s="601" t="s">
        <v>2886</v>
      </c>
      <c r="N13" s="601" t="s">
        <v>2887</v>
      </c>
      <c r="O13" s="601" t="s">
        <v>2888</v>
      </c>
      <c r="P13" s="601" t="s">
        <v>2940</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5">
        <v>16</v>
      </c>
    </row>
    <row r="15" spans="1:16">
      <c r="A15" s="5"/>
      <c r="B15" s="6"/>
      <c r="C15" s="6"/>
      <c r="D15" s="7"/>
      <c r="E15" s="7"/>
      <c r="F15" s="596"/>
      <c r="G15" s="597"/>
      <c r="H15" s="597"/>
      <c r="I15" s="598"/>
      <c r="J15" s="599"/>
      <c r="K15" s="597"/>
      <c r="L15" s="599"/>
      <c r="M15" s="599"/>
      <c r="N15" s="599"/>
      <c r="O15" s="599"/>
      <c r="P15" s="600"/>
    </row>
    <row r="16" spans="1:16">
      <c r="A16" s="30"/>
      <c r="B16" s="70" t="s">
        <v>556</v>
      </c>
      <c r="C16" s="71"/>
      <c r="D16" s="72"/>
      <c r="E16" s="72"/>
      <c r="F16" s="602"/>
      <c r="G16" s="602"/>
      <c r="H16" s="602"/>
      <c r="I16" s="602"/>
      <c r="J16" s="602"/>
      <c r="K16" s="602"/>
      <c r="L16" s="602"/>
      <c r="M16" s="602"/>
      <c r="N16" s="602"/>
      <c r="O16" s="602"/>
      <c r="P16" s="603"/>
    </row>
    <row r="17" spans="1:16" ht="63.75">
      <c r="A17" s="30">
        <v>1</v>
      </c>
      <c r="B17" s="73" t="s">
        <v>557</v>
      </c>
      <c r="C17" s="71" t="s">
        <v>3526</v>
      </c>
      <c r="D17" s="72" t="s">
        <v>9</v>
      </c>
      <c r="E17" s="170">
        <v>3</v>
      </c>
      <c r="F17" s="604"/>
      <c r="G17" s="602"/>
      <c r="H17" s="602"/>
      <c r="I17" s="604"/>
      <c r="J17" s="602"/>
      <c r="K17" s="602"/>
      <c r="L17" s="602"/>
      <c r="M17" s="602"/>
      <c r="N17" s="602"/>
      <c r="O17" s="602"/>
      <c r="P17" s="603"/>
    </row>
    <row r="18" spans="1:16" ht="51">
      <c r="A18" s="30">
        <v>2</v>
      </c>
      <c r="B18" s="73" t="s">
        <v>558</v>
      </c>
      <c r="C18" s="71" t="s">
        <v>3527</v>
      </c>
      <c r="D18" s="72" t="s">
        <v>5</v>
      </c>
      <c r="E18" s="170">
        <v>1</v>
      </c>
      <c r="F18" s="602"/>
      <c r="G18" s="602"/>
      <c r="H18" s="602"/>
      <c r="I18" s="602"/>
      <c r="J18" s="602"/>
      <c r="K18" s="602"/>
      <c r="L18" s="602"/>
      <c r="M18" s="602"/>
      <c r="N18" s="602"/>
      <c r="O18" s="602"/>
      <c r="P18" s="603"/>
    </row>
    <row r="19" spans="1:16" ht="76.5">
      <c r="A19" s="30">
        <v>3</v>
      </c>
      <c r="B19" s="73" t="s">
        <v>559</v>
      </c>
      <c r="C19" s="71" t="s">
        <v>3528</v>
      </c>
      <c r="D19" s="72" t="s">
        <v>5</v>
      </c>
      <c r="E19" s="170">
        <v>2</v>
      </c>
      <c r="F19" s="602"/>
      <c r="G19" s="602"/>
      <c r="H19" s="602"/>
      <c r="I19" s="602"/>
      <c r="J19" s="602"/>
      <c r="K19" s="602"/>
      <c r="L19" s="602"/>
      <c r="M19" s="602"/>
      <c r="N19" s="602"/>
      <c r="O19" s="602"/>
      <c r="P19" s="603"/>
    </row>
    <row r="20" spans="1:16" ht="63.75">
      <c r="A20" s="30">
        <v>4</v>
      </c>
      <c r="B20" s="73" t="s">
        <v>560</v>
      </c>
      <c r="C20" s="71" t="s">
        <v>3529</v>
      </c>
      <c r="D20" s="72" t="s">
        <v>9</v>
      </c>
      <c r="E20" s="170">
        <v>4</v>
      </c>
      <c r="F20" s="602"/>
      <c r="G20" s="602"/>
      <c r="H20" s="602"/>
      <c r="I20" s="602"/>
      <c r="J20" s="602"/>
      <c r="K20" s="602"/>
      <c r="L20" s="602"/>
      <c r="M20" s="602"/>
      <c r="N20" s="602"/>
      <c r="O20" s="602"/>
      <c r="P20" s="603"/>
    </row>
    <row r="21" spans="1:16" ht="76.5">
      <c r="A21" s="30">
        <v>5</v>
      </c>
      <c r="B21" s="73" t="s">
        <v>561</v>
      </c>
      <c r="C21" s="71" t="s">
        <v>3530</v>
      </c>
      <c r="D21" s="72" t="s">
        <v>5</v>
      </c>
      <c r="E21" s="170">
        <v>3</v>
      </c>
      <c r="F21" s="604"/>
      <c r="G21" s="602"/>
      <c r="H21" s="602"/>
      <c r="I21" s="604"/>
      <c r="J21" s="602"/>
      <c r="K21" s="602"/>
      <c r="L21" s="602"/>
      <c r="M21" s="602"/>
      <c r="N21" s="602"/>
      <c r="O21" s="602"/>
      <c r="P21" s="603"/>
    </row>
    <row r="22" spans="1:16" ht="15">
      <c r="A22" s="30">
        <v>6</v>
      </c>
      <c r="B22" s="73" t="s">
        <v>520</v>
      </c>
      <c r="C22" s="71" t="s">
        <v>562</v>
      </c>
      <c r="D22" s="72" t="s">
        <v>5</v>
      </c>
      <c r="E22" s="170">
        <v>3</v>
      </c>
      <c r="F22" s="604"/>
      <c r="G22" s="602"/>
      <c r="H22" s="602"/>
      <c r="I22" s="602"/>
      <c r="J22" s="602"/>
      <c r="K22" s="602"/>
      <c r="L22" s="602"/>
      <c r="M22" s="602"/>
      <c r="N22" s="602"/>
      <c r="O22" s="602"/>
      <c r="P22" s="603"/>
    </row>
    <row r="23" spans="1:16" ht="15">
      <c r="A23" s="30">
        <v>7</v>
      </c>
      <c r="B23" s="73"/>
      <c r="C23" s="71"/>
      <c r="D23" s="72"/>
      <c r="E23" s="170"/>
      <c r="F23" s="604"/>
      <c r="G23" s="602"/>
      <c r="H23" s="602"/>
      <c r="I23" s="604"/>
      <c r="J23" s="602"/>
      <c r="K23" s="602"/>
      <c r="L23" s="602"/>
      <c r="M23" s="602"/>
      <c r="N23" s="602"/>
      <c r="O23" s="602"/>
      <c r="P23" s="603"/>
    </row>
    <row r="24" spans="1:16" ht="15">
      <c r="A24" s="30">
        <v>8</v>
      </c>
      <c r="B24" s="74" t="s">
        <v>563</v>
      </c>
      <c r="C24" s="71"/>
      <c r="D24" s="72"/>
      <c r="E24" s="170"/>
      <c r="F24" s="602"/>
      <c r="G24" s="602"/>
      <c r="H24" s="602"/>
      <c r="I24" s="604"/>
      <c r="J24" s="602"/>
      <c r="K24" s="602"/>
      <c r="L24" s="602"/>
      <c r="M24" s="602"/>
      <c r="N24" s="602"/>
      <c r="O24" s="602"/>
      <c r="P24" s="603"/>
    </row>
    <row r="25" spans="1:16" ht="102.75">
      <c r="A25" s="30">
        <v>9</v>
      </c>
      <c r="B25" s="75" t="s">
        <v>564</v>
      </c>
      <c r="C25" s="71" t="s">
        <v>3531</v>
      </c>
      <c r="D25" s="72" t="s">
        <v>5</v>
      </c>
      <c r="E25" s="170">
        <v>1</v>
      </c>
      <c r="F25" s="602"/>
      <c r="G25" s="602"/>
      <c r="H25" s="602"/>
      <c r="I25" s="604"/>
      <c r="J25" s="602"/>
      <c r="K25" s="602"/>
      <c r="L25" s="602"/>
      <c r="M25" s="602"/>
      <c r="N25" s="602"/>
      <c r="O25" s="602"/>
      <c r="P25" s="603"/>
    </row>
    <row r="26" spans="1:16" ht="15">
      <c r="A26" s="30">
        <v>10</v>
      </c>
      <c r="B26" s="76"/>
      <c r="C26" s="77"/>
      <c r="D26" s="77"/>
      <c r="E26" s="170"/>
      <c r="F26" s="602"/>
      <c r="G26" s="602"/>
      <c r="H26" s="602"/>
      <c r="I26" s="602"/>
      <c r="J26" s="602"/>
      <c r="K26" s="602"/>
      <c r="L26" s="602"/>
      <c r="M26" s="602"/>
      <c r="N26" s="602"/>
      <c r="O26" s="602"/>
      <c r="P26" s="603"/>
    </row>
    <row r="27" spans="1:16" ht="15">
      <c r="A27" s="30">
        <v>11</v>
      </c>
      <c r="B27" s="74" t="s">
        <v>565</v>
      </c>
      <c r="C27" s="71"/>
      <c r="D27" s="72"/>
      <c r="E27" s="170"/>
      <c r="F27" s="602"/>
      <c r="G27" s="602"/>
      <c r="H27" s="602"/>
      <c r="I27" s="604"/>
      <c r="J27" s="602"/>
      <c r="K27" s="602"/>
      <c r="L27" s="602"/>
      <c r="M27" s="602"/>
      <c r="N27" s="602"/>
      <c r="O27" s="602"/>
      <c r="P27" s="603"/>
    </row>
    <row r="28" spans="1:16" ht="63.75">
      <c r="A28" s="30">
        <v>12</v>
      </c>
      <c r="B28" s="78" t="s">
        <v>566</v>
      </c>
      <c r="C28" s="79" t="s">
        <v>3532</v>
      </c>
      <c r="D28" s="79" t="s">
        <v>5</v>
      </c>
      <c r="E28" s="170">
        <v>45</v>
      </c>
      <c r="F28" s="602"/>
      <c r="G28" s="602"/>
      <c r="H28" s="602"/>
      <c r="I28" s="602"/>
      <c r="J28" s="602"/>
      <c r="K28" s="602"/>
      <c r="L28" s="602"/>
      <c r="M28" s="602"/>
      <c r="N28" s="602"/>
      <c r="O28" s="602"/>
      <c r="P28" s="603"/>
    </row>
    <row r="29" spans="1:16" ht="25.5">
      <c r="A29" s="30">
        <v>13</v>
      </c>
      <c r="B29" s="78" t="s">
        <v>567</v>
      </c>
      <c r="C29" s="79" t="s">
        <v>3533</v>
      </c>
      <c r="D29" s="79" t="s">
        <v>5</v>
      </c>
      <c r="E29" s="170">
        <v>45</v>
      </c>
      <c r="F29" s="602"/>
      <c r="G29" s="602"/>
      <c r="H29" s="602"/>
      <c r="I29" s="604"/>
      <c r="J29" s="602"/>
      <c r="K29" s="602"/>
      <c r="L29" s="602"/>
      <c r="M29" s="602"/>
      <c r="N29" s="602"/>
      <c r="O29" s="602"/>
      <c r="P29" s="603"/>
    </row>
    <row r="30" spans="1:16" ht="25.5">
      <c r="A30" s="30">
        <v>14</v>
      </c>
      <c r="B30" s="78" t="s">
        <v>568</v>
      </c>
      <c r="C30" s="79" t="s">
        <v>569</v>
      </c>
      <c r="D30" s="79" t="s">
        <v>5</v>
      </c>
      <c r="E30" s="170">
        <v>10</v>
      </c>
      <c r="F30" s="602"/>
      <c r="G30" s="602"/>
      <c r="H30" s="602"/>
      <c r="I30" s="602"/>
      <c r="J30" s="602"/>
      <c r="K30" s="602"/>
      <c r="L30" s="602"/>
      <c r="M30" s="602"/>
      <c r="N30" s="602"/>
      <c r="O30" s="602"/>
      <c r="P30" s="603"/>
    </row>
    <row r="31" spans="1:16" ht="15">
      <c r="A31" s="30">
        <v>15</v>
      </c>
      <c r="B31" s="78"/>
      <c r="C31" s="72"/>
      <c r="D31" s="79"/>
      <c r="E31" s="170"/>
      <c r="F31" s="602"/>
      <c r="G31" s="602"/>
      <c r="H31" s="602"/>
      <c r="I31" s="604"/>
      <c r="J31" s="602"/>
      <c r="K31" s="602"/>
      <c r="L31" s="602"/>
      <c r="M31" s="602"/>
      <c r="N31" s="602"/>
      <c r="O31" s="602"/>
      <c r="P31" s="603"/>
    </row>
    <row r="32" spans="1:16" ht="15">
      <c r="A32" s="30">
        <v>16</v>
      </c>
      <c r="B32" s="70" t="s">
        <v>570</v>
      </c>
      <c r="C32" s="72"/>
      <c r="D32" s="79"/>
      <c r="E32" s="170"/>
      <c r="F32" s="602"/>
      <c r="G32" s="602"/>
      <c r="H32" s="602"/>
      <c r="I32" s="602"/>
      <c r="J32" s="602"/>
      <c r="K32" s="602"/>
      <c r="L32" s="602"/>
      <c r="M32" s="602"/>
      <c r="N32" s="602"/>
      <c r="O32" s="602"/>
      <c r="P32" s="603"/>
    </row>
    <row r="33" spans="1:16" ht="38.25">
      <c r="A33" s="30">
        <v>17</v>
      </c>
      <c r="B33" s="78" t="s">
        <v>571</v>
      </c>
      <c r="C33" s="71" t="s">
        <v>3534</v>
      </c>
      <c r="D33" s="79" t="s">
        <v>5</v>
      </c>
      <c r="E33" s="170">
        <v>1</v>
      </c>
      <c r="F33" s="604"/>
      <c r="G33" s="602"/>
      <c r="H33" s="602"/>
      <c r="I33" s="604"/>
      <c r="J33" s="602"/>
      <c r="K33" s="602"/>
      <c r="L33" s="602"/>
      <c r="M33" s="602"/>
      <c r="N33" s="602"/>
      <c r="O33" s="602"/>
      <c r="P33" s="603"/>
    </row>
    <row r="34" spans="1:16" ht="25.5">
      <c r="A34" s="30">
        <v>18</v>
      </c>
      <c r="B34" s="78" t="s">
        <v>572</v>
      </c>
      <c r="C34" s="71" t="s">
        <v>3535</v>
      </c>
      <c r="D34" s="79" t="s">
        <v>5</v>
      </c>
      <c r="E34" s="170">
        <v>3</v>
      </c>
      <c r="F34" s="602"/>
      <c r="G34" s="602"/>
      <c r="H34" s="602"/>
      <c r="I34" s="602"/>
      <c r="J34" s="602"/>
      <c r="K34" s="602"/>
      <c r="L34" s="602"/>
      <c r="M34" s="602"/>
      <c r="N34" s="602"/>
      <c r="O34" s="602"/>
      <c r="P34" s="603"/>
    </row>
    <row r="35" spans="1:16" ht="25.5">
      <c r="A35" s="30">
        <v>19</v>
      </c>
      <c r="B35" s="78" t="s">
        <v>573</v>
      </c>
      <c r="C35" s="71" t="s">
        <v>3536</v>
      </c>
      <c r="D35" s="79" t="s">
        <v>5</v>
      </c>
      <c r="E35" s="170">
        <v>5</v>
      </c>
      <c r="F35" s="602"/>
      <c r="G35" s="602"/>
      <c r="H35" s="602"/>
      <c r="I35" s="602"/>
      <c r="J35" s="602"/>
      <c r="K35" s="602"/>
      <c r="L35" s="602"/>
      <c r="M35" s="602"/>
      <c r="N35" s="602"/>
      <c r="O35" s="602"/>
      <c r="P35" s="603"/>
    </row>
    <row r="36" spans="1:16" ht="25.5">
      <c r="A36" s="30">
        <v>20</v>
      </c>
      <c r="B36" s="78" t="s">
        <v>574</v>
      </c>
      <c r="C36" s="71" t="s">
        <v>3537</v>
      </c>
      <c r="D36" s="79" t="s">
        <v>5</v>
      </c>
      <c r="E36" s="170">
        <v>3</v>
      </c>
      <c r="F36" s="602"/>
      <c r="G36" s="602"/>
      <c r="H36" s="602"/>
      <c r="I36" s="602"/>
      <c r="J36" s="602"/>
      <c r="K36" s="602"/>
      <c r="L36" s="602"/>
      <c r="M36" s="602"/>
      <c r="N36" s="602"/>
      <c r="O36" s="602"/>
      <c r="P36" s="603"/>
    </row>
    <row r="37" spans="1:16" ht="15">
      <c r="A37" s="30">
        <v>21</v>
      </c>
      <c r="B37" s="78"/>
      <c r="C37" s="72"/>
      <c r="D37" s="79"/>
      <c r="E37" s="170"/>
      <c r="F37" s="604"/>
      <c r="G37" s="602"/>
      <c r="H37" s="602"/>
      <c r="I37" s="604"/>
      <c r="J37" s="602"/>
      <c r="K37" s="602"/>
      <c r="L37" s="602"/>
      <c r="M37" s="602"/>
      <c r="N37" s="602"/>
      <c r="O37" s="602"/>
      <c r="P37" s="603"/>
    </row>
    <row r="38" spans="1:16" ht="15">
      <c r="A38" s="30">
        <v>22</v>
      </c>
      <c r="B38" s="70" t="s">
        <v>541</v>
      </c>
      <c r="C38" s="71"/>
      <c r="D38" s="72"/>
      <c r="E38" s="170"/>
      <c r="F38" s="604"/>
      <c r="G38" s="602"/>
      <c r="H38" s="602"/>
      <c r="I38" s="602"/>
      <c r="J38" s="602"/>
      <c r="K38" s="602"/>
      <c r="L38" s="602"/>
      <c r="M38" s="602"/>
      <c r="N38" s="602"/>
      <c r="O38" s="602"/>
      <c r="P38" s="603"/>
    </row>
    <row r="39" spans="1:16" ht="25.5">
      <c r="A39" s="30">
        <v>23</v>
      </c>
      <c r="B39" s="80" t="s">
        <v>575</v>
      </c>
      <c r="C39" s="77" t="s">
        <v>3538</v>
      </c>
      <c r="D39" s="79" t="s">
        <v>7</v>
      </c>
      <c r="E39" s="170">
        <v>2000</v>
      </c>
      <c r="F39" s="604"/>
      <c r="G39" s="602"/>
      <c r="H39" s="602"/>
      <c r="I39" s="604"/>
      <c r="J39" s="602"/>
      <c r="K39" s="602"/>
      <c r="L39" s="602"/>
      <c r="M39" s="602"/>
      <c r="N39" s="602"/>
      <c r="O39" s="602"/>
      <c r="P39" s="603"/>
    </row>
    <row r="40" spans="1:16" ht="38.25">
      <c r="A40" s="30">
        <v>24</v>
      </c>
      <c r="B40" s="80" t="s">
        <v>576</v>
      </c>
      <c r="C40" s="71" t="s">
        <v>3539</v>
      </c>
      <c r="D40" s="79" t="s">
        <v>7</v>
      </c>
      <c r="E40" s="170">
        <v>350</v>
      </c>
      <c r="F40" s="604"/>
      <c r="G40" s="602"/>
      <c r="H40" s="602"/>
      <c r="I40" s="604"/>
      <c r="J40" s="602"/>
      <c r="K40" s="602"/>
      <c r="L40" s="602"/>
      <c r="M40" s="602"/>
      <c r="N40" s="602"/>
      <c r="O40" s="602"/>
      <c r="P40" s="603"/>
    </row>
    <row r="41" spans="1:16" ht="51">
      <c r="A41" s="30">
        <v>25</v>
      </c>
      <c r="B41" s="78" t="s">
        <v>577</v>
      </c>
      <c r="C41" s="72" t="s">
        <v>578</v>
      </c>
      <c r="D41" s="72" t="s">
        <v>7</v>
      </c>
      <c r="E41" s="170">
        <v>450</v>
      </c>
      <c r="F41" s="604"/>
      <c r="G41" s="602"/>
      <c r="H41" s="602"/>
      <c r="I41" s="604"/>
      <c r="J41" s="602"/>
      <c r="K41" s="602"/>
      <c r="L41" s="602"/>
      <c r="M41" s="602"/>
      <c r="N41" s="602"/>
      <c r="O41" s="602"/>
      <c r="P41" s="603"/>
    </row>
    <row r="42" spans="1:16" ht="15">
      <c r="A42" s="30">
        <v>26</v>
      </c>
      <c r="B42" s="78"/>
      <c r="C42" s="77"/>
      <c r="D42" s="72"/>
      <c r="E42" s="170"/>
      <c r="F42" s="602"/>
      <c r="G42" s="602"/>
      <c r="H42" s="602"/>
      <c r="I42" s="602"/>
      <c r="J42" s="602"/>
      <c r="K42" s="602"/>
      <c r="L42" s="602"/>
      <c r="M42" s="602"/>
      <c r="N42" s="602"/>
      <c r="O42" s="602"/>
      <c r="P42" s="603"/>
    </row>
    <row r="43" spans="1:16" ht="15">
      <c r="A43" s="30">
        <v>27</v>
      </c>
      <c r="B43" s="74" t="s">
        <v>548</v>
      </c>
      <c r="C43" s="71"/>
      <c r="D43" s="72"/>
      <c r="E43" s="170"/>
      <c r="F43" s="602"/>
      <c r="G43" s="602"/>
      <c r="H43" s="602"/>
      <c r="I43" s="604"/>
      <c r="J43" s="602"/>
      <c r="K43" s="602"/>
      <c r="L43" s="602"/>
      <c r="M43" s="602"/>
      <c r="N43" s="602"/>
      <c r="O43" s="602"/>
      <c r="P43" s="603"/>
    </row>
    <row r="44" spans="1:16" ht="76.5">
      <c r="A44" s="30">
        <v>28</v>
      </c>
      <c r="B44" s="78" t="s">
        <v>579</v>
      </c>
      <c r="C44" s="71" t="s">
        <v>3508</v>
      </c>
      <c r="D44" s="77" t="s">
        <v>5</v>
      </c>
      <c r="E44" s="170">
        <v>1</v>
      </c>
      <c r="F44" s="602"/>
      <c r="G44" s="602"/>
      <c r="H44" s="602"/>
      <c r="I44" s="602"/>
      <c r="J44" s="602"/>
      <c r="K44" s="602"/>
      <c r="L44" s="602"/>
      <c r="M44" s="602"/>
      <c r="N44" s="602"/>
      <c r="O44" s="602"/>
      <c r="P44" s="603"/>
    </row>
    <row r="45" spans="1:16" ht="25.5">
      <c r="A45" s="30">
        <v>29</v>
      </c>
      <c r="B45" s="78" t="s">
        <v>580</v>
      </c>
      <c r="C45" s="71"/>
      <c r="D45" s="77" t="s">
        <v>9</v>
      </c>
      <c r="E45" s="170">
        <v>1</v>
      </c>
      <c r="F45" s="602"/>
      <c r="G45" s="602"/>
      <c r="H45" s="602"/>
      <c r="I45" s="604"/>
      <c r="J45" s="602"/>
      <c r="K45" s="602"/>
      <c r="L45" s="602"/>
      <c r="M45" s="602"/>
      <c r="N45" s="602"/>
      <c r="O45" s="602"/>
      <c r="P45" s="603"/>
    </row>
    <row r="46" spans="1:16" ht="25.5">
      <c r="A46" s="30">
        <v>30</v>
      </c>
      <c r="B46" s="78" t="s">
        <v>581</v>
      </c>
      <c r="C46" s="71"/>
      <c r="D46" s="77" t="s">
        <v>9</v>
      </c>
      <c r="E46" s="170">
        <v>1</v>
      </c>
      <c r="F46" s="602"/>
      <c r="G46" s="602"/>
      <c r="H46" s="602"/>
      <c r="I46" s="602"/>
      <c r="J46" s="602"/>
      <c r="K46" s="602"/>
      <c r="L46" s="602"/>
      <c r="M46" s="602"/>
      <c r="N46" s="602"/>
      <c r="O46" s="602"/>
      <c r="P46" s="603"/>
    </row>
    <row r="47" spans="1:16" ht="25.5">
      <c r="A47" s="30">
        <v>31</v>
      </c>
      <c r="B47" s="78" t="s">
        <v>582</v>
      </c>
      <c r="C47" s="71"/>
      <c r="D47" s="77" t="s">
        <v>9</v>
      </c>
      <c r="E47" s="170">
        <v>1</v>
      </c>
      <c r="F47" s="602"/>
      <c r="G47" s="602"/>
      <c r="H47" s="602"/>
      <c r="I47" s="604"/>
      <c r="J47" s="602"/>
      <c r="K47" s="602"/>
      <c r="L47" s="602"/>
      <c r="M47" s="602"/>
      <c r="N47" s="602"/>
      <c r="O47" s="602"/>
      <c r="P47" s="603"/>
    </row>
    <row r="48" spans="1:16" ht="15">
      <c r="A48" s="30">
        <v>32</v>
      </c>
      <c r="B48" s="78" t="s">
        <v>553</v>
      </c>
      <c r="C48" s="71"/>
      <c r="D48" s="77" t="s">
        <v>9</v>
      </c>
      <c r="E48" s="170">
        <v>1</v>
      </c>
      <c r="F48" s="602"/>
      <c r="G48" s="602"/>
      <c r="H48" s="602"/>
      <c r="I48" s="605"/>
      <c r="J48" s="602"/>
      <c r="K48" s="602"/>
      <c r="L48" s="602"/>
      <c r="M48" s="602"/>
      <c r="N48" s="602"/>
      <c r="O48" s="602"/>
      <c r="P48" s="603"/>
    </row>
    <row r="49" spans="1:18" ht="39">
      <c r="A49" s="30">
        <v>33</v>
      </c>
      <c r="B49" s="75" t="s">
        <v>554</v>
      </c>
      <c r="C49" s="71"/>
      <c r="D49" s="77" t="s">
        <v>9</v>
      </c>
      <c r="E49" s="170">
        <v>1</v>
      </c>
      <c r="F49" s="606"/>
      <c r="G49" s="602"/>
      <c r="H49" s="602"/>
      <c r="I49" s="606"/>
      <c r="J49" s="602"/>
      <c r="K49" s="602"/>
      <c r="L49" s="602"/>
      <c r="M49" s="602"/>
      <c r="N49" s="602"/>
      <c r="O49" s="602"/>
      <c r="P49" s="603"/>
    </row>
    <row r="50" spans="1:18" ht="51.75" thickBot="1">
      <c r="A50" s="607"/>
      <c r="B50" s="608" t="s">
        <v>1099</v>
      </c>
      <c r="D50" s="609" t="s">
        <v>1097</v>
      </c>
      <c r="E50" s="610">
        <v>1</v>
      </c>
      <c r="F50" s="611"/>
      <c r="G50" s="602"/>
      <c r="H50" s="602"/>
      <c r="I50" s="613"/>
      <c r="J50" s="613"/>
      <c r="K50" s="602"/>
      <c r="L50" s="602"/>
      <c r="M50" s="602"/>
      <c r="N50" s="602"/>
      <c r="O50" s="602"/>
      <c r="P50" s="603"/>
    </row>
    <row r="51" spans="1:18" ht="13.5" thickBot="1">
      <c r="A51" s="186"/>
      <c r="B51" s="2105" t="s">
        <v>6</v>
      </c>
      <c r="C51" s="2105"/>
      <c r="D51" s="2105"/>
      <c r="E51" s="2105"/>
      <c r="F51" s="593"/>
      <c r="G51" s="593"/>
      <c r="H51" s="593"/>
      <c r="I51" s="593"/>
      <c r="J51" s="593"/>
      <c r="K51" s="593"/>
      <c r="L51" s="594"/>
      <c r="M51" s="594"/>
      <c r="N51" s="594"/>
      <c r="O51" s="594"/>
      <c r="P51" s="594"/>
      <c r="R51" s="617"/>
    </row>
    <row r="52" spans="1:18">
      <c r="A52" s="2038"/>
      <c r="B52" s="2038"/>
      <c r="C52" s="2038"/>
      <c r="D52" s="2038"/>
      <c r="E52" s="2038"/>
    </row>
    <row r="54" spans="1:18" ht="70.5" customHeight="1">
      <c r="A54" s="843">
        <v>1</v>
      </c>
      <c r="B54" s="2021" t="s">
        <v>2874</v>
      </c>
      <c r="C54" s="2021"/>
      <c r="D54" s="2021"/>
      <c r="E54" s="2021"/>
      <c r="F54" s="2021"/>
      <c r="G54" s="2021"/>
      <c r="H54" s="2021"/>
      <c r="I54" s="2021"/>
      <c r="J54" s="2021"/>
      <c r="K54" s="2021"/>
      <c r="L54" s="2021"/>
    </row>
    <row r="55" spans="1:18" ht="30" customHeight="1">
      <c r="A55" s="846" t="s">
        <v>49</v>
      </c>
      <c r="B55" s="1032" t="s">
        <v>3220</v>
      </c>
      <c r="C55" s="1033"/>
      <c r="D55" s="1033"/>
      <c r="E55" s="1033"/>
      <c r="F55" s="1033"/>
      <c r="G55" s="1033"/>
      <c r="H55" s="1033"/>
      <c r="I55" s="1033"/>
      <c r="J55" s="1033"/>
      <c r="K55" s="1033"/>
      <c r="L55" s="1033"/>
    </row>
    <row r="56" spans="1:18" ht="55.5" customHeight="1">
      <c r="A56" s="1034" t="s">
        <v>52</v>
      </c>
      <c r="B56" s="2020" t="s">
        <v>3474</v>
      </c>
      <c r="C56" s="2020"/>
      <c r="D56" s="2020"/>
      <c r="E56" s="2020"/>
      <c r="F56" s="2020"/>
      <c r="G56" s="2020"/>
      <c r="H56" s="2020"/>
      <c r="I56" s="2020"/>
      <c r="J56" s="2020"/>
      <c r="K56" s="2020"/>
      <c r="L56" s="2020"/>
    </row>
    <row r="57" spans="1:18" ht="54.75" customHeight="1">
      <c r="A57" s="1034" t="s">
        <v>3218</v>
      </c>
      <c r="B57" s="1927" t="s">
        <v>3217</v>
      </c>
      <c r="C57" s="1927"/>
      <c r="D57" s="1927"/>
      <c r="E57" s="1927"/>
      <c r="F57" s="1927"/>
      <c r="G57" s="1927"/>
      <c r="H57" s="1927"/>
      <c r="I57" s="1927"/>
      <c r="J57" s="1927"/>
      <c r="K57" s="1927"/>
      <c r="L57" s="1927"/>
    </row>
    <row r="58" spans="1:18" ht="63.75" customHeight="1">
      <c r="A58" s="1034" t="s">
        <v>3219</v>
      </c>
      <c r="B58" s="1927" t="s">
        <v>3224</v>
      </c>
      <c r="C58" s="1927"/>
      <c r="D58" s="1927"/>
      <c r="E58" s="1927"/>
      <c r="F58" s="1927"/>
      <c r="G58" s="1927"/>
      <c r="H58" s="1927"/>
      <c r="I58" s="1927"/>
      <c r="J58" s="1927"/>
      <c r="K58" s="1927"/>
      <c r="L58" s="1927"/>
    </row>
    <row r="59" spans="1:18">
      <c r="A59" s="846"/>
      <c r="B59" s="847"/>
      <c r="C59" s="843"/>
      <c r="D59" s="848"/>
      <c r="E59" s="848"/>
      <c r="F59" s="844"/>
      <c r="G59" s="845"/>
      <c r="H59" s="845"/>
      <c r="I59" s="845"/>
      <c r="J59" s="845"/>
      <c r="K59" s="845"/>
      <c r="L59" s="845"/>
    </row>
    <row r="60" spans="1:18">
      <c r="A60" s="846"/>
      <c r="B60" s="847"/>
      <c r="C60" s="843"/>
      <c r="D60" s="848"/>
      <c r="E60" s="848"/>
      <c r="F60" s="844"/>
      <c r="G60" s="845"/>
      <c r="H60" s="845"/>
      <c r="I60" s="845"/>
      <c r="J60" s="845"/>
      <c r="K60" s="845"/>
      <c r="L60" s="845"/>
    </row>
    <row r="61" spans="1:18">
      <c r="A61" s="846"/>
      <c r="B61" s="847"/>
      <c r="C61" s="843"/>
      <c r="D61" s="848"/>
      <c r="E61" s="848"/>
      <c r="F61" s="844"/>
      <c r="G61" s="845"/>
      <c r="H61" s="845"/>
      <c r="I61" s="845"/>
      <c r="J61" s="845"/>
      <c r="K61" s="845"/>
      <c r="L61" s="845"/>
    </row>
    <row r="62" spans="1:18">
      <c r="A62" s="849"/>
      <c r="B62" s="1045" t="s">
        <v>3222</v>
      </c>
      <c r="C62" s="1921" t="s">
        <v>10</v>
      </c>
      <c r="D62" s="1921"/>
      <c r="E62" s="757"/>
      <c r="F62" s="757"/>
      <c r="G62" s="757"/>
      <c r="H62" s="757"/>
      <c r="I62" s="757"/>
      <c r="J62" s="757"/>
      <c r="K62" s="757"/>
      <c r="L62" s="757"/>
    </row>
    <row r="63" spans="1:18">
      <c r="A63" s="849"/>
      <c r="B63" s="1045" t="s">
        <v>3221</v>
      </c>
      <c r="C63" s="1921" t="s">
        <v>11</v>
      </c>
      <c r="D63" s="1921"/>
      <c r="E63" s="757"/>
      <c r="F63" s="757"/>
      <c r="G63" s="757"/>
      <c r="H63" s="757"/>
      <c r="I63" s="757"/>
      <c r="J63" s="757"/>
      <c r="K63" s="757"/>
      <c r="L63" s="757"/>
    </row>
    <row r="64" spans="1:18">
      <c r="A64" s="849"/>
      <c r="B64" s="833"/>
      <c r="C64" s="851"/>
      <c r="D64" s="851"/>
      <c r="E64" s="757"/>
      <c r="F64" s="757"/>
      <c r="G64" s="757"/>
      <c r="H64" s="757"/>
      <c r="I64" s="757"/>
      <c r="J64" s="757"/>
      <c r="K64" s="757"/>
      <c r="L64" s="757"/>
    </row>
    <row r="65" spans="1:12">
      <c r="A65" s="849"/>
      <c r="B65" s="833"/>
      <c r="C65" s="851"/>
      <c r="D65" s="851"/>
      <c r="E65" s="757"/>
      <c r="F65" s="757"/>
      <c r="G65" s="757"/>
      <c r="H65" s="757"/>
      <c r="I65" s="757"/>
      <c r="J65" s="757"/>
      <c r="K65" s="757"/>
      <c r="L65" s="757"/>
    </row>
    <row r="66" spans="1:12">
      <c r="A66" s="849"/>
      <c r="B66" s="833" t="s">
        <v>3223</v>
      </c>
      <c r="C66" s="1921" t="s">
        <v>10</v>
      </c>
      <c r="D66" s="1921"/>
      <c r="E66" s="757"/>
      <c r="F66" s="757"/>
      <c r="G66" s="757"/>
      <c r="H66" s="757"/>
      <c r="I66" s="757"/>
      <c r="J66" s="757"/>
      <c r="K66" s="757"/>
      <c r="L66" s="757"/>
    </row>
    <row r="67" spans="1:12">
      <c r="A67" s="849"/>
      <c r="B67" s="833"/>
      <c r="C67" s="1921" t="s">
        <v>11</v>
      </c>
      <c r="D67" s="1921"/>
      <c r="E67" s="757"/>
      <c r="F67" s="757"/>
      <c r="G67" s="757"/>
      <c r="H67" s="757"/>
      <c r="I67" s="757"/>
      <c r="J67" s="757"/>
      <c r="K67" s="757"/>
      <c r="L67" s="757"/>
    </row>
    <row r="68" spans="1:12">
      <c r="A68" s="1045"/>
      <c r="B68" s="1045"/>
      <c r="C68" s="1045"/>
      <c r="D68" s="1045"/>
      <c r="E68" s="1045"/>
      <c r="F68" s="1045"/>
      <c r="G68" s="1045"/>
      <c r="H68" s="1045"/>
      <c r="I68" s="1045"/>
      <c r="J68" s="1045"/>
      <c r="K68" s="1045"/>
      <c r="L68" s="1045"/>
    </row>
    <row r="69" spans="1:12">
      <c r="B69" s="1"/>
      <c r="C69" s="1"/>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sheetData>
  <mergeCells count="25">
    <mergeCell ref="A1:E1"/>
    <mergeCell ref="A2:E2"/>
    <mergeCell ref="A3:E3"/>
    <mergeCell ref="A4:B4"/>
    <mergeCell ref="D12:D13"/>
    <mergeCell ref="E12:E13"/>
    <mergeCell ref="A6:B6"/>
    <mergeCell ref="A7:B7"/>
    <mergeCell ref="A8:B8"/>
    <mergeCell ref="C63:D63"/>
    <mergeCell ref="C66:D66"/>
    <mergeCell ref="C67:D67"/>
    <mergeCell ref="A5:B5"/>
    <mergeCell ref="B54:L54"/>
    <mergeCell ref="B56:L56"/>
    <mergeCell ref="B57:L57"/>
    <mergeCell ref="B58:L58"/>
    <mergeCell ref="C62:D62"/>
    <mergeCell ref="F12:K12"/>
    <mergeCell ref="L12:P12"/>
    <mergeCell ref="B51:E51"/>
    <mergeCell ref="A52:E52"/>
    <mergeCell ref="A12:A13"/>
    <mergeCell ref="B12:B13"/>
    <mergeCell ref="C12:C13"/>
  </mergeCells>
  <conditionalFormatting sqref="A16:A49">
    <cfRule type="cellIs" dxfId="35" priority="4" operator="equal">
      <formula>0</formula>
    </cfRule>
  </conditionalFormatting>
  <conditionalFormatting sqref="D16:E49">
    <cfRule type="cellIs" dxfId="34" priority="1" operator="equal">
      <formula>0</formula>
    </cfRule>
  </conditionalFormatting>
  <pageMargins left="0.7" right="0.7" top="0.75" bottom="0.75" header="0.3" footer="0.3"/>
  <pageSetup paperSize="9" orientation="portrait" horizontalDpi="0"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P83"/>
  <sheetViews>
    <sheetView topLeftCell="A36" zoomScaleNormal="100" workbookViewId="0">
      <selection activeCell="S50" sqref="S50"/>
    </sheetView>
  </sheetViews>
  <sheetFormatPr defaultColWidth="9.42578125" defaultRowHeight="12.75"/>
  <cols>
    <col min="1" max="1" width="8.42578125" style="1" customWidth="1"/>
    <col min="2" max="2" width="32.5703125" style="4" customWidth="1"/>
    <col min="3" max="3" width="16.7109375" style="4" customWidth="1"/>
    <col min="4" max="4" width="10.140625" style="1" customWidth="1"/>
    <col min="5" max="5" width="31.85546875" style="1" customWidth="1"/>
    <col min="6" max="14" width="9.42578125" style="1"/>
    <col min="15" max="16" width="10.28515625" style="1" bestFit="1" customWidth="1"/>
    <col min="17" max="233" width="9.42578125" style="1"/>
    <col min="234" max="234" width="6.42578125" style="1" customWidth="1"/>
    <col min="235" max="235" width="35.42578125" style="1" customWidth="1"/>
    <col min="236" max="236" width="3.5703125" style="1" customWidth="1"/>
    <col min="237" max="237" width="9.28515625" style="1" customWidth="1"/>
    <col min="238" max="238" width="6.42578125" style="1" customWidth="1"/>
    <col min="239" max="239" width="4.5703125" style="1" customWidth="1"/>
    <col min="240" max="240" width="7.42578125" style="1" customWidth="1"/>
    <col min="241" max="241" width="8.42578125" style="1" customWidth="1"/>
    <col min="242" max="242" width="7.5703125" style="1" customWidth="1"/>
    <col min="243" max="243" width="9" style="1" customWidth="1"/>
    <col min="244" max="244" width="11.42578125" style="1" customWidth="1"/>
    <col min="245" max="245" width="10.42578125" style="1" customWidth="1"/>
    <col min="246" max="246" width="11.5703125" style="1" customWidth="1"/>
    <col min="247" max="247" width="9.42578125" style="1"/>
    <col min="248" max="248" width="11.42578125" style="1" customWidth="1"/>
    <col min="249" max="489" width="9.42578125" style="1"/>
    <col min="490" max="490" width="6.42578125" style="1" customWidth="1"/>
    <col min="491" max="491" width="35.42578125" style="1" customWidth="1"/>
    <col min="492" max="492" width="3.5703125" style="1" customWidth="1"/>
    <col min="493" max="493" width="9.28515625" style="1" customWidth="1"/>
    <col min="494" max="494" width="6.42578125" style="1" customWidth="1"/>
    <col min="495" max="495" width="4.5703125" style="1" customWidth="1"/>
    <col min="496" max="496" width="7.42578125" style="1" customWidth="1"/>
    <col min="497" max="497" width="8.42578125" style="1" customWidth="1"/>
    <col min="498" max="498" width="7.5703125" style="1" customWidth="1"/>
    <col min="499" max="499" width="9" style="1" customWidth="1"/>
    <col min="500" max="500" width="11.42578125" style="1" customWidth="1"/>
    <col min="501" max="501" width="10.42578125" style="1" customWidth="1"/>
    <col min="502" max="502" width="11.5703125" style="1" customWidth="1"/>
    <col min="503" max="503" width="9.42578125" style="1"/>
    <col min="504" max="504" width="11.42578125" style="1" customWidth="1"/>
    <col min="505" max="745" width="9.42578125" style="1"/>
    <col min="746" max="746" width="6.42578125" style="1" customWidth="1"/>
    <col min="747" max="747" width="35.42578125" style="1" customWidth="1"/>
    <col min="748" max="748" width="3.5703125" style="1" customWidth="1"/>
    <col min="749" max="749" width="9.28515625" style="1" customWidth="1"/>
    <col min="750" max="750" width="6.42578125" style="1" customWidth="1"/>
    <col min="751" max="751" width="4.5703125" style="1" customWidth="1"/>
    <col min="752" max="752" width="7.42578125" style="1" customWidth="1"/>
    <col min="753" max="753" width="8.42578125" style="1" customWidth="1"/>
    <col min="754" max="754" width="7.5703125" style="1" customWidth="1"/>
    <col min="755" max="755" width="9" style="1" customWidth="1"/>
    <col min="756" max="756" width="11.42578125" style="1" customWidth="1"/>
    <col min="757" max="757" width="10.42578125" style="1" customWidth="1"/>
    <col min="758" max="758" width="11.5703125" style="1" customWidth="1"/>
    <col min="759" max="759" width="9.42578125" style="1"/>
    <col min="760" max="760" width="11.42578125" style="1" customWidth="1"/>
    <col min="761" max="1001" width="9.42578125" style="1"/>
    <col min="1002" max="1002" width="6.42578125" style="1" customWidth="1"/>
    <col min="1003" max="1003" width="35.42578125" style="1" customWidth="1"/>
    <col min="1004" max="1004" width="3.5703125" style="1" customWidth="1"/>
    <col min="1005" max="1006" width="9.28515625" style="1" customWidth="1"/>
    <col min="1007" max="16384" width="9.42578125" style="1"/>
  </cols>
  <sheetData>
    <row r="1" spans="1:16">
      <c r="A1" s="2034" t="s">
        <v>2918</v>
      </c>
      <c r="B1" s="2034"/>
      <c r="C1" s="2034"/>
      <c r="D1" s="2034"/>
      <c r="E1" s="2034"/>
    </row>
    <row r="2" spans="1:16">
      <c r="A2" s="2035" t="s">
        <v>583</v>
      </c>
      <c r="B2" s="2035"/>
      <c r="C2" s="2035"/>
      <c r="D2" s="2035"/>
      <c r="E2" s="2035"/>
    </row>
    <row r="3" spans="1:16">
      <c r="A3" s="2071"/>
      <c r="B3" s="2071"/>
      <c r="C3" s="2071"/>
      <c r="D3" s="2071"/>
      <c r="E3" s="2071"/>
    </row>
    <row r="4" spans="1:16">
      <c r="A4" s="1932" t="s">
        <v>0</v>
      </c>
      <c r="B4" s="1932"/>
      <c r="C4" s="759" t="s">
        <v>3211</v>
      </c>
      <c r="D4" s="1142"/>
      <c r="E4" s="1142"/>
    </row>
    <row r="5" spans="1:16">
      <c r="A5" s="1932" t="s">
        <v>1</v>
      </c>
      <c r="B5" s="1932"/>
      <c r="C5" s="759" t="s">
        <v>3211</v>
      </c>
      <c r="D5" s="1050"/>
      <c r="E5" s="1050"/>
    </row>
    <row r="6" spans="1:16" s="3" customFormat="1">
      <c r="A6" s="1932" t="s">
        <v>2</v>
      </c>
      <c r="B6" s="1932"/>
      <c r="C6" s="759" t="s">
        <v>3212</v>
      </c>
      <c r="D6" s="1050"/>
      <c r="E6" s="1050"/>
    </row>
    <row r="7" spans="1:16" ht="15">
      <c r="A7" s="1932" t="s">
        <v>3209</v>
      </c>
      <c r="B7" s="1932"/>
      <c r="C7" s="761" t="s">
        <v>3213</v>
      </c>
      <c r="D7" s="1142"/>
      <c r="E7" s="1142"/>
    </row>
    <row r="8" spans="1:16" s="3" customFormat="1" ht="15">
      <c r="A8" s="1939" t="s">
        <v>3210</v>
      </c>
      <c r="B8" s="1939"/>
      <c r="C8" s="761"/>
      <c r="D8" s="1050"/>
      <c r="E8" s="1050"/>
    </row>
    <row r="9" spans="1:16">
      <c r="A9" s="1142"/>
      <c r="B9" s="1142"/>
      <c r="C9" s="1048"/>
      <c r="D9" s="1142"/>
      <c r="E9" s="1142"/>
      <c r="M9" s="23" t="s">
        <v>2941</v>
      </c>
      <c r="N9" s="23"/>
      <c r="O9" s="145"/>
      <c r="P9" s="23" t="s">
        <v>2942</v>
      </c>
    </row>
    <row r="10" spans="1:16">
      <c r="A10" s="1142"/>
      <c r="B10" s="1142"/>
      <c r="C10" s="1048"/>
      <c r="D10" s="1142"/>
      <c r="E10" s="1142"/>
      <c r="M10" s="23" t="s">
        <v>2943</v>
      </c>
      <c r="N10" s="23"/>
      <c r="O10" s="23"/>
      <c r="P10" s="23"/>
    </row>
    <row r="11" spans="1:16" ht="13.5" thickBot="1"/>
    <row r="12" spans="1:16" ht="12.75" customHeight="1">
      <c r="A12" s="2039" t="s">
        <v>8</v>
      </c>
      <c r="B12" s="2009" t="s">
        <v>1085</v>
      </c>
      <c r="C12" s="2011" t="s">
        <v>1086</v>
      </c>
      <c r="D12" s="2011" t="s">
        <v>3</v>
      </c>
      <c r="E12" s="2013" t="s">
        <v>4</v>
      </c>
      <c r="F12" s="2154" t="s">
        <v>2934</v>
      </c>
      <c r="G12" s="2154"/>
      <c r="H12" s="2154"/>
      <c r="I12" s="2154"/>
      <c r="J12" s="2154"/>
      <c r="K12" s="2154"/>
      <c r="L12" s="2155" t="s">
        <v>2935</v>
      </c>
      <c r="M12" s="2155"/>
      <c r="N12" s="2155"/>
      <c r="O12" s="2155"/>
      <c r="P12" s="2155"/>
    </row>
    <row r="13" spans="1:16" ht="64.5">
      <c r="A13" s="2040"/>
      <c r="B13" s="2009"/>
      <c r="C13" s="1963"/>
      <c r="D13" s="1963"/>
      <c r="E13" s="1965"/>
      <c r="F13" s="618" t="s">
        <v>2936</v>
      </c>
      <c r="G13" s="618" t="s">
        <v>2937</v>
      </c>
      <c r="H13" s="618" t="s">
        <v>2886</v>
      </c>
      <c r="I13" s="618" t="s">
        <v>2887</v>
      </c>
      <c r="J13" s="618" t="s">
        <v>2888</v>
      </c>
      <c r="K13" s="618" t="s">
        <v>2938</v>
      </c>
      <c r="L13" s="618" t="s">
        <v>2939</v>
      </c>
      <c r="M13" s="618" t="s">
        <v>2886</v>
      </c>
      <c r="N13" s="618" t="s">
        <v>2887</v>
      </c>
      <c r="O13" s="618" t="s">
        <v>2888</v>
      </c>
      <c r="P13" s="618" t="s">
        <v>2940</v>
      </c>
    </row>
    <row r="14" spans="1:16" ht="15.75" thickBot="1">
      <c r="A14" s="13">
        <v>1</v>
      </c>
      <c r="B14" s="13">
        <v>2</v>
      </c>
      <c r="C14" s="56">
        <v>3</v>
      </c>
      <c r="D14" s="13">
        <v>4</v>
      </c>
      <c r="E14" s="13">
        <v>5</v>
      </c>
      <c r="F14" s="619">
        <v>6</v>
      </c>
      <c r="G14" s="619">
        <v>7</v>
      </c>
      <c r="H14" s="619">
        <v>8</v>
      </c>
      <c r="I14" s="619">
        <v>9</v>
      </c>
      <c r="J14" s="619">
        <v>10</v>
      </c>
      <c r="K14" s="619">
        <v>11</v>
      </c>
      <c r="L14" s="619">
        <v>12</v>
      </c>
      <c r="M14" s="619">
        <v>13</v>
      </c>
      <c r="N14" s="619">
        <v>14</v>
      </c>
      <c r="O14" s="619">
        <v>15</v>
      </c>
      <c r="P14" s="619">
        <v>16</v>
      </c>
    </row>
    <row r="15" spans="1:16">
      <c r="A15" s="5"/>
      <c r="B15" s="70" t="s">
        <v>584</v>
      </c>
      <c r="C15" s="71"/>
      <c r="D15" s="72"/>
      <c r="E15" s="72"/>
      <c r="F15" s="596"/>
      <c r="G15" s="597"/>
      <c r="H15" s="597"/>
      <c r="I15" s="598"/>
      <c r="J15" s="599"/>
      <c r="K15" s="597"/>
      <c r="L15" s="599"/>
      <c r="M15" s="599"/>
      <c r="N15" s="599"/>
      <c r="O15" s="599"/>
      <c r="P15" s="600"/>
    </row>
    <row r="16" spans="1:16" ht="63.75">
      <c r="A16" s="30">
        <v>1</v>
      </c>
      <c r="B16" s="73" t="s">
        <v>585</v>
      </c>
      <c r="C16" s="71" t="s">
        <v>3509</v>
      </c>
      <c r="D16" s="72" t="s">
        <v>5</v>
      </c>
      <c r="E16" s="170">
        <v>1</v>
      </c>
      <c r="F16" s="620"/>
      <c r="G16" s="620"/>
      <c r="H16" s="620"/>
      <c r="I16" s="620"/>
      <c r="J16" s="620"/>
      <c r="K16" s="620"/>
      <c r="L16" s="620"/>
      <c r="M16" s="620"/>
      <c r="N16" s="620"/>
      <c r="O16" s="620"/>
      <c r="P16" s="621"/>
    </row>
    <row r="17" spans="1:16" ht="51">
      <c r="A17" s="30">
        <v>2</v>
      </c>
      <c r="B17" s="73" t="s">
        <v>586</v>
      </c>
      <c r="C17" s="71" t="s">
        <v>3510</v>
      </c>
      <c r="D17" s="72" t="s">
        <v>5</v>
      </c>
      <c r="E17" s="170">
        <v>1</v>
      </c>
      <c r="F17" s="622"/>
      <c r="G17" s="620"/>
      <c r="H17" s="620"/>
      <c r="I17" s="622"/>
      <c r="J17" s="620"/>
      <c r="K17" s="620"/>
      <c r="L17" s="620"/>
      <c r="M17" s="620"/>
      <c r="N17" s="620"/>
      <c r="O17" s="620"/>
      <c r="P17" s="621"/>
    </row>
    <row r="18" spans="1:16" ht="51">
      <c r="A18" s="30">
        <v>3</v>
      </c>
      <c r="B18" s="73" t="s">
        <v>587</v>
      </c>
      <c r="C18" s="71" t="s">
        <v>3511</v>
      </c>
      <c r="D18" s="72" t="s">
        <v>5</v>
      </c>
      <c r="E18" s="170">
        <v>2</v>
      </c>
      <c r="F18" s="620"/>
      <c r="G18" s="620"/>
      <c r="H18" s="620"/>
      <c r="I18" s="620"/>
      <c r="J18" s="620"/>
      <c r="K18" s="620"/>
      <c r="L18" s="620"/>
      <c r="M18" s="620"/>
      <c r="N18" s="620"/>
      <c r="O18" s="620"/>
      <c r="P18" s="621"/>
    </row>
    <row r="19" spans="1:16" ht="51">
      <c r="A19" s="30">
        <v>4</v>
      </c>
      <c r="B19" s="73" t="s">
        <v>588</v>
      </c>
      <c r="C19" s="71" t="s">
        <v>3512</v>
      </c>
      <c r="D19" s="72" t="s">
        <v>5</v>
      </c>
      <c r="E19" s="170">
        <v>1</v>
      </c>
      <c r="F19" s="620"/>
      <c r="G19" s="620"/>
      <c r="H19" s="620"/>
      <c r="I19" s="620"/>
      <c r="J19" s="620"/>
      <c r="K19" s="620"/>
      <c r="L19" s="620"/>
      <c r="M19" s="620"/>
      <c r="N19" s="620"/>
      <c r="O19" s="620"/>
      <c r="P19" s="621"/>
    </row>
    <row r="20" spans="1:16" ht="51">
      <c r="A20" s="30">
        <v>5</v>
      </c>
      <c r="B20" s="73" t="s">
        <v>589</v>
      </c>
      <c r="C20" s="71" t="s">
        <v>3513</v>
      </c>
      <c r="D20" s="72" t="s">
        <v>5</v>
      </c>
      <c r="E20" s="170">
        <v>1</v>
      </c>
      <c r="F20" s="620"/>
      <c r="G20" s="620"/>
      <c r="H20" s="620"/>
      <c r="I20" s="620"/>
      <c r="J20" s="620"/>
      <c r="K20" s="620"/>
      <c r="L20" s="620"/>
      <c r="M20" s="620"/>
      <c r="N20" s="620"/>
      <c r="O20" s="620"/>
      <c r="P20" s="621"/>
    </row>
    <row r="21" spans="1:16" ht="15">
      <c r="A21" s="30">
        <v>6</v>
      </c>
      <c r="B21" s="70" t="s">
        <v>590</v>
      </c>
      <c r="C21" s="71"/>
      <c r="D21" s="72"/>
      <c r="E21" s="170"/>
      <c r="F21" s="622"/>
      <c r="G21" s="620"/>
      <c r="H21" s="620"/>
      <c r="I21" s="620"/>
      <c r="J21" s="620"/>
      <c r="K21" s="620"/>
      <c r="L21" s="620"/>
      <c r="M21" s="620"/>
      <c r="N21" s="620"/>
      <c r="O21" s="620"/>
      <c r="P21" s="621"/>
    </row>
    <row r="22" spans="1:16" ht="39">
      <c r="A22" s="30">
        <v>7</v>
      </c>
      <c r="B22" s="75" t="s">
        <v>591</v>
      </c>
      <c r="C22" s="71" t="s">
        <v>592</v>
      </c>
      <c r="D22" s="72" t="s">
        <v>9</v>
      </c>
      <c r="E22" s="170">
        <v>1</v>
      </c>
      <c r="F22" s="622"/>
      <c r="G22" s="620"/>
      <c r="H22" s="620"/>
      <c r="I22" s="622"/>
      <c r="J22" s="620"/>
      <c r="K22" s="620"/>
      <c r="L22" s="620"/>
      <c r="M22" s="620"/>
      <c r="N22" s="620"/>
      <c r="O22" s="620"/>
      <c r="P22" s="621"/>
    </row>
    <row r="23" spans="1:16" ht="25.5">
      <c r="A23" s="30">
        <v>8</v>
      </c>
      <c r="B23" s="82" t="s">
        <v>593</v>
      </c>
      <c r="C23" s="71"/>
      <c r="D23" s="72" t="s">
        <v>5</v>
      </c>
      <c r="E23" s="170">
        <v>1</v>
      </c>
      <c r="F23" s="620"/>
      <c r="G23" s="620"/>
      <c r="H23" s="620"/>
      <c r="I23" s="622"/>
      <c r="J23" s="620"/>
      <c r="K23" s="620"/>
      <c r="L23" s="620"/>
      <c r="M23" s="620"/>
      <c r="N23" s="620"/>
      <c r="O23" s="620"/>
      <c r="P23" s="621"/>
    </row>
    <row r="24" spans="1:16" ht="25.5">
      <c r="A24" s="30">
        <v>9</v>
      </c>
      <c r="B24" s="82" t="s">
        <v>594</v>
      </c>
      <c r="C24" s="71" t="s">
        <v>3514</v>
      </c>
      <c r="D24" s="72" t="s">
        <v>5</v>
      </c>
      <c r="E24" s="170">
        <v>1</v>
      </c>
      <c r="F24" s="620"/>
      <c r="G24" s="620"/>
      <c r="H24" s="620"/>
      <c r="I24" s="622"/>
      <c r="J24" s="620"/>
      <c r="K24" s="620"/>
      <c r="L24" s="620"/>
      <c r="M24" s="620"/>
      <c r="N24" s="620"/>
      <c r="O24" s="620"/>
      <c r="P24" s="621"/>
    </row>
    <row r="25" spans="1:16" ht="26.25">
      <c r="A25" s="30">
        <v>10</v>
      </c>
      <c r="B25" s="75" t="s">
        <v>595</v>
      </c>
      <c r="C25" s="71"/>
      <c r="D25" s="72" t="s">
        <v>9</v>
      </c>
      <c r="E25" s="170">
        <v>1</v>
      </c>
      <c r="F25" s="620"/>
      <c r="G25" s="620"/>
      <c r="H25" s="620"/>
      <c r="I25" s="620"/>
      <c r="J25" s="620"/>
      <c r="K25" s="620"/>
      <c r="L25" s="620"/>
      <c r="M25" s="620"/>
      <c r="N25" s="620"/>
      <c r="O25" s="620"/>
      <c r="P25" s="621"/>
    </row>
    <row r="26" spans="1:16" ht="15">
      <c r="A26" s="30">
        <v>11</v>
      </c>
      <c r="B26" s="82" t="s">
        <v>596</v>
      </c>
      <c r="C26" s="71" t="s">
        <v>597</v>
      </c>
      <c r="D26" s="72" t="s">
        <v>5</v>
      </c>
      <c r="E26" s="170">
        <v>1</v>
      </c>
      <c r="F26" s="620"/>
      <c r="G26" s="620"/>
      <c r="H26" s="620"/>
      <c r="I26" s="622"/>
      <c r="J26" s="620"/>
      <c r="K26" s="620"/>
      <c r="L26" s="620"/>
      <c r="M26" s="620"/>
      <c r="N26" s="620"/>
      <c r="O26" s="620"/>
      <c r="P26" s="621"/>
    </row>
    <row r="27" spans="1:16" ht="25.5">
      <c r="A27" s="30">
        <v>12</v>
      </c>
      <c r="B27" s="83" t="s">
        <v>598</v>
      </c>
      <c r="C27" s="84" t="s">
        <v>599</v>
      </c>
      <c r="D27" s="72" t="s">
        <v>5</v>
      </c>
      <c r="E27" s="170">
        <v>1</v>
      </c>
      <c r="F27" s="620"/>
      <c r="G27" s="620"/>
      <c r="H27" s="620"/>
      <c r="I27" s="620"/>
      <c r="J27" s="620"/>
      <c r="K27" s="620"/>
      <c r="L27" s="620"/>
      <c r="M27" s="620"/>
      <c r="N27" s="620"/>
      <c r="O27" s="620"/>
      <c r="P27" s="621"/>
    </row>
    <row r="28" spans="1:16" ht="15">
      <c r="A28" s="30">
        <v>13</v>
      </c>
      <c r="B28" s="83" t="s">
        <v>600</v>
      </c>
      <c r="C28" s="84" t="s">
        <v>601</v>
      </c>
      <c r="D28" s="72" t="s">
        <v>5</v>
      </c>
      <c r="E28" s="170">
        <v>2</v>
      </c>
      <c r="F28" s="620"/>
      <c r="G28" s="620"/>
      <c r="H28" s="620"/>
      <c r="I28" s="622"/>
      <c r="J28" s="620"/>
      <c r="K28" s="620"/>
      <c r="L28" s="620"/>
      <c r="M28" s="620"/>
      <c r="N28" s="620"/>
      <c r="O28" s="620"/>
      <c r="P28" s="621"/>
    </row>
    <row r="29" spans="1:16" ht="39.75">
      <c r="A29" s="30">
        <v>14</v>
      </c>
      <c r="B29" s="75" t="s">
        <v>602</v>
      </c>
      <c r="C29" s="71" t="s">
        <v>617</v>
      </c>
      <c r="D29" s="72" t="s">
        <v>5</v>
      </c>
      <c r="E29" s="170">
        <v>3</v>
      </c>
      <c r="F29" s="620"/>
      <c r="G29" s="620"/>
      <c r="H29" s="620"/>
      <c r="I29" s="620"/>
      <c r="J29" s="620"/>
      <c r="K29" s="620"/>
      <c r="L29" s="620"/>
      <c r="M29" s="620"/>
      <c r="N29" s="620"/>
      <c r="O29" s="620"/>
      <c r="P29" s="621"/>
    </row>
    <row r="30" spans="1:16" ht="15">
      <c r="A30" s="30">
        <v>15</v>
      </c>
      <c r="B30" s="70" t="s">
        <v>603</v>
      </c>
      <c r="C30" s="85"/>
      <c r="D30" s="72"/>
      <c r="E30" s="170"/>
      <c r="F30" s="620"/>
      <c r="G30" s="620"/>
      <c r="H30" s="620"/>
      <c r="I30" s="620"/>
      <c r="J30" s="620"/>
      <c r="K30" s="620"/>
      <c r="L30" s="620"/>
      <c r="M30" s="620"/>
      <c r="N30" s="620"/>
      <c r="O30" s="620"/>
      <c r="P30" s="621"/>
    </row>
    <row r="31" spans="1:16" ht="63.75">
      <c r="A31" s="30">
        <v>16</v>
      </c>
      <c r="B31" s="83" t="s">
        <v>604</v>
      </c>
      <c r="C31" s="84" t="s">
        <v>3515</v>
      </c>
      <c r="D31" s="72" t="s">
        <v>5</v>
      </c>
      <c r="E31" s="170">
        <v>65</v>
      </c>
      <c r="F31" s="622"/>
      <c r="G31" s="620"/>
      <c r="H31" s="620"/>
      <c r="I31" s="622"/>
      <c r="J31" s="620"/>
      <c r="K31" s="620"/>
      <c r="L31" s="620"/>
      <c r="M31" s="620"/>
      <c r="N31" s="620"/>
      <c r="O31" s="620"/>
      <c r="P31" s="621"/>
    </row>
    <row r="32" spans="1:16" ht="25.5">
      <c r="A32" s="30">
        <v>17</v>
      </c>
      <c r="B32" s="83" t="s">
        <v>605</v>
      </c>
      <c r="C32" s="84" t="s">
        <v>3516</v>
      </c>
      <c r="D32" s="72" t="s">
        <v>5</v>
      </c>
      <c r="E32" s="170">
        <v>65</v>
      </c>
      <c r="F32" s="620"/>
      <c r="G32" s="620"/>
      <c r="H32" s="620"/>
      <c r="I32" s="620"/>
      <c r="J32" s="620"/>
      <c r="K32" s="620"/>
      <c r="L32" s="620"/>
      <c r="M32" s="620"/>
      <c r="N32" s="620"/>
      <c r="O32" s="620"/>
      <c r="P32" s="621"/>
    </row>
    <row r="33" spans="1:16" ht="76.5">
      <c r="A33" s="30">
        <v>18</v>
      </c>
      <c r="B33" s="83" t="s">
        <v>606</v>
      </c>
      <c r="C33" s="84" t="s">
        <v>3517</v>
      </c>
      <c r="D33" s="72" t="s">
        <v>5</v>
      </c>
      <c r="E33" s="170">
        <v>26</v>
      </c>
      <c r="F33" s="620"/>
      <c r="G33" s="620"/>
      <c r="H33" s="620"/>
      <c r="I33" s="620"/>
      <c r="J33" s="620"/>
      <c r="K33" s="620"/>
      <c r="L33" s="620"/>
      <c r="M33" s="620"/>
      <c r="N33" s="620"/>
      <c r="O33" s="620"/>
      <c r="P33" s="621"/>
    </row>
    <row r="34" spans="1:16" ht="25.5">
      <c r="A34" s="30">
        <v>19</v>
      </c>
      <c r="B34" s="83" t="s">
        <v>607</v>
      </c>
      <c r="C34" s="84" t="s">
        <v>3518</v>
      </c>
      <c r="D34" s="72" t="s">
        <v>5</v>
      </c>
      <c r="E34" s="170">
        <v>26</v>
      </c>
      <c r="F34" s="620"/>
      <c r="G34" s="620"/>
      <c r="H34" s="620"/>
      <c r="I34" s="620"/>
      <c r="J34" s="620"/>
      <c r="K34" s="620"/>
      <c r="L34" s="620"/>
      <c r="M34" s="620"/>
      <c r="N34" s="620"/>
      <c r="O34" s="620"/>
      <c r="P34" s="621"/>
    </row>
    <row r="35" spans="1:16" ht="63.75">
      <c r="A35" s="30">
        <v>20</v>
      </c>
      <c r="B35" s="83" t="s">
        <v>608</v>
      </c>
      <c r="C35" s="84" t="s">
        <v>3519</v>
      </c>
      <c r="D35" s="72" t="s">
        <v>5</v>
      </c>
      <c r="E35" s="170">
        <v>24</v>
      </c>
      <c r="F35" s="622"/>
      <c r="G35" s="620"/>
      <c r="H35" s="620"/>
      <c r="I35" s="622"/>
      <c r="J35" s="620"/>
      <c r="K35" s="620"/>
      <c r="L35" s="620"/>
      <c r="M35" s="620"/>
      <c r="N35" s="620"/>
      <c r="O35" s="620"/>
      <c r="P35" s="621"/>
    </row>
    <row r="36" spans="1:16" ht="76.5">
      <c r="A36" s="30">
        <v>21</v>
      </c>
      <c r="B36" s="83" t="s">
        <v>609</v>
      </c>
      <c r="C36" s="84" t="s">
        <v>3520</v>
      </c>
      <c r="D36" s="72" t="s">
        <v>5</v>
      </c>
      <c r="E36" s="170">
        <v>18</v>
      </c>
      <c r="F36" s="622"/>
      <c r="G36" s="620"/>
      <c r="H36" s="620"/>
      <c r="I36" s="620"/>
      <c r="J36" s="620"/>
      <c r="K36" s="620"/>
      <c r="L36" s="620"/>
      <c r="M36" s="620"/>
      <c r="N36" s="620"/>
      <c r="O36" s="620"/>
      <c r="P36" s="621"/>
    </row>
    <row r="37" spans="1:16" ht="25.5">
      <c r="A37" s="30">
        <v>22</v>
      </c>
      <c r="B37" s="83" t="s">
        <v>610</v>
      </c>
      <c r="C37" s="84" t="s">
        <v>3521</v>
      </c>
      <c r="D37" s="72" t="s">
        <v>5</v>
      </c>
      <c r="E37" s="170">
        <v>20</v>
      </c>
      <c r="F37" s="622"/>
      <c r="G37" s="620"/>
      <c r="H37" s="620"/>
      <c r="I37" s="622"/>
      <c r="J37" s="620"/>
      <c r="K37" s="620"/>
      <c r="L37" s="620"/>
      <c r="M37" s="620"/>
      <c r="N37" s="620"/>
      <c r="O37" s="620"/>
      <c r="P37" s="621"/>
    </row>
    <row r="38" spans="1:16" ht="15">
      <c r="A38" s="30">
        <v>23</v>
      </c>
      <c r="B38" s="70" t="s">
        <v>541</v>
      </c>
      <c r="C38" s="71"/>
      <c r="D38" s="72"/>
      <c r="E38" s="170"/>
      <c r="F38" s="620"/>
      <c r="G38" s="620"/>
      <c r="H38" s="620"/>
      <c r="I38" s="622"/>
      <c r="J38" s="620"/>
      <c r="K38" s="620"/>
      <c r="L38" s="620"/>
      <c r="M38" s="620"/>
      <c r="N38" s="620"/>
      <c r="O38" s="620"/>
      <c r="P38" s="621"/>
    </row>
    <row r="39" spans="1:16" ht="15">
      <c r="A39" s="30">
        <v>24</v>
      </c>
      <c r="B39" s="80" t="s">
        <v>542</v>
      </c>
      <c r="C39" s="77" t="s">
        <v>611</v>
      </c>
      <c r="D39" s="81" t="s">
        <v>7</v>
      </c>
      <c r="E39" s="170">
        <v>2700</v>
      </c>
      <c r="F39" s="620"/>
      <c r="G39" s="620"/>
      <c r="H39" s="620"/>
      <c r="I39" s="620"/>
      <c r="J39" s="620"/>
      <c r="K39" s="620"/>
      <c r="L39" s="620"/>
      <c r="M39" s="620"/>
      <c r="N39" s="620"/>
      <c r="O39" s="620"/>
      <c r="P39" s="621"/>
    </row>
    <row r="40" spans="1:16" ht="38.25">
      <c r="A40" s="30">
        <v>25</v>
      </c>
      <c r="B40" s="78" t="s">
        <v>612</v>
      </c>
      <c r="C40" s="77" t="s">
        <v>3522</v>
      </c>
      <c r="D40" s="81" t="s">
        <v>7</v>
      </c>
      <c r="E40" s="170">
        <v>30</v>
      </c>
      <c r="F40" s="620"/>
      <c r="G40" s="620"/>
      <c r="H40" s="620"/>
      <c r="I40" s="622"/>
      <c r="J40" s="620"/>
      <c r="K40" s="620"/>
      <c r="L40" s="620"/>
      <c r="M40" s="620"/>
      <c r="N40" s="620"/>
      <c r="O40" s="620"/>
      <c r="P40" s="621"/>
    </row>
    <row r="41" spans="1:16" ht="39.75">
      <c r="A41" s="30">
        <v>26</v>
      </c>
      <c r="B41" s="78" t="s">
        <v>613</v>
      </c>
      <c r="C41" s="77" t="s">
        <v>3523</v>
      </c>
      <c r="D41" s="77" t="s">
        <v>7</v>
      </c>
      <c r="E41" s="170">
        <v>20</v>
      </c>
      <c r="F41" s="620"/>
      <c r="G41" s="620"/>
      <c r="H41" s="620"/>
      <c r="I41" s="620"/>
      <c r="J41" s="620"/>
      <c r="K41" s="620"/>
      <c r="L41" s="620"/>
      <c r="M41" s="620"/>
      <c r="N41" s="620"/>
      <c r="O41" s="620"/>
      <c r="P41" s="621"/>
    </row>
    <row r="42" spans="1:16" ht="38.25">
      <c r="A42" s="30">
        <v>27</v>
      </c>
      <c r="B42" s="78" t="s">
        <v>614</v>
      </c>
      <c r="C42" s="77" t="s">
        <v>3524</v>
      </c>
      <c r="D42" s="77" t="s">
        <v>5</v>
      </c>
      <c r="E42" s="170">
        <v>5</v>
      </c>
      <c r="F42" s="620"/>
      <c r="G42" s="620"/>
      <c r="H42" s="620"/>
      <c r="I42" s="620"/>
      <c r="J42" s="620"/>
      <c r="K42" s="620"/>
      <c r="L42" s="620"/>
      <c r="M42" s="620"/>
      <c r="N42" s="620"/>
      <c r="O42" s="620"/>
      <c r="P42" s="621"/>
    </row>
    <row r="43" spans="1:16" ht="38.25">
      <c r="A43" s="30">
        <v>28</v>
      </c>
      <c r="B43" s="78" t="s">
        <v>543</v>
      </c>
      <c r="C43" s="71" t="s">
        <v>544</v>
      </c>
      <c r="D43" s="81" t="s">
        <v>7</v>
      </c>
      <c r="E43" s="170">
        <v>1900</v>
      </c>
      <c r="F43" s="620"/>
      <c r="G43" s="620"/>
      <c r="H43" s="620"/>
      <c r="I43" s="622"/>
      <c r="J43" s="620"/>
      <c r="K43" s="620"/>
      <c r="L43" s="620"/>
      <c r="M43" s="620"/>
      <c r="N43" s="620"/>
      <c r="O43" s="620"/>
      <c r="P43" s="621"/>
    </row>
    <row r="44" spans="1:16" ht="25.5">
      <c r="A44" s="30">
        <v>29</v>
      </c>
      <c r="B44" s="82" t="s">
        <v>615</v>
      </c>
      <c r="C44" s="71" t="s">
        <v>616</v>
      </c>
      <c r="D44" s="72" t="s">
        <v>5</v>
      </c>
      <c r="E44" s="170">
        <v>5700</v>
      </c>
      <c r="F44" s="620"/>
      <c r="G44" s="620"/>
      <c r="H44" s="620"/>
      <c r="I44" s="620"/>
      <c r="J44" s="620"/>
      <c r="K44" s="620"/>
      <c r="L44" s="620"/>
      <c r="M44" s="620"/>
      <c r="N44" s="620"/>
      <c r="O44" s="620"/>
      <c r="P44" s="621"/>
    </row>
    <row r="45" spans="1:16" ht="15">
      <c r="A45" s="30">
        <v>30</v>
      </c>
      <c r="B45" s="78"/>
      <c r="C45" s="77"/>
      <c r="D45" s="72"/>
      <c r="E45" s="170"/>
      <c r="F45" s="620"/>
      <c r="G45" s="620"/>
      <c r="H45" s="620"/>
      <c r="I45" s="620"/>
      <c r="J45" s="620"/>
      <c r="K45" s="620"/>
      <c r="L45" s="620"/>
      <c r="M45" s="620"/>
      <c r="N45" s="620"/>
      <c r="O45" s="620"/>
      <c r="P45" s="621"/>
    </row>
    <row r="46" spans="1:16" ht="15">
      <c r="A46" s="30">
        <v>31</v>
      </c>
      <c r="B46" s="74" t="s">
        <v>548</v>
      </c>
      <c r="C46" s="71"/>
      <c r="D46" s="72"/>
      <c r="E46" s="170"/>
      <c r="F46" s="620"/>
      <c r="G46" s="620"/>
      <c r="H46" s="620"/>
      <c r="I46" s="620"/>
      <c r="J46" s="620"/>
      <c r="K46" s="620"/>
      <c r="L46" s="620"/>
      <c r="M46" s="620"/>
      <c r="N46" s="620"/>
      <c r="O46" s="620"/>
      <c r="P46" s="621"/>
    </row>
    <row r="47" spans="1:16" ht="76.5">
      <c r="A47" s="30">
        <v>32</v>
      </c>
      <c r="B47" s="78" t="s">
        <v>579</v>
      </c>
      <c r="C47" s="71" t="s">
        <v>3525</v>
      </c>
      <c r="D47" s="77" t="s">
        <v>5</v>
      </c>
      <c r="E47" s="170">
        <v>2</v>
      </c>
      <c r="F47" s="620"/>
      <c r="G47" s="620"/>
      <c r="H47" s="620"/>
      <c r="I47" s="620"/>
      <c r="J47" s="620"/>
      <c r="K47" s="620"/>
      <c r="L47" s="620"/>
      <c r="M47" s="620"/>
      <c r="N47" s="620"/>
      <c r="O47" s="620"/>
      <c r="P47" s="621"/>
    </row>
    <row r="48" spans="1:16" ht="15">
      <c r="A48" s="30">
        <v>33</v>
      </c>
      <c r="B48" s="78" t="s">
        <v>550</v>
      </c>
      <c r="C48" s="71"/>
      <c r="D48" s="77" t="s">
        <v>9</v>
      </c>
      <c r="E48" s="170">
        <v>1</v>
      </c>
      <c r="F48" s="622"/>
      <c r="G48" s="620"/>
      <c r="H48" s="620"/>
      <c r="I48" s="620"/>
      <c r="J48" s="620"/>
      <c r="K48" s="620"/>
      <c r="L48" s="620"/>
      <c r="M48" s="620"/>
      <c r="N48" s="620"/>
      <c r="O48" s="620"/>
      <c r="P48" s="621"/>
    </row>
    <row r="49" spans="1:16" ht="15">
      <c r="A49" s="30">
        <v>34</v>
      </c>
      <c r="B49" s="78" t="s">
        <v>553</v>
      </c>
      <c r="C49" s="71"/>
      <c r="D49" s="77" t="s">
        <v>9</v>
      </c>
      <c r="E49" s="170">
        <v>1</v>
      </c>
      <c r="F49" s="620"/>
      <c r="G49" s="620"/>
      <c r="H49" s="620"/>
      <c r="I49" s="623"/>
      <c r="J49" s="620"/>
      <c r="K49" s="620"/>
      <c r="L49" s="620"/>
      <c r="M49" s="620"/>
      <c r="N49" s="620"/>
      <c r="O49" s="620"/>
      <c r="P49" s="621"/>
    </row>
    <row r="50" spans="1:16" ht="39">
      <c r="A50" s="30">
        <v>35</v>
      </c>
      <c r="B50" s="75" t="s">
        <v>554</v>
      </c>
      <c r="C50" s="71"/>
      <c r="D50" s="77" t="s">
        <v>9</v>
      </c>
      <c r="E50" s="170">
        <v>1</v>
      </c>
      <c r="F50" s="624"/>
      <c r="G50" s="620"/>
      <c r="H50" s="620"/>
      <c r="I50" s="624"/>
      <c r="J50" s="620"/>
      <c r="K50" s="620"/>
      <c r="L50" s="620"/>
      <c r="M50" s="620"/>
      <c r="N50" s="620"/>
      <c r="O50" s="620"/>
      <c r="P50" s="621"/>
    </row>
    <row r="51" spans="1:16" ht="51.75" thickBot="1">
      <c r="A51" s="8"/>
      <c r="B51" s="608" t="s">
        <v>1099</v>
      </c>
      <c r="D51" s="609" t="s">
        <v>9</v>
      </c>
      <c r="E51" s="610">
        <v>1</v>
      </c>
      <c r="F51" s="611"/>
      <c r="G51" s="612"/>
      <c r="H51" s="620"/>
      <c r="I51" s="613"/>
      <c r="J51" s="613"/>
      <c r="K51" s="620"/>
      <c r="L51" s="620"/>
      <c r="M51" s="620"/>
      <c r="N51" s="620"/>
      <c r="O51" s="620"/>
      <c r="P51" s="621"/>
    </row>
    <row r="52" spans="1:16" ht="13.5" thickBot="1">
      <c r="A52" s="625"/>
      <c r="B52" s="2156" t="s">
        <v>6</v>
      </c>
      <c r="C52" s="2105"/>
      <c r="D52" s="2105"/>
      <c r="E52" s="2105"/>
      <c r="F52" s="593"/>
      <c r="G52" s="593"/>
      <c r="H52" s="593"/>
      <c r="I52" s="593"/>
      <c r="J52" s="593"/>
      <c r="K52" s="593"/>
      <c r="L52" s="594"/>
      <c r="M52" s="594"/>
      <c r="N52" s="594"/>
      <c r="O52" s="594"/>
      <c r="P52" s="594"/>
    </row>
    <row r="53" spans="1:16">
      <c r="A53" s="2038"/>
      <c r="B53" s="2038"/>
      <c r="C53" s="2038"/>
      <c r="D53" s="2038"/>
      <c r="E53" s="2038"/>
    </row>
    <row r="55" spans="1:16" ht="60.75" customHeight="1">
      <c r="A55" s="843">
        <v>1</v>
      </c>
      <c r="B55" s="2021" t="s">
        <v>2874</v>
      </c>
      <c r="C55" s="2021"/>
      <c r="D55" s="2021"/>
      <c r="E55" s="2021"/>
      <c r="F55" s="2021"/>
      <c r="G55" s="2021"/>
      <c r="H55" s="2021"/>
      <c r="I55" s="2021"/>
      <c r="J55" s="2021"/>
      <c r="K55" s="2021"/>
      <c r="L55" s="2021"/>
    </row>
    <row r="56" spans="1:16" ht="22.5" customHeight="1">
      <c r="A56" s="846" t="s">
        <v>49</v>
      </c>
      <c r="B56" s="1032" t="s">
        <v>3220</v>
      </c>
      <c r="C56" s="1033"/>
      <c r="D56" s="1033"/>
      <c r="E56" s="1033"/>
      <c r="F56" s="1033"/>
      <c r="G56" s="1033"/>
      <c r="H56" s="1033"/>
      <c r="I56" s="1033"/>
      <c r="J56" s="1033"/>
      <c r="K56" s="1033"/>
      <c r="L56" s="1033"/>
    </row>
    <row r="57" spans="1:16" ht="66.75" customHeight="1">
      <c r="A57" s="1034" t="s">
        <v>52</v>
      </c>
      <c r="B57" s="2020" t="s">
        <v>3474</v>
      </c>
      <c r="C57" s="2020"/>
      <c r="D57" s="2020"/>
      <c r="E57" s="2020"/>
      <c r="F57" s="2020"/>
      <c r="G57" s="2020"/>
      <c r="H57" s="2020"/>
      <c r="I57" s="2020"/>
      <c r="J57" s="2020"/>
      <c r="K57" s="2020"/>
      <c r="L57" s="2020"/>
    </row>
    <row r="58" spans="1:16" ht="54.75" customHeight="1">
      <c r="A58" s="1034" t="s">
        <v>3218</v>
      </c>
      <c r="B58" s="1927" t="s">
        <v>3217</v>
      </c>
      <c r="C58" s="1927"/>
      <c r="D58" s="1927"/>
      <c r="E58" s="1927"/>
      <c r="F58" s="1927"/>
      <c r="G58" s="1927"/>
      <c r="H58" s="1927"/>
      <c r="I58" s="1927"/>
      <c r="J58" s="1927"/>
      <c r="K58" s="1927"/>
      <c r="L58" s="1927"/>
    </row>
    <row r="59" spans="1:16" ht="60.75" customHeight="1">
      <c r="A59" s="1034" t="s">
        <v>3219</v>
      </c>
      <c r="B59" s="1927" t="s">
        <v>3224</v>
      </c>
      <c r="C59" s="1927"/>
      <c r="D59" s="1927"/>
      <c r="E59" s="1927"/>
      <c r="F59" s="1927"/>
      <c r="G59" s="1927"/>
      <c r="H59" s="1927"/>
      <c r="I59" s="1927"/>
      <c r="J59" s="1927"/>
      <c r="K59" s="1927"/>
      <c r="L59" s="1927"/>
    </row>
    <row r="60" spans="1:16">
      <c r="A60" s="846"/>
      <c r="B60" s="847"/>
      <c r="C60" s="843"/>
      <c r="D60" s="848"/>
      <c r="E60" s="848"/>
      <c r="F60" s="844"/>
      <c r="G60" s="845"/>
      <c r="H60" s="845"/>
      <c r="I60" s="845"/>
      <c r="J60" s="845"/>
      <c r="K60" s="845"/>
      <c r="L60" s="845"/>
    </row>
    <row r="61" spans="1:16">
      <c r="A61" s="846"/>
      <c r="B61" s="847"/>
      <c r="C61" s="843"/>
      <c r="D61" s="848"/>
      <c r="E61" s="848"/>
      <c r="F61" s="844"/>
      <c r="G61" s="845"/>
      <c r="H61" s="845"/>
      <c r="I61" s="845"/>
      <c r="J61" s="845"/>
      <c r="K61" s="845"/>
      <c r="L61" s="845"/>
    </row>
    <row r="62" spans="1:16">
      <c r="A62" s="846"/>
      <c r="B62" s="847"/>
      <c r="C62" s="843"/>
      <c r="D62" s="848"/>
      <c r="E62" s="848"/>
      <c r="F62" s="844"/>
      <c r="G62" s="845"/>
      <c r="H62" s="845"/>
      <c r="I62" s="845"/>
      <c r="J62" s="845"/>
      <c r="K62" s="845"/>
      <c r="L62" s="845"/>
    </row>
    <row r="63" spans="1:16">
      <c r="A63" s="849"/>
      <c r="B63" s="1045" t="s">
        <v>3222</v>
      </c>
      <c r="C63" s="1921" t="s">
        <v>10</v>
      </c>
      <c r="D63" s="1921"/>
      <c r="E63" s="757"/>
      <c r="F63" s="757"/>
      <c r="G63" s="757"/>
      <c r="H63" s="757"/>
      <c r="I63" s="757"/>
      <c r="J63" s="757"/>
      <c r="K63" s="757"/>
      <c r="L63" s="757"/>
    </row>
    <row r="64" spans="1:16">
      <c r="A64" s="849"/>
      <c r="B64" s="1045" t="s">
        <v>3221</v>
      </c>
      <c r="C64" s="1921" t="s">
        <v>11</v>
      </c>
      <c r="D64" s="1921"/>
      <c r="E64" s="757"/>
      <c r="F64" s="757"/>
      <c r="G64" s="757"/>
      <c r="H64" s="757"/>
      <c r="I64" s="757"/>
      <c r="J64" s="757"/>
      <c r="K64" s="757"/>
      <c r="L64" s="757"/>
    </row>
    <row r="65" spans="1:12">
      <c r="A65" s="849"/>
      <c r="B65" s="833"/>
      <c r="C65" s="851"/>
      <c r="D65" s="851"/>
      <c r="E65" s="757"/>
      <c r="F65" s="757"/>
      <c r="G65" s="757"/>
      <c r="H65" s="757"/>
      <c r="I65" s="757"/>
      <c r="J65" s="757"/>
      <c r="K65" s="757"/>
      <c r="L65" s="757"/>
    </row>
    <row r="66" spans="1:12">
      <c r="A66" s="849"/>
      <c r="B66" s="833"/>
      <c r="C66" s="851"/>
      <c r="D66" s="851"/>
      <c r="E66" s="757"/>
      <c r="F66" s="757"/>
      <c r="G66" s="757"/>
      <c r="H66" s="757"/>
      <c r="I66" s="757"/>
      <c r="J66" s="757"/>
      <c r="K66" s="757"/>
      <c r="L66" s="757"/>
    </row>
    <row r="67" spans="1:12">
      <c r="A67" s="849"/>
      <c r="B67" s="833" t="s">
        <v>3223</v>
      </c>
      <c r="C67" s="1921" t="s">
        <v>10</v>
      </c>
      <c r="D67" s="1921"/>
      <c r="E67" s="757"/>
      <c r="F67" s="757"/>
      <c r="G67" s="757"/>
      <c r="H67" s="757"/>
      <c r="I67" s="757"/>
      <c r="J67" s="757"/>
      <c r="K67" s="757"/>
      <c r="L67" s="757"/>
    </row>
    <row r="68" spans="1:12">
      <c r="A68" s="849"/>
      <c r="B68" s="833"/>
      <c r="C68" s="1921" t="s">
        <v>11</v>
      </c>
      <c r="D68" s="1921"/>
      <c r="E68" s="757"/>
      <c r="F68" s="757"/>
      <c r="G68" s="757"/>
      <c r="H68" s="757"/>
      <c r="I68" s="757"/>
      <c r="J68" s="757"/>
      <c r="K68" s="757"/>
      <c r="L68" s="757"/>
    </row>
    <row r="69" spans="1:12">
      <c r="A69" s="1045"/>
      <c r="B69" s="1045"/>
      <c r="C69" s="1045"/>
      <c r="D69" s="1045"/>
      <c r="E69" s="1045"/>
      <c r="F69" s="1045"/>
      <c r="G69" s="1045"/>
      <c r="H69" s="1045"/>
      <c r="I69" s="1045"/>
      <c r="J69" s="1045"/>
      <c r="K69" s="1045"/>
      <c r="L69" s="1045"/>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sheetData>
  <mergeCells count="25">
    <mergeCell ref="A1:E1"/>
    <mergeCell ref="A2:E2"/>
    <mergeCell ref="A3:E3"/>
    <mergeCell ref="A4:B4"/>
    <mergeCell ref="D12:D13"/>
    <mergeCell ref="E12:E13"/>
    <mergeCell ref="A6:B6"/>
    <mergeCell ref="A7:B7"/>
    <mergeCell ref="A8:B8"/>
    <mergeCell ref="C64:D64"/>
    <mergeCell ref="C67:D67"/>
    <mergeCell ref="C68:D68"/>
    <mergeCell ref="A5:B5"/>
    <mergeCell ref="B55:L55"/>
    <mergeCell ref="B57:L57"/>
    <mergeCell ref="B58:L58"/>
    <mergeCell ref="B59:L59"/>
    <mergeCell ref="C63:D63"/>
    <mergeCell ref="F12:K12"/>
    <mergeCell ref="L12:P12"/>
    <mergeCell ref="B52:E52"/>
    <mergeCell ref="A53:E53"/>
    <mergeCell ref="A12:A13"/>
    <mergeCell ref="B12:B13"/>
    <mergeCell ref="C12:C13"/>
  </mergeCells>
  <conditionalFormatting sqref="A16:A50">
    <cfRule type="cellIs" dxfId="33" priority="4" operator="equal">
      <formula>0</formula>
    </cfRule>
  </conditionalFormatting>
  <conditionalFormatting sqref="D16:E50">
    <cfRule type="cellIs" dxfId="32" priority="2" operator="equal">
      <formula>0</formula>
    </cfRule>
  </conditionalFormatting>
  <pageMargins left="0.7" right="0.7" top="0.75" bottom="0.75" header="0.3" footer="0.3"/>
  <pageSetup paperSize="9" orientation="portrait" horizontalDpi="0" verticalDpi="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00FF99"/>
  </sheetPr>
  <dimension ref="A1:T111"/>
  <sheetViews>
    <sheetView topLeftCell="A64" zoomScale="91" zoomScaleNormal="91" workbookViewId="0">
      <selection activeCell="S73" sqref="S73"/>
    </sheetView>
  </sheetViews>
  <sheetFormatPr defaultColWidth="9.42578125" defaultRowHeight="12.75"/>
  <cols>
    <col min="1" max="1" width="8.42578125" style="1045" customWidth="1"/>
    <col min="2" max="2" width="32.5703125" style="1051" customWidth="1"/>
    <col min="3" max="3" width="29.85546875" style="1051" customWidth="1"/>
    <col min="4" max="4" width="8.28515625" style="1045" customWidth="1"/>
    <col min="5" max="5" width="33.140625" style="1045" customWidth="1"/>
    <col min="6" max="14" width="9.42578125" style="1045"/>
    <col min="15" max="15" width="12.5703125" style="1045" customWidth="1"/>
    <col min="16" max="16" width="11.28515625" style="1045" bestFit="1" customWidth="1"/>
    <col min="17" max="19" width="9.42578125" style="1045"/>
    <col min="20" max="20" width="23.7109375" style="1045" customWidth="1"/>
    <col min="21" max="228" width="9.42578125" style="1045"/>
    <col min="229" max="229" width="6.42578125" style="1045" customWidth="1"/>
    <col min="230" max="230" width="35.42578125" style="1045" customWidth="1"/>
    <col min="231" max="231" width="3.5703125" style="1045" customWidth="1"/>
    <col min="232" max="232" width="9.28515625" style="1045" customWidth="1"/>
    <col min="233" max="233" width="6.42578125" style="1045" customWidth="1"/>
    <col min="234" max="234" width="4.5703125" style="1045" customWidth="1"/>
    <col min="235" max="235" width="7.42578125" style="1045" customWidth="1"/>
    <col min="236" max="236" width="8.42578125" style="1045" customWidth="1"/>
    <col min="237" max="237" width="7.5703125" style="1045" customWidth="1"/>
    <col min="238" max="238" width="9" style="1045" customWidth="1"/>
    <col min="239" max="239" width="11.42578125" style="1045" customWidth="1"/>
    <col min="240" max="240" width="10.42578125" style="1045" customWidth="1"/>
    <col min="241" max="241" width="11.5703125" style="1045" customWidth="1"/>
    <col min="242" max="242" width="9.42578125" style="1045"/>
    <col min="243" max="243" width="11.42578125" style="1045" customWidth="1"/>
    <col min="244" max="484" width="9.42578125" style="1045"/>
    <col min="485" max="485" width="6.42578125" style="1045" customWidth="1"/>
    <col min="486" max="486" width="35.42578125" style="1045" customWidth="1"/>
    <col min="487" max="487" width="3.5703125" style="1045" customWidth="1"/>
    <col min="488" max="488" width="9.28515625" style="1045" customWidth="1"/>
    <col min="489" max="489" width="6.42578125" style="1045" customWidth="1"/>
    <col min="490" max="490" width="4.5703125" style="1045" customWidth="1"/>
    <col min="491" max="491" width="7.42578125" style="1045" customWidth="1"/>
    <col min="492" max="492" width="8.42578125" style="1045" customWidth="1"/>
    <col min="493" max="493" width="7.5703125" style="1045" customWidth="1"/>
    <col min="494" max="494" width="9" style="1045" customWidth="1"/>
    <col min="495" max="495" width="11.42578125" style="1045" customWidth="1"/>
    <col min="496" max="496" width="10.42578125" style="1045" customWidth="1"/>
    <col min="497" max="497" width="11.5703125" style="1045" customWidth="1"/>
    <col min="498" max="498" width="9.42578125" style="1045"/>
    <col min="499" max="499" width="11.42578125" style="1045" customWidth="1"/>
    <col min="500" max="740" width="9.42578125" style="1045"/>
    <col min="741" max="741" width="6.42578125" style="1045" customWidth="1"/>
    <col min="742" max="742" width="35.42578125" style="1045" customWidth="1"/>
    <col min="743" max="743" width="3.5703125" style="1045" customWidth="1"/>
    <col min="744" max="744" width="9.28515625" style="1045" customWidth="1"/>
    <col min="745" max="745" width="6.42578125" style="1045" customWidth="1"/>
    <col min="746" max="746" width="4.5703125" style="1045" customWidth="1"/>
    <col min="747" max="747" width="7.42578125" style="1045" customWidth="1"/>
    <col min="748" max="748" width="8.42578125" style="1045" customWidth="1"/>
    <col min="749" max="749" width="7.5703125" style="1045" customWidth="1"/>
    <col min="750" max="750" width="9" style="1045" customWidth="1"/>
    <col min="751" max="751" width="11.42578125" style="1045" customWidth="1"/>
    <col min="752" max="752" width="10.42578125" style="1045" customWidth="1"/>
    <col min="753" max="753" width="11.5703125" style="1045" customWidth="1"/>
    <col min="754" max="754" width="9.42578125" style="1045"/>
    <col min="755" max="755" width="11.42578125" style="1045" customWidth="1"/>
    <col min="756" max="996" width="9.42578125" style="1045"/>
    <col min="997" max="997" width="6.42578125" style="1045" customWidth="1"/>
    <col min="998" max="998" width="35.42578125" style="1045" customWidth="1"/>
    <col min="999" max="999" width="3.5703125" style="1045" customWidth="1"/>
    <col min="1000" max="1001" width="9.28515625" style="1045" customWidth="1"/>
    <col min="1002" max="16384" width="9.42578125" style="1045"/>
  </cols>
  <sheetData>
    <row r="1" spans="1:16">
      <c r="A1" s="2067" t="s">
        <v>2919</v>
      </c>
      <c r="B1" s="2067"/>
      <c r="C1" s="2067"/>
      <c r="D1" s="2067"/>
      <c r="E1" s="2067"/>
    </row>
    <row r="2" spans="1:16">
      <c r="A2" s="2069" t="s">
        <v>618</v>
      </c>
      <c r="B2" s="2069"/>
      <c r="C2" s="2069"/>
      <c r="D2" s="2069"/>
      <c r="E2" s="2069"/>
    </row>
    <row r="3" spans="1:16">
      <c r="A3" s="2120"/>
      <c r="B3" s="2120"/>
      <c r="C3" s="2120"/>
      <c r="D3" s="2120"/>
      <c r="E3" s="2120"/>
    </row>
    <row r="4" spans="1:16">
      <c r="A4" s="1932" t="s">
        <v>0</v>
      </c>
      <c r="B4" s="1932"/>
      <c r="C4" s="759" t="s">
        <v>3211</v>
      </c>
      <c r="D4" s="1142"/>
      <c r="E4" s="1142"/>
    </row>
    <row r="5" spans="1:16">
      <c r="A5" s="1932" t="s">
        <v>1</v>
      </c>
      <c r="B5" s="1932"/>
      <c r="C5" s="759" t="s">
        <v>3211</v>
      </c>
      <c r="D5" s="1050"/>
      <c r="E5" s="1050"/>
    </row>
    <row r="6" spans="1:16" s="1047" customFormat="1">
      <c r="A6" s="1932" t="s">
        <v>2</v>
      </c>
      <c r="B6" s="1932"/>
      <c r="C6" s="759" t="s">
        <v>3212</v>
      </c>
      <c r="D6" s="1050"/>
      <c r="E6" s="1050"/>
    </row>
    <row r="7" spans="1:16" ht="15">
      <c r="A7" s="1932" t="s">
        <v>3209</v>
      </c>
      <c r="B7" s="1932"/>
      <c r="C7" s="761" t="s">
        <v>3213</v>
      </c>
      <c r="D7" s="1142"/>
      <c r="E7" s="1142"/>
    </row>
    <row r="8" spans="1:16" s="1047" customFormat="1" ht="15">
      <c r="A8" s="1939" t="s">
        <v>3210</v>
      </c>
      <c r="B8" s="1939"/>
      <c r="C8" s="761"/>
      <c r="D8" s="1050"/>
      <c r="E8" s="1050"/>
    </row>
    <row r="9" spans="1:16">
      <c r="A9" s="1142"/>
      <c r="B9" s="1142"/>
      <c r="C9" s="1048"/>
      <c r="D9" s="1142"/>
      <c r="E9" s="1142"/>
      <c r="M9" s="757" t="s">
        <v>2941</v>
      </c>
      <c r="N9" s="757"/>
      <c r="O9" s="762"/>
      <c r="P9" s="757" t="s">
        <v>2942</v>
      </c>
    </row>
    <row r="10" spans="1:16">
      <c r="A10" s="1142"/>
      <c r="B10" s="1142"/>
      <c r="C10" s="1048"/>
      <c r="D10" s="1142"/>
      <c r="E10" s="1142"/>
      <c r="M10" s="757" t="s">
        <v>2943</v>
      </c>
      <c r="N10" s="757"/>
      <c r="O10" s="757"/>
      <c r="P10" s="757"/>
    </row>
    <row r="11" spans="1:16" ht="13.5" thickBot="1"/>
    <row r="12" spans="1:16" ht="12.75" customHeight="1">
      <c r="A12" s="2150" t="s">
        <v>8</v>
      </c>
      <c r="B12" s="1995" t="s">
        <v>1085</v>
      </c>
      <c r="C12" s="1996" t="s">
        <v>1088</v>
      </c>
      <c r="D12" s="1996" t="s">
        <v>3</v>
      </c>
      <c r="E12" s="1998" t="s">
        <v>4</v>
      </c>
      <c r="F12" s="2059" t="s">
        <v>2934</v>
      </c>
      <c r="G12" s="2059"/>
      <c r="H12" s="2059"/>
      <c r="I12" s="2059"/>
      <c r="J12" s="2059"/>
      <c r="K12" s="2059"/>
      <c r="L12" s="2060" t="s">
        <v>2935</v>
      </c>
      <c r="M12" s="2060"/>
      <c r="N12" s="2060"/>
      <c r="O12" s="2060"/>
      <c r="P12" s="2060"/>
    </row>
    <row r="13" spans="1:16" ht="49.5" customHeight="1">
      <c r="A13" s="2151"/>
      <c r="B13" s="1995"/>
      <c r="C13" s="1936"/>
      <c r="D13" s="1936"/>
      <c r="E13" s="1938"/>
      <c r="F13" s="1144" t="s">
        <v>2936</v>
      </c>
      <c r="G13" s="1144" t="s">
        <v>2937</v>
      </c>
      <c r="H13" s="1144" t="s">
        <v>2886</v>
      </c>
      <c r="I13" s="1144" t="s">
        <v>2887</v>
      </c>
      <c r="J13" s="1144" t="s">
        <v>2888</v>
      </c>
      <c r="K13" s="1144" t="s">
        <v>2938</v>
      </c>
      <c r="L13" s="1144" t="s">
        <v>2939</v>
      </c>
      <c r="M13" s="1144" t="s">
        <v>2886</v>
      </c>
      <c r="N13" s="1144" t="s">
        <v>2887</v>
      </c>
      <c r="O13" s="1144" t="s">
        <v>2888</v>
      </c>
      <c r="P13" s="1144" t="s">
        <v>2940</v>
      </c>
    </row>
    <row r="14" spans="1:16" ht="26.25" customHeight="1" thickBot="1">
      <c r="A14" s="1090">
        <v>1</v>
      </c>
      <c r="B14" s="1090">
        <v>2</v>
      </c>
      <c r="C14" s="1091">
        <v>3</v>
      </c>
      <c r="D14" s="1090">
        <v>4</v>
      </c>
      <c r="E14" s="1090">
        <v>5</v>
      </c>
      <c r="F14" s="1092">
        <v>6</v>
      </c>
      <c r="G14" s="1092">
        <v>7</v>
      </c>
      <c r="H14" s="1092">
        <v>8</v>
      </c>
      <c r="I14" s="1092">
        <v>9</v>
      </c>
      <c r="J14" s="1092">
        <v>10</v>
      </c>
      <c r="K14" s="1092">
        <v>11</v>
      </c>
      <c r="L14" s="1092">
        <v>12</v>
      </c>
      <c r="M14" s="1092">
        <v>13</v>
      </c>
      <c r="N14" s="1092">
        <v>14</v>
      </c>
      <c r="O14" s="1092">
        <v>15</v>
      </c>
      <c r="P14" s="1092">
        <v>16</v>
      </c>
    </row>
    <row r="15" spans="1:16">
      <c r="A15" s="1057"/>
      <c r="B15" s="1205"/>
      <c r="C15" s="1206"/>
      <c r="D15" s="1207"/>
      <c r="E15" s="1207"/>
      <c r="F15" s="1062"/>
      <c r="G15" s="1063"/>
      <c r="H15" s="1063"/>
      <c r="I15" s="1064"/>
      <c r="J15" s="1065"/>
      <c r="K15" s="1063"/>
      <c r="L15" s="1065"/>
      <c r="M15" s="1065"/>
      <c r="N15" s="1065"/>
      <c r="O15" s="1065"/>
      <c r="P15" s="1066"/>
    </row>
    <row r="16" spans="1:16">
      <c r="A16" s="1208">
        <v>1</v>
      </c>
      <c r="B16" s="1209" t="s">
        <v>556</v>
      </c>
      <c r="C16" s="1210"/>
      <c r="D16" s="1211"/>
      <c r="E16" s="1211"/>
      <c r="F16" s="1071"/>
      <c r="G16" s="1071"/>
      <c r="H16" s="1071"/>
      <c r="I16" s="1071"/>
      <c r="J16" s="1071"/>
      <c r="K16" s="1071"/>
      <c r="L16" s="1071"/>
      <c r="M16" s="1071"/>
      <c r="N16" s="1071"/>
      <c r="O16" s="1071"/>
      <c r="P16" s="1072"/>
    </row>
    <row r="17" spans="1:16" ht="51">
      <c r="A17" s="1208">
        <v>2</v>
      </c>
      <c r="B17" s="1212" t="s">
        <v>619</v>
      </c>
      <c r="C17" s="1210" t="s">
        <v>3475</v>
      </c>
      <c r="D17" s="1211" t="s">
        <v>9</v>
      </c>
      <c r="E17" s="1213">
        <v>8</v>
      </c>
      <c r="F17" s="1070"/>
      <c r="G17" s="1071"/>
      <c r="H17" s="1071"/>
      <c r="I17" s="1070"/>
      <c r="J17" s="1071"/>
      <c r="K17" s="1071"/>
      <c r="L17" s="1071"/>
      <c r="M17" s="1071"/>
      <c r="N17" s="1071"/>
      <c r="O17" s="1071"/>
      <c r="P17" s="1072"/>
    </row>
    <row r="18" spans="1:16" ht="51">
      <c r="A18" s="1208">
        <v>3</v>
      </c>
      <c r="B18" s="1212" t="s">
        <v>620</v>
      </c>
      <c r="C18" s="1210" t="s">
        <v>3476</v>
      </c>
      <c r="D18" s="1211" t="s">
        <v>9</v>
      </c>
      <c r="E18" s="1213">
        <v>1</v>
      </c>
      <c r="F18" s="1070"/>
      <c r="G18" s="1071"/>
      <c r="H18" s="1071"/>
      <c r="I18" s="1071"/>
      <c r="J18" s="1071"/>
      <c r="K18" s="1071"/>
      <c r="L18" s="1071"/>
      <c r="M18" s="1071"/>
      <c r="N18" s="1071"/>
      <c r="O18" s="1071"/>
      <c r="P18" s="1072"/>
    </row>
    <row r="19" spans="1:16" ht="63.75">
      <c r="A19" s="1208">
        <v>4</v>
      </c>
      <c r="B19" s="1212" t="s">
        <v>621</v>
      </c>
      <c r="C19" s="1210" t="s">
        <v>3477</v>
      </c>
      <c r="D19" s="1211" t="s">
        <v>5</v>
      </c>
      <c r="E19" s="1213">
        <v>9</v>
      </c>
      <c r="F19" s="1071"/>
      <c r="G19" s="1071"/>
      <c r="H19" s="1071"/>
      <c r="I19" s="1071"/>
      <c r="J19" s="1071"/>
      <c r="K19" s="1071"/>
      <c r="L19" s="1071"/>
      <c r="M19" s="1071"/>
      <c r="N19" s="1071"/>
      <c r="O19" s="1071"/>
      <c r="P19" s="1072"/>
    </row>
    <row r="20" spans="1:16" ht="55.5" customHeight="1">
      <c r="A20" s="1208">
        <v>5</v>
      </c>
      <c r="B20" s="1212" t="s">
        <v>622</v>
      </c>
      <c r="C20" s="1210" t="s">
        <v>3478</v>
      </c>
      <c r="D20" s="1211" t="s">
        <v>9</v>
      </c>
      <c r="E20" s="1213">
        <v>23</v>
      </c>
      <c r="F20" s="1071"/>
      <c r="G20" s="1071"/>
      <c r="H20" s="1071"/>
      <c r="I20" s="1071"/>
      <c r="J20" s="1071"/>
      <c r="K20" s="1071"/>
      <c r="L20" s="1071"/>
      <c r="M20" s="1071"/>
      <c r="N20" s="1071"/>
      <c r="O20" s="1071"/>
      <c r="P20" s="1072"/>
    </row>
    <row r="21" spans="1:16" ht="38.25">
      <c r="A21" s="1208">
        <v>6</v>
      </c>
      <c r="B21" s="1212" t="s">
        <v>623</v>
      </c>
      <c r="C21" s="1210" t="s">
        <v>3479</v>
      </c>
      <c r="D21" s="1211" t="s">
        <v>9</v>
      </c>
      <c r="E21" s="1213">
        <v>1</v>
      </c>
      <c r="F21" s="1070"/>
      <c r="G21" s="1071"/>
      <c r="H21" s="1071"/>
      <c r="I21" s="1070"/>
      <c r="J21" s="1071"/>
      <c r="K21" s="1071"/>
      <c r="L21" s="1071"/>
      <c r="M21" s="1071"/>
      <c r="N21" s="1071"/>
      <c r="O21" s="1071"/>
      <c r="P21" s="1072"/>
    </row>
    <row r="22" spans="1:16" ht="15">
      <c r="A22" s="1208">
        <v>7</v>
      </c>
      <c r="B22" s="1212" t="s">
        <v>520</v>
      </c>
      <c r="C22" s="1210" t="s">
        <v>562</v>
      </c>
      <c r="D22" s="1211" t="s">
        <v>5</v>
      </c>
      <c r="E22" s="1213">
        <v>9</v>
      </c>
      <c r="F22" s="1070"/>
      <c r="G22" s="1071"/>
      <c r="H22" s="1071"/>
      <c r="I22" s="1071"/>
      <c r="J22" s="1071"/>
      <c r="K22" s="1071"/>
      <c r="L22" s="1071"/>
      <c r="M22" s="1071"/>
      <c r="N22" s="1071"/>
      <c r="O22" s="1071"/>
      <c r="P22" s="1072"/>
    </row>
    <row r="23" spans="1:16" ht="15">
      <c r="A23" s="1208">
        <v>8</v>
      </c>
      <c r="B23" s="1212"/>
      <c r="C23" s="1210"/>
      <c r="D23" s="1211"/>
      <c r="E23" s="1213"/>
      <c r="F23" s="1070"/>
      <c r="G23" s="1071"/>
      <c r="H23" s="1071"/>
      <c r="I23" s="1070"/>
      <c r="J23" s="1071"/>
      <c r="K23" s="1071"/>
      <c r="L23" s="1071"/>
      <c r="M23" s="1071"/>
      <c r="N23" s="1071"/>
      <c r="O23" s="1071"/>
      <c r="P23" s="1072"/>
    </row>
    <row r="24" spans="1:16" ht="15">
      <c r="A24" s="1208">
        <v>9</v>
      </c>
      <c r="B24" s="1214" t="s">
        <v>563</v>
      </c>
      <c r="C24" s="1210"/>
      <c r="D24" s="1211"/>
      <c r="E24" s="1213"/>
      <c r="F24" s="1071"/>
      <c r="G24" s="1071"/>
      <c r="H24" s="1071"/>
      <c r="I24" s="1070"/>
      <c r="J24" s="1071"/>
      <c r="K24" s="1071"/>
      <c r="L24" s="1071"/>
      <c r="M24" s="1071"/>
      <c r="N24" s="1071"/>
      <c r="O24" s="1071"/>
      <c r="P24" s="1072"/>
    </row>
    <row r="25" spans="1:16" ht="64.5">
      <c r="A25" s="1208">
        <v>10</v>
      </c>
      <c r="B25" s="1215" t="s">
        <v>624</v>
      </c>
      <c r="C25" s="1210" t="s">
        <v>625</v>
      </c>
      <c r="D25" s="1211" t="s">
        <v>9</v>
      </c>
      <c r="E25" s="1213">
        <v>1</v>
      </c>
      <c r="F25" s="1071"/>
      <c r="G25" s="1071"/>
      <c r="H25" s="1071"/>
      <c r="I25" s="1070"/>
      <c r="J25" s="1071"/>
      <c r="K25" s="1071"/>
      <c r="L25" s="1071"/>
      <c r="M25" s="1071"/>
      <c r="N25" s="1071"/>
      <c r="O25" s="1071"/>
      <c r="P25" s="1072"/>
    </row>
    <row r="26" spans="1:16" ht="39">
      <c r="A26" s="1208">
        <v>11</v>
      </c>
      <c r="B26" s="1215" t="s">
        <v>626</v>
      </c>
      <c r="C26" s="1210" t="s">
        <v>625</v>
      </c>
      <c r="D26" s="1211" t="s">
        <v>9</v>
      </c>
      <c r="E26" s="1213">
        <v>1</v>
      </c>
      <c r="F26" s="1071"/>
      <c r="G26" s="1071"/>
      <c r="H26" s="1071"/>
      <c r="I26" s="1071"/>
      <c r="J26" s="1071"/>
      <c r="K26" s="1071"/>
      <c r="L26" s="1071"/>
      <c r="M26" s="1071"/>
      <c r="N26" s="1071"/>
      <c r="O26" s="1071"/>
      <c r="P26" s="1072"/>
    </row>
    <row r="27" spans="1:16" ht="39">
      <c r="A27" s="1208">
        <v>12</v>
      </c>
      <c r="B27" s="1215" t="s">
        <v>627</v>
      </c>
      <c r="C27" s="1210"/>
      <c r="D27" s="1211" t="s">
        <v>5</v>
      </c>
      <c r="E27" s="1213">
        <v>1</v>
      </c>
      <c r="F27" s="1071"/>
      <c r="G27" s="1071"/>
      <c r="H27" s="1071"/>
      <c r="I27" s="1070"/>
      <c r="J27" s="1071"/>
      <c r="K27" s="1071"/>
      <c r="L27" s="1071"/>
      <c r="M27" s="1071"/>
      <c r="N27" s="1071"/>
      <c r="O27" s="1071"/>
      <c r="P27" s="1072"/>
    </row>
    <row r="28" spans="1:16" ht="26.25">
      <c r="A28" s="1208">
        <v>13</v>
      </c>
      <c r="B28" s="1215" t="s">
        <v>1265</v>
      </c>
      <c r="C28" s="1210" t="s">
        <v>3480</v>
      </c>
      <c r="D28" s="1211" t="s">
        <v>9</v>
      </c>
      <c r="E28" s="1213">
        <v>1</v>
      </c>
      <c r="F28" s="1071"/>
      <c r="G28" s="1071"/>
      <c r="H28" s="1071"/>
      <c r="I28" s="1071"/>
      <c r="J28" s="1071"/>
      <c r="K28" s="1071"/>
      <c r="L28" s="1071"/>
      <c r="M28" s="1071"/>
      <c r="N28" s="1071"/>
      <c r="O28" s="1071"/>
      <c r="P28" s="1072"/>
    </row>
    <row r="29" spans="1:16" ht="15">
      <c r="A29" s="1208">
        <v>14</v>
      </c>
      <c r="B29" s="1216"/>
      <c r="C29" s="1217"/>
      <c r="D29" s="1217"/>
      <c r="E29" s="1213"/>
      <c r="F29" s="1071"/>
      <c r="G29" s="1071"/>
      <c r="H29" s="1071"/>
      <c r="I29" s="1070"/>
      <c r="J29" s="1071"/>
      <c r="K29" s="1071"/>
      <c r="L29" s="1071"/>
      <c r="M29" s="1071"/>
      <c r="N29" s="1071"/>
      <c r="O29" s="1071"/>
      <c r="P29" s="1072"/>
    </row>
    <row r="30" spans="1:16" ht="15">
      <c r="A30" s="1208">
        <v>15</v>
      </c>
      <c r="B30" s="1214" t="s">
        <v>628</v>
      </c>
      <c r="C30" s="1210"/>
      <c r="D30" s="1211"/>
      <c r="E30" s="1213"/>
      <c r="F30" s="1071"/>
      <c r="G30" s="1071"/>
      <c r="H30" s="1071"/>
      <c r="I30" s="1071"/>
      <c r="J30" s="1071"/>
      <c r="K30" s="1071"/>
      <c r="L30" s="1071"/>
      <c r="M30" s="1071"/>
      <c r="N30" s="1071"/>
      <c r="O30" s="1071"/>
      <c r="P30" s="1072"/>
    </row>
    <row r="31" spans="1:16" ht="38.25">
      <c r="A31" s="1208">
        <v>16</v>
      </c>
      <c r="B31" s="1218" t="s">
        <v>629</v>
      </c>
      <c r="C31" s="1210" t="s">
        <v>3481</v>
      </c>
      <c r="D31" s="1211" t="s">
        <v>5</v>
      </c>
      <c r="E31" s="1213">
        <v>41</v>
      </c>
      <c r="F31" s="1071"/>
      <c r="G31" s="1071"/>
      <c r="H31" s="1071"/>
      <c r="I31" s="1070"/>
      <c r="J31" s="1071"/>
      <c r="K31" s="1071"/>
      <c r="L31" s="1071"/>
      <c r="M31" s="1071"/>
      <c r="N31" s="1071"/>
      <c r="O31" s="1071"/>
      <c r="P31" s="1072"/>
    </row>
    <row r="32" spans="1:16" ht="51">
      <c r="A32" s="1208">
        <v>17</v>
      </c>
      <c r="B32" s="1218" t="s">
        <v>630</v>
      </c>
      <c r="C32" s="1210" t="s">
        <v>3482</v>
      </c>
      <c r="D32" s="1211" t="s">
        <v>5</v>
      </c>
      <c r="E32" s="1213">
        <v>5</v>
      </c>
      <c r="F32" s="1071"/>
      <c r="G32" s="1071"/>
      <c r="H32" s="1071"/>
      <c r="I32" s="1071"/>
      <c r="J32" s="1071"/>
      <c r="K32" s="1071"/>
      <c r="L32" s="1071"/>
      <c r="M32" s="1071"/>
      <c r="N32" s="1071"/>
      <c r="O32" s="1071"/>
      <c r="P32" s="1072"/>
    </row>
    <row r="33" spans="1:16" ht="51">
      <c r="A33" s="1208">
        <v>18</v>
      </c>
      <c r="B33" s="1218" t="s">
        <v>631</v>
      </c>
      <c r="C33" s="1210" t="s">
        <v>3483</v>
      </c>
      <c r="D33" s="1211" t="s">
        <v>5</v>
      </c>
      <c r="E33" s="736">
        <v>6</v>
      </c>
      <c r="F33" s="1071"/>
      <c r="G33" s="1071"/>
      <c r="H33" s="1071"/>
      <c r="I33" s="1070"/>
      <c r="J33" s="1071"/>
      <c r="K33" s="1071"/>
      <c r="L33" s="1071"/>
      <c r="M33" s="1071"/>
      <c r="N33" s="1071"/>
      <c r="O33" s="1071"/>
      <c r="P33" s="1072"/>
    </row>
    <row r="34" spans="1:16" ht="38.25">
      <c r="A34" s="1208">
        <v>19</v>
      </c>
      <c r="B34" s="1218" t="s">
        <v>632</v>
      </c>
      <c r="C34" s="1210" t="s">
        <v>3484</v>
      </c>
      <c r="D34" s="1211" t="s">
        <v>5</v>
      </c>
      <c r="E34" s="736">
        <v>2</v>
      </c>
      <c r="F34" s="1071"/>
      <c r="G34" s="1071"/>
      <c r="H34" s="1071"/>
      <c r="I34" s="1071"/>
      <c r="J34" s="1071"/>
      <c r="K34" s="1071"/>
      <c r="L34" s="1071"/>
      <c r="M34" s="1071"/>
      <c r="N34" s="1071"/>
      <c r="O34" s="1071"/>
      <c r="P34" s="1072"/>
    </row>
    <row r="35" spans="1:16" ht="25.5">
      <c r="A35" s="1208">
        <v>20</v>
      </c>
      <c r="B35" s="1218" t="s">
        <v>633</v>
      </c>
      <c r="C35" s="1210" t="s">
        <v>634</v>
      </c>
      <c r="D35" s="1211" t="s">
        <v>5</v>
      </c>
      <c r="E35" s="1213">
        <v>6</v>
      </c>
      <c r="F35" s="1071"/>
      <c r="G35" s="1071"/>
      <c r="H35" s="1071"/>
      <c r="I35" s="1071"/>
      <c r="J35" s="1071"/>
      <c r="K35" s="1071"/>
      <c r="L35" s="1071"/>
      <c r="M35" s="1071"/>
      <c r="N35" s="1071"/>
      <c r="O35" s="1071"/>
      <c r="P35" s="1072"/>
    </row>
    <row r="36" spans="1:16" ht="25.5">
      <c r="A36" s="1208">
        <v>21</v>
      </c>
      <c r="B36" s="1218" t="s">
        <v>635</v>
      </c>
      <c r="C36" s="1210" t="s">
        <v>3485</v>
      </c>
      <c r="D36" s="1211" t="s">
        <v>5</v>
      </c>
      <c r="E36" s="1213">
        <v>57</v>
      </c>
      <c r="F36" s="1071"/>
      <c r="G36" s="1071"/>
      <c r="H36" s="1071"/>
      <c r="I36" s="1071"/>
      <c r="J36" s="1071"/>
      <c r="K36" s="1071"/>
      <c r="L36" s="1071"/>
      <c r="M36" s="1071"/>
      <c r="N36" s="1071"/>
      <c r="O36" s="1071"/>
      <c r="P36" s="1072"/>
    </row>
    <row r="37" spans="1:16" ht="25.5">
      <c r="A37" s="1208">
        <v>22</v>
      </c>
      <c r="B37" s="1218" t="s">
        <v>636</v>
      </c>
      <c r="C37" s="1210" t="s">
        <v>3486</v>
      </c>
      <c r="D37" s="1211" t="s">
        <v>5</v>
      </c>
      <c r="E37" s="1213">
        <v>52</v>
      </c>
      <c r="F37" s="1070"/>
      <c r="G37" s="1071"/>
      <c r="H37" s="1071"/>
      <c r="I37" s="1070"/>
      <c r="J37" s="1071"/>
      <c r="K37" s="1071"/>
      <c r="L37" s="1071"/>
      <c r="M37" s="1071"/>
      <c r="N37" s="1071"/>
      <c r="O37" s="1071"/>
      <c r="P37" s="1072"/>
    </row>
    <row r="38" spans="1:16" ht="51.75">
      <c r="A38" s="1208">
        <v>23</v>
      </c>
      <c r="B38" s="1215" t="s">
        <v>637</v>
      </c>
      <c r="C38" s="1210" t="s">
        <v>3487</v>
      </c>
      <c r="D38" s="1211" t="s">
        <v>5</v>
      </c>
      <c r="E38" s="1213">
        <v>62</v>
      </c>
      <c r="F38" s="1070"/>
      <c r="G38" s="1071"/>
      <c r="H38" s="1071"/>
      <c r="I38" s="1071"/>
      <c r="J38" s="1071"/>
      <c r="K38" s="1071"/>
      <c r="L38" s="1071"/>
      <c r="M38" s="1071"/>
      <c r="N38" s="1071"/>
      <c r="O38" s="1071"/>
      <c r="P38" s="1072"/>
    </row>
    <row r="39" spans="1:16" ht="25.5">
      <c r="A39" s="1208">
        <v>24</v>
      </c>
      <c r="B39" s="1215" t="s">
        <v>638</v>
      </c>
      <c r="C39" s="1210" t="s">
        <v>3488</v>
      </c>
      <c r="D39" s="1211" t="s">
        <v>5</v>
      </c>
      <c r="E39" s="1213">
        <v>1</v>
      </c>
      <c r="F39" s="1070"/>
      <c r="G39" s="1071"/>
      <c r="H39" s="1071"/>
      <c r="I39" s="1070"/>
      <c r="J39" s="1071"/>
      <c r="K39" s="1071"/>
      <c r="L39" s="1071"/>
      <c r="M39" s="1071"/>
      <c r="N39" s="1071"/>
      <c r="O39" s="1071"/>
      <c r="P39" s="1072"/>
    </row>
    <row r="40" spans="1:16" ht="39">
      <c r="A40" s="1208">
        <v>25</v>
      </c>
      <c r="B40" s="1215" t="s">
        <v>639</v>
      </c>
      <c r="C40" s="1210" t="s">
        <v>3489</v>
      </c>
      <c r="D40" s="1211" t="s">
        <v>5</v>
      </c>
      <c r="E40" s="1213">
        <v>0</v>
      </c>
      <c r="F40" s="1071"/>
      <c r="G40" s="1071"/>
      <c r="H40" s="1071"/>
      <c r="I40" s="1070"/>
      <c r="J40" s="1071"/>
      <c r="K40" s="1071"/>
      <c r="L40" s="1071"/>
      <c r="M40" s="1071"/>
      <c r="N40" s="1071"/>
      <c r="O40" s="1071"/>
      <c r="P40" s="1072"/>
    </row>
    <row r="41" spans="1:16" ht="39">
      <c r="A41" s="1208">
        <v>26</v>
      </c>
      <c r="B41" s="1215" t="s">
        <v>640</v>
      </c>
      <c r="C41" s="1210" t="s">
        <v>3490</v>
      </c>
      <c r="D41" s="1211" t="s">
        <v>5</v>
      </c>
      <c r="E41" s="1213">
        <v>2</v>
      </c>
      <c r="F41" s="1071"/>
      <c r="G41" s="1071"/>
      <c r="H41" s="1071"/>
      <c r="I41" s="1070"/>
      <c r="J41" s="1071"/>
      <c r="K41" s="1071"/>
      <c r="L41" s="1071"/>
      <c r="M41" s="1071"/>
      <c r="N41" s="1071"/>
      <c r="O41" s="1071"/>
      <c r="P41" s="1072"/>
    </row>
    <row r="42" spans="1:16" ht="15">
      <c r="A42" s="1208">
        <v>27</v>
      </c>
      <c r="B42" s="1218"/>
      <c r="C42" s="1210"/>
      <c r="D42" s="1211"/>
      <c r="E42" s="1213"/>
      <c r="F42" s="1071"/>
      <c r="G42" s="1071"/>
      <c r="H42" s="1071"/>
      <c r="I42" s="1071"/>
      <c r="J42" s="1071"/>
      <c r="K42" s="1071"/>
      <c r="L42" s="1071"/>
      <c r="M42" s="1071"/>
      <c r="N42" s="1071"/>
      <c r="O42" s="1071"/>
      <c r="P42" s="1072"/>
    </row>
    <row r="43" spans="1:16" ht="15">
      <c r="A43" s="1208">
        <v>28</v>
      </c>
      <c r="B43" s="1209" t="s">
        <v>641</v>
      </c>
      <c r="C43" s="1227"/>
      <c r="D43" s="1211"/>
      <c r="E43" s="1213"/>
      <c r="F43" s="1071"/>
      <c r="G43" s="1071"/>
      <c r="H43" s="1071"/>
      <c r="I43" s="1070"/>
      <c r="J43" s="1071"/>
      <c r="K43" s="1071"/>
      <c r="L43" s="1071"/>
      <c r="M43" s="1071"/>
      <c r="N43" s="1071"/>
      <c r="O43" s="1071"/>
      <c r="P43" s="1072"/>
    </row>
    <row r="44" spans="1:16" ht="76.5">
      <c r="A44" s="1208">
        <v>29</v>
      </c>
      <c r="B44" s="1218" t="s">
        <v>642</v>
      </c>
      <c r="C44" s="1210" t="s">
        <v>3491</v>
      </c>
      <c r="D44" s="1211" t="s">
        <v>5</v>
      </c>
      <c r="E44" s="1213">
        <v>1</v>
      </c>
      <c r="F44" s="1071"/>
      <c r="G44" s="1071"/>
      <c r="H44" s="1071"/>
      <c r="I44" s="1071"/>
      <c r="J44" s="1071"/>
      <c r="K44" s="1071"/>
      <c r="L44" s="1071"/>
      <c r="M44" s="1071"/>
      <c r="N44" s="1071"/>
      <c r="O44" s="1071"/>
      <c r="P44" s="1072"/>
    </row>
    <row r="45" spans="1:16" ht="25.5">
      <c r="A45" s="1208">
        <v>30</v>
      </c>
      <c r="B45" s="1218" t="s">
        <v>643</v>
      </c>
      <c r="C45" s="1210" t="s">
        <v>3492</v>
      </c>
      <c r="D45" s="1211" t="s">
        <v>5</v>
      </c>
      <c r="E45" s="1213">
        <v>1</v>
      </c>
      <c r="F45" s="1071"/>
      <c r="G45" s="1071"/>
      <c r="H45" s="1071"/>
      <c r="I45" s="1071"/>
      <c r="J45" s="1071"/>
      <c r="K45" s="1071"/>
      <c r="L45" s="1071"/>
      <c r="M45" s="1071"/>
      <c r="N45" s="1071"/>
      <c r="O45" s="1071"/>
      <c r="P45" s="1072"/>
    </row>
    <row r="46" spans="1:16" ht="25.5">
      <c r="A46" s="1208">
        <v>31</v>
      </c>
      <c r="B46" s="1218" t="s">
        <v>644</v>
      </c>
      <c r="C46" s="1210" t="s">
        <v>3493</v>
      </c>
      <c r="D46" s="1211" t="s">
        <v>5</v>
      </c>
      <c r="E46" s="1213">
        <v>1</v>
      </c>
      <c r="F46" s="1070"/>
      <c r="G46" s="1071"/>
      <c r="H46" s="1071"/>
      <c r="I46" s="1070"/>
      <c r="J46" s="1071"/>
      <c r="K46" s="1071"/>
      <c r="L46" s="1071"/>
      <c r="M46" s="1071"/>
      <c r="N46" s="1071"/>
      <c r="O46" s="1071"/>
      <c r="P46" s="1072"/>
    </row>
    <row r="47" spans="1:16" ht="63.75">
      <c r="A47" s="1208">
        <v>32</v>
      </c>
      <c r="B47" s="1218" t="s">
        <v>645</v>
      </c>
      <c r="C47" s="1210" t="s">
        <v>3494</v>
      </c>
      <c r="D47" s="1211" t="s">
        <v>5</v>
      </c>
      <c r="E47" s="1213">
        <v>1</v>
      </c>
      <c r="F47" s="1071"/>
      <c r="G47" s="1071"/>
      <c r="H47" s="1071"/>
      <c r="I47" s="1071"/>
      <c r="J47" s="1071"/>
      <c r="K47" s="1071"/>
      <c r="L47" s="1071"/>
      <c r="M47" s="1071"/>
      <c r="N47" s="1071"/>
      <c r="O47" s="1071"/>
      <c r="P47" s="1072"/>
    </row>
    <row r="48" spans="1:16" ht="25.5">
      <c r="A48" s="1208">
        <v>33</v>
      </c>
      <c r="B48" s="1218" t="s">
        <v>646</v>
      </c>
      <c r="C48" s="1210" t="s">
        <v>3495</v>
      </c>
      <c r="D48" s="1211" t="s">
        <v>5</v>
      </c>
      <c r="E48" s="1213">
        <v>1</v>
      </c>
      <c r="F48" s="1071"/>
      <c r="G48" s="1071"/>
      <c r="H48" s="1071"/>
      <c r="I48" s="1071"/>
      <c r="J48" s="1071"/>
      <c r="K48" s="1071"/>
      <c r="L48" s="1071"/>
      <c r="M48" s="1071"/>
      <c r="N48" s="1071"/>
      <c r="O48" s="1071"/>
      <c r="P48" s="1072"/>
    </row>
    <row r="49" spans="1:16" ht="15">
      <c r="A49" s="1208">
        <v>34</v>
      </c>
      <c r="B49" s="1218"/>
      <c r="C49" s="1210"/>
      <c r="D49" s="1211"/>
      <c r="E49" s="1213"/>
      <c r="F49" s="1071"/>
      <c r="G49" s="1071"/>
      <c r="H49" s="1071"/>
      <c r="I49" s="1071"/>
      <c r="J49" s="1071"/>
      <c r="K49" s="1071"/>
      <c r="L49" s="1071"/>
      <c r="M49" s="1071"/>
      <c r="N49" s="1071"/>
      <c r="O49" s="1071"/>
      <c r="P49" s="1072"/>
    </row>
    <row r="50" spans="1:16" ht="15">
      <c r="A50" s="1208">
        <v>35</v>
      </c>
      <c r="B50" s="1209" t="s">
        <v>647</v>
      </c>
      <c r="C50" s="1210"/>
      <c r="D50" s="1211"/>
      <c r="E50" s="1213"/>
      <c r="F50" s="1071"/>
      <c r="G50" s="1071"/>
      <c r="H50" s="1071"/>
      <c r="I50" s="1071"/>
      <c r="J50" s="1071"/>
      <c r="K50" s="1071"/>
      <c r="L50" s="1071"/>
      <c r="M50" s="1071"/>
      <c r="N50" s="1071"/>
      <c r="O50" s="1071"/>
      <c r="P50" s="1072"/>
    </row>
    <row r="51" spans="1:16" ht="38.25">
      <c r="A51" s="1208">
        <v>36</v>
      </c>
      <c r="B51" s="1218" t="s">
        <v>648</v>
      </c>
      <c r="C51" s="1210" t="s">
        <v>3496</v>
      </c>
      <c r="D51" s="1211" t="s">
        <v>9</v>
      </c>
      <c r="E51" s="1213">
        <v>1</v>
      </c>
      <c r="F51" s="1070"/>
      <c r="G51" s="1071"/>
      <c r="H51" s="1071"/>
      <c r="I51" s="1070"/>
      <c r="J51" s="1071"/>
      <c r="K51" s="1071"/>
      <c r="L51" s="1071"/>
      <c r="M51" s="1071"/>
      <c r="N51" s="1071"/>
      <c r="O51" s="1071"/>
      <c r="P51" s="1072"/>
    </row>
    <row r="52" spans="1:16" ht="25.5">
      <c r="A52" s="1208">
        <v>38</v>
      </c>
      <c r="B52" s="1218" t="s">
        <v>649</v>
      </c>
      <c r="C52" s="1187" t="s">
        <v>3497</v>
      </c>
      <c r="D52" s="1211" t="s">
        <v>9</v>
      </c>
      <c r="E52" s="1213">
        <v>12</v>
      </c>
      <c r="F52" s="1071"/>
      <c r="G52" s="1071"/>
      <c r="H52" s="1071"/>
      <c r="I52" s="1071"/>
      <c r="J52" s="1071"/>
      <c r="K52" s="1071"/>
      <c r="L52" s="1071"/>
      <c r="M52" s="1071"/>
      <c r="N52" s="1071"/>
      <c r="O52" s="1071"/>
      <c r="P52" s="1072"/>
    </row>
    <row r="53" spans="1:16" ht="51">
      <c r="A53" s="1208">
        <v>39</v>
      </c>
      <c r="B53" s="1218" t="s">
        <v>650</v>
      </c>
      <c r="C53" s="1210" t="s">
        <v>3498</v>
      </c>
      <c r="D53" s="1211" t="s">
        <v>5</v>
      </c>
      <c r="E53" s="1213">
        <v>168</v>
      </c>
      <c r="F53" s="1071"/>
      <c r="G53" s="1071"/>
      <c r="H53" s="1071"/>
      <c r="I53" s="1071"/>
      <c r="J53" s="1071"/>
      <c r="K53" s="1071"/>
      <c r="L53" s="1071"/>
      <c r="M53" s="1071"/>
      <c r="N53" s="1071"/>
      <c r="O53" s="1071"/>
      <c r="P53" s="1072"/>
    </row>
    <row r="54" spans="1:16" ht="15">
      <c r="A54" s="1208">
        <v>40</v>
      </c>
      <c r="B54" s="1209" t="s">
        <v>651</v>
      </c>
      <c r="C54" s="1210"/>
      <c r="D54" s="1211"/>
      <c r="E54" s="1213"/>
      <c r="F54" s="1070"/>
      <c r="G54" s="1071"/>
      <c r="H54" s="1071"/>
      <c r="I54" s="1071"/>
      <c r="J54" s="1071"/>
      <c r="K54" s="1071"/>
      <c r="L54" s="1071"/>
      <c r="M54" s="1071"/>
      <c r="N54" s="1071"/>
      <c r="O54" s="1071"/>
      <c r="P54" s="1072"/>
    </row>
    <row r="55" spans="1:16" ht="57.75" customHeight="1">
      <c r="A55" s="1208">
        <v>41</v>
      </c>
      <c r="B55" s="1218" t="s">
        <v>652</v>
      </c>
      <c r="C55" s="1210" t="s">
        <v>3499</v>
      </c>
      <c r="D55" s="1211" t="s">
        <v>9</v>
      </c>
      <c r="E55" s="1213">
        <v>1</v>
      </c>
      <c r="F55" s="1070"/>
      <c r="G55" s="1071"/>
      <c r="H55" s="1071"/>
      <c r="I55" s="1070"/>
      <c r="J55" s="1071"/>
      <c r="K55" s="1071"/>
      <c r="L55" s="1071"/>
      <c r="M55" s="1071"/>
      <c r="N55" s="1071"/>
      <c r="O55" s="1071"/>
      <c r="P55" s="1072"/>
    </row>
    <row r="56" spans="1:16" ht="51">
      <c r="A56" s="1208">
        <v>42</v>
      </c>
      <c r="B56" s="1218" t="s">
        <v>653</v>
      </c>
      <c r="C56" s="1210" t="s">
        <v>3500</v>
      </c>
      <c r="D56" s="1211" t="s">
        <v>9</v>
      </c>
      <c r="E56" s="1213">
        <v>6</v>
      </c>
      <c r="F56" s="1071"/>
      <c r="G56" s="1071"/>
      <c r="H56" s="1071"/>
      <c r="I56" s="1070"/>
      <c r="J56" s="1071"/>
      <c r="K56" s="1071"/>
      <c r="L56" s="1071"/>
      <c r="M56" s="1071"/>
      <c r="N56" s="1071"/>
      <c r="O56" s="1071"/>
      <c r="P56" s="1072"/>
    </row>
    <row r="57" spans="1:16" ht="15">
      <c r="A57" s="1208">
        <v>43</v>
      </c>
      <c r="B57" s="1219" t="s">
        <v>654</v>
      </c>
      <c r="C57" s="1210" t="s">
        <v>3501</v>
      </c>
      <c r="D57" s="1211" t="s">
        <v>5</v>
      </c>
      <c r="E57" s="1213">
        <v>6</v>
      </c>
      <c r="F57" s="1071"/>
      <c r="G57" s="1071"/>
      <c r="H57" s="1071"/>
      <c r="I57" s="1070"/>
      <c r="J57" s="1071"/>
      <c r="K57" s="1071"/>
      <c r="L57" s="1071"/>
      <c r="M57" s="1071"/>
      <c r="N57" s="1071"/>
      <c r="O57" s="1071"/>
      <c r="P57" s="1072"/>
    </row>
    <row r="58" spans="1:16" ht="25.5">
      <c r="A58" s="1208">
        <v>44</v>
      </c>
      <c r="B58" s="1218" t="s">
        <v>655</v>
      </c>
      <c r="C58" s="1210" t="s">
        <v>3502</v>
      </c>
      <c r="D58" s="1211" t="s">
        <v>5</v>
      </c>
      <c r="E58" s="1213">
        <v>6</v>
      </c>
      <c r="F58" s="1071"/>
      <c r="G58" s="1071"/>
      <c r="H58" s="1071"/>
      <c r="I58" s="1071"/>
      <c r="J58" s="1071"/>
      <c r="K58" s="1071"/>
      <c r="L58" s="1071"/>
      <c r="M58" s="1071"/>
      <c r="N58" s="1071"/>
      <c r="O58" s="1071"/>
      <c r="P58" s="1072"/>
    </row>
    <row r="59" spans="1:16" ht="38.25">
      <c r="A59" s="1208">
        <v>45</v>
      </c>
      <c r="B59" s="1212" t="s">
        <v>656</v>
      </c>
      <c r="C59" s="1210" t="s">
        <v>657</v>
      </c>
      <c r="D59" s="1211" t="s">
        <v>5</v>
      </c>
      <c r="E59" s="1213">
        <v>6</v>
      </c>
      <c r="F59" s="1071"/>
      <c r="G59" s="1071"/>
      <c r="H59" s="1071"/>
      <c r="I59" s="1070"/>
      <c r="J59" s="1071"/>
      <c r="K59" s="1071"/>
      <c r="L59" s="1071"/>
      <c r="M59" s="1071"/>
      <c r="N59" s="1071"/>
      <c r="O59" s="1071"/>
      <c r="P59" s="1072"/>
    </row>
    <row r="60" spans="1:16" ht="15">
      <c r="A60" s="1208">
        <v>46</v>
      </c>
      <c r="B60" s="1209" t="s">
        <v>541</v>
      </c>
      <c r="C60" s="1210"/>
      <c r="D60" s="1211"/>
      <c r="E60" s="1213"/>
      <c r="F60" s="1071"/>
      <c r="G60" s="1071"/>
      <c r="H60" s="1071"/>
      <c r="I60" s="1070"/>
      <c r="J60" s="1071"/>
      <c r="K60" s="1071"/>
      <c r="L60" s="1071"/>
      <c r="M60" s="1071"/>
      <c r="N60" s="1071"/>
      <c r="O60" s="1071"/>
      <c r="P60" s="1072"/>
    </row>
    <row r="61" spans="1:16" ht="15">
      <c r="A61" s="1208">
        <v>47</v>
      </c>
      <c r="B61" s="1219" t="s">
        <v>658</v>
      </c>
      <c r="C61" s="1210" t="s">
        <v>3503</v>
      </c>
      <c r="D61" s="1211" t="s">
        <v>7</v>
      </c>
      <c r="E61" s="1213">
        <v>2700</v>
      </c>
      <c r="F61" s="1071"/>
      <c r="G61" s="1071"/>
      <c r="H61" s="1071"/>
      <c r="I61" s="1071"/>
      <c r="J61" s="1071"/>
      <c r="K61" s="1071"/>
      <c r="L61" s="1071"/>
      <c r="M61" s="1071"/>
      <c r="N61" s="1071"/>
      <c r="O61" s="1071"/>
      <c r="P61" s="1072"/>
    </row>
    <row r="62" spans="1:16" ht="25.5">
      <c r="A62" s="1208">
        <v>48</v>
      </c>
      <c r="B62" s="1219" t="s">
        <v>576</v>
      </c>
      <c r="C62" s="1210" t="s">
        <v>3504</v>
      </c>
      <c r="D62" s="1211" t="s">
        <v>7</v>
      </c>
      <c r="E62" s="1213">
        <v>550</v>
      </c>
      <c r="F62" s="1071"/>
      <c r="G62" s="1071"/>
      <c r="H62" s="1071"/>
      <c r="I62" s="1070"/>
      <c r="J62" s="1071"/>
      <c r="K62" s="1071"/>
      <c r="L62" s="1071"/>
      <c r="M62" s="1071"/>
      <c r="N62" s="1071"/>
      <c r="O62" s="1071"/>
      <c r="P62" s="1072"/>
    </row>
    <row r="63" spans="1:16" ht="25.5">
      <c r="A63" s="1208">
        <v>49</v>
      </c>
      <c r="B63" s="1218" t="s">
        <v>576</v>
      </c>
      <c r="C63" s="1210" t="s">
        <v>3505</v>
      </c>
      <c r="D63" s="1211" t="s">
        <v>7</v>
      </c>
      <c r="E63" s="1213">
        <v>2800</v>
      </c>
      <c r="F63" s="1071"/>
      <c r="G63" s="1071"/>
      <c r="H63" s="1071"/>
      <c r="I63" s="1071"/>
      <c r="J63" s="1071"/>
      <c r="K63" s="1071"/>
      <c r="L63" s="1071"/>
      <c r="M63" s="1071"/>
      <c r="N63" s="1071"/>
      <c r="O63" s="1071"/>
      <c r="P63" s="1072"/>
    </row>
    <row r="64" spans="1:16" ht="15">
      <c r="A64" s="1208">
        <v>50</v>
      </c>
      <c r="B64" s="1218" t="s">
        <v>575</v>
      </c>
      <c r="C64" s="1210" t="s">
        <v>659</v>
      </c>
      <c r="D64" s="1211" t="s">
        <v>7</v>
      </c>
      <c r="E64" s="1213">
        <v>2600</v>
      </c>
      <c r="F64" s="1071"/>
      <c r="G64" s="1071"/>
      <c r="H64" s="1071"/>
      <c r="I64" s="1070"/>
      <c r="J64" s="1071"/>
      <c r="K64" s="1071"/>
      <c r="L64" s="1071"/>
      <c r="M64" s="1071"/>
      <c r="N64" s="1071"/>
      <c r="O64" s="1071"/>
      <c r="P64" s="1072"/>
    </row>
    <row r="65" spans="1:20" ht="25.5">
      <c r="A65" s="1208">
        <v>51</v>
      </c>
      <c r="B65" s="1218" t="s">
        <v>660</v>
      </c>
      <c r="C65" s="1210" t="s">
        <v>3506</v>
      </c>
      <c r="D65" s="1211" t="s">
        <v>7</v>
      </c>
      <c r="E65" s="1213">
        <v>200</v>
      </c>
      <c r="F65" s="1071"/>
      <c r="G65" s="1071"/>
      <c r="H65" s="1071"/>
      <c r="I65" s="1071"/>
      <c r="J65" s="1071"/>
      <c r="K65" s="1071"/>
      <c r="L65" s="1071"/>
      <c r="M65" s="1071"/>
      <c r="N65" s="1071"/>
      <c r="O65" s="1071"/>
      <c r="P65" s="1072"/>
    </row>
    <row r="66" spans="1:20" ht="25.5">
      <c r="A66" s="1208">
        <v>52</v>
      </c>
      <c r="B66" s="1218" t="s">
        <v>662</v>
      </c>
      <c r="C66" s="1210" t="s">
        <v>3506</v>
      </c>
      <c r="D66" s="1211" t="s">
        <v>7</v>
      </c>
      <c r="E66" s="1213">
        <v>100</v>
      </c>
      <c r="F66" s="1071"/>
      <c r="G66" s="1071"/>
      <c r="H66" s="1071"/>
      <c r="I66" s="1071"/>
      <c r="J66" s="1071"/>
      <c r="K66" s="1071"/>
      <c r="L66" s="1071"/>
      <c r="M66" s="1071"/>
      <c r="N66" s="1071"/>
      <c r="O66" s="1071"/>
      <c r="P66" s="1072"/>
    </row>
    <row r="67" spans="1:20" ht="15">
      <c r="A67" s="1208">
        <v>53</v>
      </c>
      <c r="B67" s="1218" t="s">
        <v>663</v>
      </c>
      <c r="C67" s="1210" t="s">
        <v>671</v>
      </c>
      <c r="D67" s="1211" t="s">
        <v>7</v>
      </c>
      <c r="E67" s="1213">
        <v>60</v>
      </c>
      <c r="F67" s="1071"/>
      <c r="G67" s="1071"/>
      <c r="H67" s="1071"/>
      <c r="I67" s="1071"/>
      <c r="J67" s="1071"/>
      <c r="K67" s="1071"/>
      <c r="L67" s="1071"/>
      <c r="M67" s="1071"/>
      <c r="N67" s="1071"/>
      <c r="O67" s="1071"/>
      <c r="P67" s="1072"/>
    </row>
    <row r="68" spans="1:20" ht="25.5">
      <c r="A68" s="1208">
        <v>54</v>
      </c>
      <c r="B68" s="1218" t="s">
        <v>664</v>
      </c>
      <c r="C68" s="1217" t="s">
        <v>3507</v>
      </c>
      <c r="D68" s="1211" t="s">
        <v>5</v>
      </c>
      <c r="E68" s="1213">
        <v>8</v>
      </c>
      <c r="F68" s="1070"/>
      <c r="G68" s="1071"/>
      <c r="H68" s="1071"/>
      <c r="I68" s="1070"/>
      <c r="J68" s="1071"/>
      <c r="K68" s="1071"/>
      <c r="L68" s="1071"/>
      <c r="M68" s="1071"/>
      <c r="N68" s="1071"/>
      <c r="O68" s="1071"/>
      <c r="P68" s="1072"/>
    </row>
    <row r="69" spans="1:20" s="1801" customFormat="1" ht="117" customHeight="1">
      <c r="A69" s="1245"/>
      <c r="B69" s="1201" t="s">
        <v>3976</v>
      </c>
      <c r="C69" s="1198" t="s">
        <v>3977</v>
      </c>
      <c r="D69" s="1007" t="s">
        <v>9</v>
      </c>
      <c r="E69" s="736">
        <v>1</v>
      </c>
      <c r="F69" s="1195"/>
      <c r="G69" s="1123"/>
      <c r="H69" s="1123"/>
      <c r="I69" s="1195"/>
      <c r="J69" s="1123"/>
      <c r="K69" s="1123"/>
      <c r="L69" s="1123"/>
      <c r="M69" s="1123"/>
      <c r="N69" s="1123"/>
      <c r="O69" s="1123"/>
      <c r="P69" s="1785"/>
      <c r="R69" s="1943" t="s">
        <v>4003</v>
      </c>
      <c r="S69" s="1944"/>
      <c r="T69" s="1944"/>
    </row>
    <row r="70" spans="1:20" ht="51">
      <c r="A70" s="1208">
        <v>55</v>
      </c>
      <c r="B70" s="1218" t="s">
        <v>577</v>
      </c>
      <c r="C70" s="1210" t="s">
        <v>666</v>
      </c>
      <c r="D70" s="1211" t="s">
        <v>7</v>
      </c>
      <c r="E70" s="1213">
        <v>1400</v>
      </c>
      <c r="F70" s="1070"/>
      <c r="G70" s="1071"/>
      <c r="H70" s="1071"/>
      <c r="I70" s="1071"/>
      <c r="J70" s="1071"/>
      <c r="K70" s="1071"/>
      <c r="L70" s="1071"/>
      <c r="M70" s="1071"/>
      <c r="N70" s="1071"/>
      <c r="O70" s="1071"/>
      <c r="P70" s="1072"/>
    </row>
    <row r="71" spans="1:20" ht="15">
      <c r="A71" s="1208">
        <v>56</v>
      </c>
      <c r="B71" s="1218"/>
      <c r="C71" s="1217"/>
      <c r="D71" s="1211"/>
      <c r="E71" s="1213"/>
      <c r="F71" s="1070"/>
      <c r="G71" s="1071"/>
      <c r="H71" s="1071"/>
      <c r="I71" s="1070"/>
      <c r="J71" s="1071"/>
      <c r="K71" s="1071"/>
      <c r="L71" s="1071"/>
      <c r="M71" s="1071"/>
      <c r="N71" s="1071"/>
      <c r="O71" s="1071"/>
      <c r="P71" s="1072"/>
    </row>
    <row r="72" spans="1:20" ht="15">
      <c r="A72" s="1208">
        <v>57</v>
      </c>
      <c r="B72" s="1214" t="s">
        <v>548</v>
      </c>
      <c r="C72" s="1210"/>
      <c r="D72" s="1211"/>
      <c r="E72" s="1213"/>
      <c r="F72" s="1071"/>
      <c r="G72" s="1071"/>
      <c r="H72" s="1071"/>
      <c r="I72" s="1070"/>
      <c r="J72" s="1071"/>
      <c r="K72" s="1071"/>
      <c r="L72" s="1071"/>
      <c r="M72" s="1071"/>
      <c r="N72" s="1071"/>
      <c r="O72" s="1071"/>
      <c r="P72" s="1072"/>
    </row>
    <row r="73" spans="1:20" ht="76.5">
      <c r="A73" s="1208">
        <v>58</v>
      </c>
      <c r="B73" s="1218" t="s">
        <v>579</v>
      </c>
      <c r="C73" s="1210" t="s">
        <v>3508</v>
      </c>
      <c r="D73" s="1217" t="s">
        <v>5</v>
      </c>
      <c r="E73" s="1213">
        <v>2</v>
      </c>
      <c r="F73" s="1071"/>
      <c r="G73" s="1071"/>
      <c r="H73" s="1071"/>
      <c r="I73" s="1071"/>
      <c r="J73" s="1071"/>
      <c r="K73" s="1071"/>
      <c r="L73" s="1071"/>
      <c r="M73" s="1071"/>
      <c r="N73" s="1071"/>
      <c r="O73" s="1071"/>
      <c r="P73" s="1072"/>
    </row>
    <row r="74" spans="1:20" ht="25.5">
      <c r="A74" s="1208">
        <v>59</v>
      </c>
      <c r="B74" s="1218" t="s">
        <v>667</v>
      </c>
      <c r="C74" s="1210"/>
      <c r="D74" s="1217" t="s">
        <v>9</v>
      </c>
      <c r="E74" s="1213">
        <v>1</v>
      </c>
      <c r="F74" s="1071"/>
      <c r="G74" s="1071"/>
      <c r="H74" s="1071"/>
      <c r="I74" s="1071"/>
      <c r="J74" s="1071"/>
      <c r="K74" s="1071"/>
      <c r="L74" s="1071"/>
      <c r="M74" s="1071"/>
      <c r="N74" s="1071"/>
      <c r="O74" s="1071"/>
      <c r="P74" s="1072"/>
    </row>
    <row r="75" spans="1:20" ht="25.5">
      <c r="A75" s="1208">
        <v>60</v>
      </c>
      <c r="B75" s="1218" t="s">
        <v>668</v>
      </c>
      <c r="C75" s="1210"/>
      <c r="D75" s="1217" t="s">
        <v>9</v>
      </c>
      <c r="E75" s="1213">
        <v>1</v>
      </c>
      <c r="F75" s="1070"/>
      <c r="G75" s="1071"/>
      <c r="H75" s="1071"/>
      <c r="I75" s="1071"/>
      <c r="J75" s="1071"/>
      <c r="K75" s="1071"/>
      <c r="L75" s="1071"/>
      <c r="M75" s="1071"/>
      <c r="N75" s="1071"/>
      <c r="O75" s="1071"/>
      <c r="P75" s="1072"/>
    </row>
    <row r="76" spans="1:20" ht="25.5">
      <c r="A76" s="1208">
        <v>61</v>
      </c>
      <c r="B76" s="1218" t="s">
        <v>669</v>
      </c>
      <c r="C76" s="1210"/>
      <c r="D76" s="1217" t="s">
        <v>9</v>
      </c>
      <c r="E76" s="1213">
        <v>1</v>
      </c>
      <c r="F76" s="1071"/>
      <c r="G76" s="1071"/>
      <c r="H76" s="1071"/>
      <c r="I76" s="1071"/>
      <c r="J76" s="1071"/>
      <c r="K76" s="1071"/>
      <c r="L76" s="1071"/>
      <c r="M76" s="1071"/>
      <c r="N76" s="1071"/>
      <c r="O76" s="1071"/>
      <c r="P76" s="1072"/>
    </row>
    <row r="77" spans="1:20" ht="25.5">
      <c r="A77" s="1208">
        <v>62</v>
      </c>
      <c r="B77" s="1218" t="s">
        <v>670</v>
      </c>
      <c r="C77" s="1210"/>
      <c r="D77" s="1217" t="s">
        <v>9</v>
      </c>
      <c r="E77" s="1213">
        <v>1</v>
      </c>
      <c r="F77" s="1071"/>
      <c r="G77" s="1071"/>
      <c r="H77" s="1071"/>
      <c r="I77" s="1071"/>
      <c r="J77" s="1071"/>
      <c r="K77" s="1071"/>
      <c r="L77" s="1071"/>
      <c r="M77" s="1071"/>
      <c r="N77" s="1071"/>
      <c r="O77" s="1071"/>
      <c r="P77" s="1072"/>
    </row>
    <row r="78" spans="1:20" ht="39">
      <c r="A78" s="1208">
        <v>63</v>
      </c>
      <c r="B78" s="1215" t="s">
        <v>554</v>
      </c>
      <c r="C78" s="1210"/>
      <c r="D78" s="1217" t="s">
        <v>9</v>
      </c>
      <c r="E78" s="1213">
        <v>1</v>
      </c>
      <c r="F78" s="1070"/>
      <c r="G78" s="1071"/>
      <c r="H78" s="1071"/>
      <c r="I78" s="1070"/>
      <c r="J78" s="1071"/>
      <c r="K78" s="1071"/>
      <c r="L78" s="1071"/>
      <c r="M78" s="1071"/>
      <c r="N78" s="1071"/>
      <c r="O78" s="1071"/>
      <c r="P78" s="1072"/>
    </row>
    <row r="79" spans="1:20" ht="51.75" thickBot="1">
      <c r="A79" s="1208">
        <v>64</v>
      </c>
      <c r="B79" s="1220" t="s">
        <v>1099</v>
      </c>
      <c r="C79" s="1221"/>
      <c r="D79" s="1222" t="s">
        <v>9</v>
      </c>
      <c r="E79" s="1223">
        <v>1</v>
      </c>
      <c r="F79" s="1224"/>
      <c r="G79" s="1225"/>
      <c r="H79" s="1071"/>
      <c r="I79" s="1071"/>
      <c r="J79" s="1071"/>
      <c r="K79" s="1071"/>
      <c r="L79" s="1071"/>
      <c r="M79" s="1071"/>
      <c r="N79" s="1071"/>
      <c r="O79" s="1071"/>
      <c r="P79" s="1072"/>
    </row>
    <row r="80" spans="1:20" ht="13.5" thickBot="1">
      <c r="A80" s="1226"/>
      <c r="B80" s="2157" t="s">
        <v>6</v>
      </c>
      <c r="C80" s="2113"/>
      <c r="D80" s="2113"/>
      <c r="E80" s="2113"/>
      <c r="F80" s="1138"/>
      <c r="G80" s="1138"/>
      <c r="H80" s="1138"/>
      <c r="I80" s="1138"/>
      <c r="J80" s="1138"/>
      <c r="K80" s="1138"/>
      <c r="L80" s="1139"/>
      <c r="M80" s="1139"/>
      <c r="N80" s="1139"/>
      <c r="O80" s="1139"/>
      <c r="P80" s="1139"/>
    </row>
    <row r="81" spans="1:12">
      <c r="A81" s="2115"/>
      <c r="B81" s="2115"/>
      <c r="C81" s="2115"/>
      <c r="D81" s="2115"/>
      <c r="E81" s="2115"/>
    </row>
    <row r="83" spans="1:12" ht="73.5" customHeight="1">
      <c r="A83" s="843">
        <v>1</v>
      </c>
      <c r="B83" s="2021" t="s">
        <v>2874</v>
      </c>
      <c r="C83" s="2021"/>
      <c r="D83" s="2021"/>
      <c r="E83" s="2021"/>
      <c r="F83" s="2021"/>
      <c r="G83" s="2021"/>
      <c r="H83" s="2021"/>
      <c r="I83" s="2021"/>
      <c r="J83" s="2021"/>
      <c r="K83" s="2021"/>
      <c r="L83" s="2021"/>
    </row>
    <row r="84" spans="1:12" ht="27" customHeight="1">
      <c r="A84" s="846" t="s">
        <v>49</v>
      </c>
      <c r="B84" s="1032" t="s">
        <v>3220</v>
      </c>
      <c r="C84" s="1033"/>
      <c r="D84" s="1033"/>
      <c r="E84" s="1033"/>
      <c r="F84" s="1033"/>
      <c r="G84" s="1033"/>
      <c r="H84" s="1033"/>
      <c r="I84" s="1033"/>
      <c r="J84" s="1033"/>
      <c r="K84" s="1033"/>
      <c r="L84" s="1033"/>
    </row>
    <row r="85" spans="1:12" ht="71.25" customHeight="1">
      <c r="A85" s="1034" t="s">
        <v>52</v>
      </c>
      <c r="B85" s="2020" t="s">
        <v>3474</v>
      </c>
      <c r="C85" s="2020"/>
      <c r="D85" s="2020"/>
      <c r="E85" s="2020"/>
      <c r="F85" s="2020"/>
      <c r="G85" s="2020"/>
      <c r="H85" s="2020"/>
      <c r="I85" s="2020"/>
      <c r="J85" s="2020"/>
      <c r="K85" s="2020"/>
      <c r="L85" s="2020"/>
    </row>
    <row r="86" spans="1:12" ht="74.25" customHeight="1">
      <c r="A86" s="1034" t="s">
        <v>3218</v>
      </c>
      <c r="B86" s="1927" t="s">
        <v>3217</v>
      </c>
      <c r="C86" s="1927"/>
      <c r="D86" s="1927"/>
      <c r="E86" s="1927"/>
      <c r="F86" s="1927"/>
      <c r="G86" s="1927"/>
      <c r="H86" s="1927"/>
      <c r="I86" s="1927"/>
      <c r="J86" s="1927"/>
      <c r="K86" s="1927"/>
      <c r="L86" s="1927"/>
    </row>
    <row r="87" spans="1:12" ht="81.75" customHeight="1">
      <c r="A87" s="1034" t="s">
        <v>3219</v>
      </c>
      <c r="B87" s="1927" t="s">
        <v>3224</v>
      </c>
      <c r="C87" s="1927"/>
      <c r="D87" s="1927"/>
      <c r="E87" s="1927"/>
      <c r="F87" s="1927"/>
      <c r="G87" s="1927"/>
      <c r="H87" s="1927"/>
      <c r="I87" s="1927"/>
      <c r="J87" s="1927"/>
      <c r="K87" s="1927"/>
      <c r="L87" s="1927"/>
    </row>
    <row r="88" spans="1:12">
      <c r="A88" s="846"/>
      <c r="B88" s="847"/>
      <c r="C88" s="843"/>
      <c r="D88" s="848"/>
      <c r="E88" s="848"/>
      <c r="F88" s="844"/>
      <c r="G88" s="845"/>
      <c r="H88" s="845"/>
      <c r="I88" s="845"/>
      <c r="J88" s="845"/>
      <c r="K88" s="845"/>
      <c r="L88" s="845"/>
    </row>
    <row r="89" spans="1:12">
      <c r="A89" s="846"/>
      <c r="B89" s="847"/>
      <c r="C89" s="843"/>
      <c r="D89" s="848"/>
      <c r="E89" s="848"/>
      <c r="F89" s="844"/>
      <c r="G89" s="845"/>
      <c r="H89" s="845"/>
      <c r="I89" s="845"/>
      <c r="J89" s="845"/>
      <c r="K89" s="845"/>
      <c r="L89" s="845"/>
    </row>
    <row r="90" spans="1:12">
      <c r="A90" s="846"/>
      <c r="B90" s="847"/>
      <c r="C90" s="843"/>
      <c r="D90" s="848"/>
      <c r="E90" s="848"/>
      <c r="F90" s="844"/>
      <c r="G90" s="845"/>
      <c r="H90" s="845"/>
      <c r="I90" s="845"/>
      <c r="J90" s="845"/>
      <c r="K90" s="845"/>
      <c r="L90" s="845"/>
    </row>
    <row r="91" spans="1:12">
      <c r="A91" s="849"/>
      <c r="B91" s="1045" t="s">
        <v>3222</v>
      </c>
      <c r="C91" s="1921" t="s">
        <v>10</v>
      </c>
      <c r="D91" s="1921"/>
      <c r="E91" s="757"/>
      <c r="F91" s="757"/>
      <c r="G91" s="757"/>
      <c r="H91" s="757"/>
      <c r="I91" s="757"/>
      <c r="J91" s="757"/>
      <c r="K91" s="757"/>
      <c r="L91" s="757"/>
    </row>
    <row r="92" spans="1:12">
      <c r="A92" s="849"/>
      <c r="B92" s="1045" t="s">
        <v>3221</v>
      </c>
      <c r="C92" s="1921" t="s">
        <v>11</v>
      </c>
      <c r="D92" s="1921"/>
      <c r="E92" s="757"/>
      <c r="F92" s="757"/>
      <c r="G92" s="757"/>
      <c r="H92" s="757"/>
      <c r="I92" s="757"/>
      <c r="J92" s="757"/>
      <c r="K92" s="757"/>
      <c r="L92" s="757"/>
    </row>
    <row r="93" spans="1:12">
      <c r="A93" s="849"/>
      <c r="B93" s="833"/>
      <c r="C93" s="851"/>
      <c r="D93" s="851"/>
      <c r="E93" s="757"/>
      <c r="F93" s="757"/>
      <c r="G93" s="757"/>
      <c r="H93" s="757"/>
      <c r="I93" s="757"/>
      <c r="J93" s="757"/>
      <c r="K93" s="757"/>
      <c r="L93" s="757"/>
    </row>
    <row r="94" spans="1:12">
      <c r="A94" s="849"/>
      <c r="B94" s="833"/>
      <c r="C94" s="851"/>
      <c r="D94" s="851"/>
      <c r="E94" s="757"/>
      <c r="F94" s="757"/>
      <c r="G94" s="757"/>
      <c r="H94" s="757"/>
      <c r="I94" s="757"/>
      <c r="J94" s="757"/>
      <c r="K94" s="757"/>
      <c r="L94" s="757"/>
    </row>
    <row r="95" spans="1:12">
      <c r="A95" s="849"/>
      <c r="B95" s="833" t="s">
        <v>3223</v>
      </c>
      <c r="C95" s="1921" t="s">
        <v>10</v>
      </c>
      <c r="D95" s="1921"/>
      <c r="E95" s="757"/>
      <c r="F95" s="757"/>
      <c r="G95" s="757"/>
      <c r="H95" s="757"/>
      <c r="I95" s="757"/>
      <c r="J95" s="757"/>
      <c r="K95" s="757"/>
      <c r="L95" s="757"/>
    </row>
    <row r="96" spans="1:12">
      <c r="A96" s="849"/>
      <c r="B96" s="833"/>
      <c r="C96" s="1921" t="s">
        <v>11</v>
      </c>
      <c r="D96" s="1921"/>
      <c r="E96" s="757"/>
      <c r="F96" s="757"/>
      <c r="G96" s="757"/>
      <c r="H96" s="757"/>
      <c r="I96" s="757"/>
      <c r="J96" s="757"/>
      <c r="K96" s="757"/>
      <c r="L96" s="757"/>
    </row>
    <row r="97" spans="2:3">
      <c r="B97" s="1045"/>
      <c r="C97" s="1045"/>
    </row>
    <row r="98" spans="2:3">
      <c r="B98" s="1045"/>
      <c r="C98" s="1045"/>
    </row>
    <row r="99" spans="2:3">
      <c r="B99" s="1045"/>
      <c r="C99" s="1045"/>
    </row>
    <row r="100" spans="2:3">
      <c r="B100" s="1045"/>
      <c r="C100" s="1045"/>
    </row>
    <row r="101" spans="2:3">
      <c r="B101" s="1045"/>
      <c r="C101" s="1045"/>
    </row>
    <row r="102" spans="2:3">
      <c r="B102" s="1045"/>
      <c r="C102" s="1045"/>
    </row>
    <row r="103" spans="2:3">
      <c r="B103" s="1045"/>
      <c r="C103" s="1045"/>
    </row>
    <row r="104" spans="2:3">
      <c r="B104" s="1045"/>
      <c r="C104" s="1045"/>
    </row>
    <row r="105" spans="2:3">
      <c r="B105" s="1045"/>
      <c r="C105" s="1045"/>
    </row>
    <row r="106" spans="2:3">
      <c r="B106" s="1045"/>
      <c r="C106" s="1045"/>
    </row>
    <row r="107" spans="2:3">
      <c r="B107" s="1045"/>
      <c r="C107" s="1045"/>
    </row>
    <row r="108" spans="2:3">
      <c r="B108" s="1045"/>
      <c r="C108" s="1045"/>
    </row>
    <row r="109" spans="2:3">
      <c r="B109" s="1045"/>
      <c r="C109" s="1045"/>
    </row>
    <row r="110" spans="2:3">
      <c r="B110" s="1045"/>
      <c r="C110" s="1045"/>
    </row>
    <row r="111" spans="2:3">
      <c r="B111" s="1045"/>
      <c r="C111" s="1045"/>
    </row>
  </sheetData>
  <mergeCells count="26">
    <mergeCell ref="A6:B6"/>
    <mergeCell ref="A7:B7"/>
    <mergeCell ref="A8:B8"/>
    <mergeCell ref="A1:E1"/>
    <mergeCell ref="A2:E2"/>
    <mergeCell ref="A3:E3"/>
    <mergeCell ref="A4:B4"/>
    <mergeCell ref="A5:B5"/>
    <mergeCell ref="F12:K12"/>
    <mergeCell ref="L12:P12"/>
    <mergeCell ref="B80:E80"/>
    <mergeCell ref="A81:E81"/>
    <mergeCell ref="A12:A13"/>
    <mergeCell ref="B12:B13"/>
    <mergeCell ref="C12:C13"/>
    <mergeCell ref="D12:D13"/>
    <mergeCell ref="E12:E13"/>
    <mergeCell ref="R69:T69"/>
    <mergeCell ref="C92:D92"/>
    <mergeCell ref="C95:D95"/>
    <mergeCell ref="C96:D96"/>
    <mergeCell ref="B83:L83"/>
    <mergeCell ref="B85:L85"/>
    <mergeCell ref="B86:L86"/>
    <mergeCell ref="B87:L87"/>
    <mergeCell ref="C91:D91"/>
  </mergeCells>
  <conditionalFormatting sqref="A16:A79">
    <cfRule type="cellIs" dxfId="31" priority="8" operator="equal">
      <formula>0</formula>
    </cfRule>
  </conditionalFormatting>
  <conditionalFormatting sqref="D16:E68 D70:E78">
    <cfRule type="cellIs" dxfId="30" priority="2" operator="equal">
      <formula>0</formula>
    </cfRule>
  </conditionalFormatting>
  <conditionalFormatting sqref="D69:E69">
    <cfRule type="cellIs" dxfId="29" priority="1" operator="equal">
      <formula>0</formula>
    </cfRule>
  </conditionalFormatting>
  <pageMargins left="0.7" right="0.7" top="0.75" bottom="0.75" header="0.3" footer="0.3"/>
  <pageSetup paperSize="9" orientation="portrait" horizontalDpi="0"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T144"/>
  <sheetViews>
    <sheetView topLeftCell="A76" workbookViewId="0">
      <selection activeCell="E93" sqref="E93"/>
    </sheetView>
  </sheetViews>
  <sheetFormatPr defaultColWidth="9.42578125" defaultRowHeight="12.75"/>
  <cols>
    <col min="1" max="1" width="8.42578125" style="1045" customWidth="1"/>
    <col min="2" max="2" width="32.5703125" style="1051" customWidth="1"/>
    <col min="3" max="3" width="16.7109375" style="1051" customWidth="1"/>
    <col min="4" max="4" width="6.42578125" style="1045" customWidth="1"/>
    <col min="5" max="5" width="26.7109375" style="1045" customWidth="1"/>
    <col min="6" max="12" width="9.42578125" style="1045"/>
    <col min="13" max="13" width="13" style="1045" customWidth="1"/>
    <col min="14" max="14" width="9.42578125" style="1045"/>
    <col min="15" max="16" width="11.28515625" style="1045" bestFit="1" customWidth="1"/>
    <col min="17" max="19" width="9.42578125" style="1045"/>
    <col min="20" max="20" width="13.7109375" style="1045" customWidth="1"/>
    <col min="21" max="213" width="9.42578125" style="1045"/>
    <col min="214" max="214" width="6.42578125" style="1045" customWidth="1"/>
    <col min="215" max="215" width="35.42578125" style="1045" customWidth="1"/>
    <col min="216" max="216" width="3.5703125" style="1045" customWidth="1"/>
    <col min="217" max="217" width="9.28515625" style="1045" customWidth="1"/>
    <col min="218" max="218" width="6.42578125" style="1045" customWidth="1"/>
    <col min="219" max="219" width="4.5703125" style="1045" customWidth="1"/>
    <col min="220" max="220" width="7.42578125" style="1045" customWidth="1"/>
    <col min="221" max="221" width="8.42578125" style="1045" customWidth="1"/>
    <col min="222" max="222" width="7.5703125" style="1045" customWidth="1"/>
    <col min="223" max="223" width="9" style="1045" customWidth="1"/>
    <col min="224" max="224" width="11.42578125" style="1045" customWidth="1"/>
    <col min="225" max="225" width="10.42578125" style="1045" customWidth="1"/>
    <col min="226" max="226" width="11.5703125" style="1045" customWidth="1"/>
    <col min="227" max="227" width="9.42578125" style="1045"/>
    <col min="228" max="228" width="11.42578125" style="1045" customWidth="1"/>
    <col min="229" max="469" width="9.42578125" style="1045"/>
    <col min="470" max="470" width="6.42578125" style="1045" customWidth="1"/>
    <col min="471" max="471" width="35.42578125" style="1045" customWidth="1"/>
    <col min="472" max="472" width="3.5703125" style="1045" customWidth="1"/>
    <col min="473" max="473" width="9.28515625" style="1045" customWidth="1"/>
    <col min="474" max="474" width="6.42578125" style="1045" customWidth="1"/>
    <col min="475" max="475" width="4.5703125" style="1045" customWidth="1"/>
    <col min="476" max="476" width="7.42578125" style="1045" customWidth="1"/>
    <col min="477" max="477" width="8.42578125" style="1045" customWidth="1"/>
    <col min="478" max="478" width="7.5703125" style="1045" customWidth="1"/>
    <col min="479" max="479" width="9" style="1045" customWidth="1"/>
    <col min="480" max="480" width="11.42578125" style="1045" customWidth="1"/>
    <col min="481" max="481" width="10.42578125" style="1045" customWidth="1"/>
    <col min="482" max="482" width="11.5703125" style="1045" customWidth="1"/>
    <col min="483" max="483" width="9.42578125" style="1045"/>
    <col min="484" max="484" width="11.42578125" style="1045" customWidth="1"/>
    <col min="485" max="725" width="9.42578125" style="1045"/>
    <col min="726" max="726" width="6.42578125" style="1045" customWidth="1"/>
    <col min="727" max="727" width="35.42578125" style="1045" customWidth="1"/>
    <col min="728" max="728" width="3.5703125" style="1045" customWidth="1"/>
    <col min="729" max="729" width="9.28515625" style="1045" customWidth="1"/>
    <col min="730" max="730" width="6.42578125" style="1045" customWidth="1"/>
    <col min="731" max="731" width="4.5703125" style="1045" customWidth="1"/>
    <col min="732" max="732" width="7.42578125" style="1045" customWidth="1"/>
    <col min="733" max="733" width="8.42578125" style="1045" customWidth="1"/>
    <col min="734" max="734" width="7.5703125" style="1045" customWidth="1"/>
    <col min="735" max="735" width="9" style="1045" customWidth="1"/>
    <col min="736" max="736" width="11.42578125" style="1045" customWidth="1"/>
    <col min="737" max="737" width="10.42578125" style="1045" customWidth="1"/>
    <col min="738" max="738" width="11.5703125" style="1045" customWidth="1"/>
    <col min="739" max="739" width="9.42578125" style="1045"/>
    <col min="740" max="740" width="11.42578125" style="1045" customWidth="1"/>
    <col min="741" max="981" width="9.42578125" style="1045"/>
    <col min="982" max="982" width="6.42578125" style="1045" customWidth="1"/>
    <col min="983" max="983" width="35.42578125" style="1045" customWidth="1"/>
    <col min="984" max="984" width="3.5703125" style="1045" customWidth="1"/>
    <col min="985" max="986" width="9.28515625" style="1045" customWidth="1"/>
    <col min="987" max="16384" width="9.42578125" style="1045"/>
  </cols>
  <sheetData>
    <row r="1" spans="1:16">
      <c r="A1" s="2067" t="s">
        <v>2920</v>
      </c>
      <c r="B1" s="2067"/>
      <c r="C1" s="2067"/>
      <c r="D1" s="2067"/>
      <c r="E1" s="2067"/>
    </row>
    <row r="2" spans="1:16">
      <c r="A2" s="2069" t="s">
        <v>672</v>
      </c>
      <c r="B2" s="2069"/>
      <c r="C2" s="2069"/>
      <c r="D2" s="2069"/>
      <c r="E2" s="2069"/>
    </row>
    <row r="3" spans="1:16">
      <c r="A3" s="2120"/>
      <c r="B3" s="2120"/>
      <c r="C3" s="2120"/>
      <c r="D3" s="2120"/>
      <c r="E3" s="2120"/>
    </row>
    <row r="4" spans="1:16">
      <c r="A4" s="1932" t="s">
        <v>0</v>
      </c>
      <c r="B4" s="1932"/>
      <c r="C4" s="759" t="s">
        <v>3211</v>
      </c>
      <c r="D4" s="1142"/>
      <c r="E4" s="1142"/>
    </row>
    <row r="5" spans="1:16">
      <c r="A5" s="1932" t="s">
        <v>1</v>
      </c>
      <c r="B5" s="1932"/>
      <c r="C5" s="759" t="s">
        <v>3211</v>
      </c>
      <c r="D5" s="1050"/>
      <c r="E5" s="1050"/>
    </row>
    <row r="6" spans="1:16" s="1047" customFormat="1">
      <c r="A6" s="1932" t="s">
        <v>2</v>
      </c>
      <c r="B6" s="1932"/>
      <c r="C6" s="759" t="s">
        <v>3212</v>
      </c>
      <c r="D6" s="1050"/>
      <c r="E6" s="1050"/>
    </row>
    <row r="7" spans="1:16" ht="15">
      <c r="A7" s="1932" t="s">
        <v>3209</v>
      </c>
      <c r="B7" s="1932"/>
      <c r="C7" s="761" t="s">
        <v>3213</v>
      </c>
      <c r="D7" s="1142"/>
      <c r="E7" s="1142"/>
    </row>
    <row r="8" spans="1:16" s="1047" customFormat="1" ht="15">
      <c r="A8" s="1939" t="s">
        <v>3210</v>
      </c>
      <c r="B8" s="1939"/>
      <c r="C8" s="761"/>
      <c r="D8" s="1050"/>
      <c r="E8" s="1050"/>
    </row>
    <row r="9" spans="1:16">
      <c r="A9" s="1142"/>
      <c r="B9" s="1142"/>
      <c r="C9" s="1048"/>
      <c r="D9" s="1142"/>
      <c r="E9" s="1142"/>
      <c r="M9" s="757" t="s">
        <v>2941</v>
      </c>
      <c r="N9" s="757"/>
      <c r="O9" s="762"/>
      <c r="P9" s="757" t="s">
        <v>2942</v>
      </c>
    </row>
    <row r="10" spans="1:16">
      <c r="A10" s="1142"/>
      <c r="B10" s="1142"/>
      <c r="C10" s="1048"/>
      <c r="D10" s="1142"/>
      <c r="E10" s="1142"/>
      <c r="M10" s="757" t="s">
        <v>2943</v>
      </c>
      <c r="N10" s="757"/>
      <c r="O10" s="757"/>
      <c r="P10" s="757"/>
    </row>
    <row r="11" spans="1:16" ht="13.5" thickBot="1"/>
    <row r="12" spans="1:16" ht="12.75" customHeight="1">
      <c r="A12" s="2150" t="s">
        <v>8</v>
      </c>
      <c r="B12" s="1995" t="s">
        <v>1085</v>
      </c>
      <c r="C12" s="1996" t="s">
        <v>1086</v>
      </c>
      <c r="D12" s="1996" t="s">
        <v>3</v>
      </c>
      <c r="E12" s="1998" t="s">
        <v>4</v>
      </c>
      <c r="F12" s="2158" t="s">
        <v>2934</v>
      </c>
      <c r="G12" s="2158"/>
      <c r="H12" s="2158"/>
      <c r="I12" s="2158"/>
      <c r="J12" s="2158"/>
      <c r="K12" s="2158"/>
      <c r="L12" s="2066" t="s">
        <v>2935</v>
      </c>
      <c r="M12" s="2066"/>
      <c r="N12" s="2066"/>
      <c r="O12" s="2066"/>
      <c r="P12" s="2159"/>
    </row>
    <row r="13" spans="1:16" ht="64.5">
      <c r="A13" s="2151"/>
      <c r="B13" s="1995"/>
      <c r="C13" s="1936"/>
      <c r="D13" s="1936"/>
      <c r="E13" s="1938"/>
      <c r="F13" s="1181" t="s">
        <v>2936</v>
      </c>
      <c r="G13" s="1181" t="s">
        <v>2937</v>
      </c>
      <c r="H13" s="1181" t="s">
        <v>2886</v>
      </c>
      <c r="I13" s="1181" t="s">
        <v>2887</v>
      </c>
      <c r="J13" s="1181" t="s">
        <v>2888</v>
      </c>
      <c r="K13" s="1181" t="s">
        <v>2938</v>
      </c>
      <c r="L13" s="1181" t="s">
        <v>2939</v>
      </c>
      <c r="M13" s="1181" t="s">
        <v>2886</v>
      </c>
      <c r="N13" s="1181" t="s">
        <v>2887</v>
      </c>
      <c r="O13" s="1181" t="s">
        <v>2888</v>
      </c>
      <c r="P13" s="1182" t="s">
        <v>2940</v>
      </c>
    </row>
    <row r="14" spans="1:16">
      <c r="A14" s="1183">
        <v>1</v>
      </c>
      <c r="B14" s="1184">
        <v>2</v>
      </c>
      <c r="C14" s="1184">
        <v>3</v>
      </c>
      <c r="D14" s="1184">
        <v>4</v>
      </c>
      <c r="E14" s="1184">
        <v>5</v>
      </c>
      <c r="F14" s="1184"/>
      <c r="G14" s="1184"/>
      <c r="H14" s="1184"/>
      <c r="I14" s="1184"/>
      <c r="J14" s="1184"/>
      <c r="K14" s="1184"/>
      <c r="L14" s="1184"/>
      <c r="M14" s="1184"/>
      <c r="N14" s="1184"/>
      <c r="O14" s="1184"/>
      <c r="P14" s="1093"/>
    </row>
    <row r="15" spans="1:16">
      <c r="A15" s="1185"/>
      <c r="B15" s="1186"/>
      <c r="C15" s="1187"/>
      <c r="D15" s="1007"/>
      <c r="E15" s="1007"/>
      <c r="F15" s="1188"/>
      <c r="G15" s="1189"/>
      <c r="H15" s="1189"/>
      <c r="I15" s="1190"/>
      <c r="J15" s="1191"/>
      <c r="K15" s="1189"/>
      <c r="L15" s="1191"/>
      <c r="M15" s="1191"/>
      <c r="N15" s="1191"/>
      <c r="O15" s="1191"/>
      <c r="P15" s="1191"/>
    </row>
    <row r="16" spans="1:16">
      <c r="A16" s="1007">
        <v>1</v>
      </c>
      <c r="B16" s="1186" t="s">
        <v>673</v>
      </c>
      <c r="C16" s="1187"/>
      <c r="D16" s="1007"/>
      <c r="E16" s="1007"/>
      <c r="F16" s="1192"/>
      <c r="G16" s="1192"/>
      <c r="H16" s="1192"/>
      <c r="I16" s="1192"/>
      <c r="J16" s="1192"/>
      <c r="K16" s="1192"/>
      <c r="L16" s="1192"/>
      <c r="M16" s="1192"/>
      <c r="N16" s="1192"/>
      <c r="O16" s="1192"/>
      <c r="P16" s="1192"/>
    </row>
    <row r="17" spans="1:16">
      <c r="A17" s="1007">
        <v>2</v>
      </c>
      <c r="B17" s="1186" t="s">
        <v>674</v>
      </c>
      <c r="C17" s="1187"/>
      <c r="D17" s="1007"/>
      <c r="E17" s="1007"/>
      <c r="F17" s="1192"/>
      <c r="G17" s="1192"/>
      <c r="H17" s="1192"/>
      <c r="I17" s="1192"/>
      <c r="J17" s="1192"/>
      <c r="K17" s="1192"/>
      <c r="L17" s="1192"/>
      <c r="M17" s="1192"/>
      <c r="N17" s="1192"/>
      <c r="O17" s="1192"/>
      <c r="P17" s="1192"/>
    </row>
    <row r="18" spans="1:16" ht="89.25">
      <c r="A18" s="1007">
        <v>3</v>
      </c>
      <c r="B18" s="1193" t="s">
        <v>675</v>
      </c>
      <c r="C18" s="1187"/>
      <c r="D18" s="1007" t="s">
        <v>9</v>
      </c>
      <c r="E18" s="1194">
        <v>1</v>
      </c>
      <c r="F18" s="1123"/>
      <c r="G18" s="1123"/>
      <c r="H18" s="1123"/>
      <c r="I18" s="1123"/>
      <c r="J18" s="1123"/>
      <c r="K18" s="1123"/>
      <c r="L18" s="1123"/>
      <c r="M18" s="1123"/>
      <c r="N18" s="1123"/>
      <c r="O18" s="1123"/>
      <c r="P18" s="1123"/>
    </row>
    <row r="19" spans="1:16" ht="76.5">
      <c r="A19" s="1007">
        <v>4</v>
      </c>
      <c r="B19" s="1193" t="s">
        <v>676</v>
      </c>
      <c r="C19" s="1187" t="s">
        <v>3443</v>
      </c>
      <c r="D19" s="1007" t="s">
        <v>5</v>
      </c>
      <c r="E19" s="1194">
        <v>2</v>
      </c>
      <c r="F19" s="1123"/>
      <c r="G19" s="1123"/>
      <c r="H19" s="1123"/>
      <c r="I19" s="1123"/>
      <c r="J19" s="1123"/>
      <c r="K19" s="1123"/>
      <c r="L19" s="1123"/>
      <c r="M19" s="1123"/>
      <c r="N19" s="1123"/>
      <c r="O19" s="1123"/>
      <c r="P19" s="1123"/>
    </row>
    <row r="20" spans="1:16" ht="25.5">
      <c r="A20" s="1007">
        <v>5</v>
      </c>
      <c r="B20" s="1193" t="s">
        <v>677</v>
      </c>
      <c r="C20" s="1187" t="s">
        <v>3444</v>
      </c>
      <c r="D20" s="1007" t="s">
        <v>5</v>
      </c>
      <c r="E20" s="1194">
        <v>10</v>
      </c>
      <c r="F20" s="1123"/>
      <c r="G20" s="1123"/>
      <c r="H20" s="1123"/>
      <c r="I20" s="1123"/>
      <c r="J20" s="1123"/>
      <c r="K20" s="1123"/>
      <c r="L20" s="1123"/>
      <c r="M20" s="1123"/>
      <c r="N20" s="1123"/>
      <c r="O20" s="1123"/>
      <c r="P20" s="1123"/>
    </row>
    <row r="21" spans="1:16" ht="25.5">
      <c r="A21" s="1007">
        <v>6</v>
      </c>
      <c r="B21" s="1193" t="s">
        <v>678</v>
      </c>
      <c r="C21" s="1187" t="s">
        <v>3445</v>
      </c>
      <c r="D21" s="1007" t="s">
        <v>5</v>
      </c>
      <c r="E21" s="1194">
        <v>9</v>
      </c>
      <c r="F21" s="1195"/>
      <c r="G21" s="1123"/>
      <c r="H21" s="1123"/>
      <c r="I21" s="1195"/>
      <c r="J21" s="1123"/>
      <c r="K21" s="1123"/>
      <c r="L21" s="1123"/>
      <c r="M21" s="1123"/>
      <c r="N21" s="1123"/>
      <c r="O21" s="1123"/>
      <c r="P21" s="1123"/>
    </row>
    <row r="22" spans="1:16" ht="25.5">
      <c r="A22" s="1007">
        <v>7</v>
      </c>
      <c r="B22" s="1193" t="s">
        <v>679</v>
      </c>
      <c r="C22" s="1187" t="s">
        <v>3446</v>
      </c>
      <c r="D22" s="1007" t="s">
        <v>9</v>
      </c>
      <c r="E22" s="1194">
        <v>2</v>
      </c>
      <c r="F22" s="1195"/>
      <c r="G22" s="1123"/>
      <c r="H22" s="1123"/>
      <c r="I22" s="1123"/>
      <c r="J22" s="1123"/>
      <c r="K22" s="1123"/>
      <c r="L22" s="1123"/>
      <c r="M22" s="1123"/>
      <c r="N22" s="1123"/>
      <c r="O22" s="1123"/>
      <c r="P22" s="1123"/>
    </row>
    <row r="23" spans="1:16" ht="25.5">
      <c r="A23" s="1007">
        <v>8</v>
      </c>
      <c r="B23" s="1193" t="s">
        <v>680</v>
      </c>
      <c r="C23" s="1187" t="s">
        <v>3449</v>
      </c>
      <c r="D23" s="1007" t="s">
        <v>5</v>
      </c>
      <c r="E23" s="1194">
        <v>2</v>
      </c>
      <c r="F23" s="1195"/>
      <c r="G23" s="1123"/>
      <c r="H23" s="1123"/>
      <c r="I23" s="1195"/>
      <c r="J23" s="1123"/>
      <c r="K23" s="1123"/>
      <c r="L23" s="1123"/>
      <c r="M23" s="1123"/>
      <c r="N23" s="1123"/>
      <c r="O23" s="1123"/>
      <c r="P23" s="1123"/>
    </row>
    <row r="24" spans="1:16">
      <c r="A24" s="1007">
        <v>9</v>
      </c>
      <c r="B24" s="1193" t="s">
        <v>681</v>
      </c>
      <c r="C24" s="1187"/>
      <c r="D24" s="1007" t="s">
        <v>9</v>
      </c>
      <c r="E24" s="1194">
        <v>1</v>
      </c>
      <c r="F24" s="1123"/>
      <c r="G24" s="1123"/>
      <c r="H24" s="1123"/>
      <c r="I24" s="1195"/>
      <c r="J24" s="1123"/>
      <c r="K24" s="1123"/>
      <c r="L24" s="1123"/>
      <c r="M24" s="1123"/>
      <c r="N24" s="1123"/>
      <c r="O24" s="1123"/>
      <c r="P24" s="1123"/>
    </row>
    <row r="25" spans="1:16" ht="25.5">
      <c r="A25" s="1007">
        <v>10</v>
      </c>
      <c r="B25" s="1193" t="s">
        <v>682</v>
      </c>
      <c r="C25" s="1187"/>
      <c r="D25" s="1007" t="s">
        <v>9</v>
      </c>
      <c r="E25" s="1194">
        <v>15</v>
      </c>
      <c r="F25" s="1123"/>
      <c r="G25" s="1123"/>
      <c r="H25" s="1123"/>
      <c r="I25" s="1195"/>
      <c r="J25" s="1123"/>
      <c r="K25" s="1123"/>
      <c r="L25" s="1123"/>
      <c r="M25" s="1123"/>
      <c r="N25" s="1123"/>
      <c r="O25" s="1123"/>
      <c r="P25" s="1123"/>
    </row>
    <row r="26" spans="1:16">
      <c r="A26" s="1007">
        <v>11</v>
      </c>
      <c r="B26" s="1193" t="s">
        <v>683</v>
      </c>
      <c r="C26" s="1187"/>
      <c r="D26" s="1007" t="s">
        <v>9</v>
      </c>
      <c r="E26" s="1194">
        <v>31</v>
      </c>
      <c r="F26" s="1123"/>
      <c r="G26" s="1123"/>
      <c r="H26" s="1123"/>
      <c r="I26" s="1123"/>
      <c r="J26" s="1123"/>
      <c r="K26" s="1123"/>
      <c r="L26" s="1123"/>
      <c r="M26" s="1123"/>
      <c r="N26" s="1123"/>
      <c r="O26" s="1123"/>
      <c r="P26" s="1123"/>
    </row>
    <row r="27" spans="1:16">
      <c r="A27" s="1007">
        <v>12</v>
      </c>
      <c r="B27" s="1193" t="s">
        <v>684</v>
      </c>
      <c r="C27" s="1187"/>
      <c r="D27" s="1007" t="s">
        <v>9</v>
      </c>
      <c r="E27" s="1194">
        <v>27</v>
      </c>
      <c r="F27" s="1123"/>
      <c r="G27" s="1123"/>
      <c r="H27" s="1123"/>
      <c r="I27" s="1195"/>
      <c r="J27" s="1123"/>
      <c r="K27" s="1123"/>
      <c r="L27" s="1123"/>
      <c r="M27" s="1123"/>
      <c r="N27" s="1123"/>
      <c r="O27" s="1123"/>
      <c r="P27" s="1123"/>
    </row>
    <row r="28" spans="1:16" ht="25.5">
      <c r="A28" s="1007">
        <v>13</v>
      </c>
      <c r="B28" s="1193" t="s">
        <v>685</v>
      </c>
      <c r="C28" s="1187"/>
      <c r="D28" s="1007" t="s">
        <v>9</v>
      </c>
      <c r="E28" s="1194">
        <v>32</v>
      </c>
      <c r="F28" s="1123"/>
      <c r="G28" s="1123"/>
      <c r="H28" s="1123"/>
      <c r="I28" s="1123"/>
      <c r="J28" s="1123"/>
      <c r="K28" s="1123"/>
      <c r="L28" s="1123"/>
      <c r="M28" s="1123"/>
      <c r="N28" s="1123"/>
      <c r="O28" s="1123"/>
      <c r="P28" s="1123"/>
    </row>
    <row r="29" spans="1:16" ht="25.5">
      <c r="A29" s="1007">
        <v>14</v>
      </c>
      <c r="B29" s="1193" t="s">
        <v>686</v>
      </c>
      <c r="C29" s="1187"/>
      <c r="D29" s="1007" t="s">
        <v>9</v>
      </c>
      <c r="E29" s="1194">
        <v>7</v>
      </c>
      <c r="F29" s="1123"/>
      <c r="G29" s="1123"/>
      <c r="H29" s="1123"/>
      <c r="I29" s="1195"/>
      <c r="J29" s="1123"/>
      <c r="K29" s="1123"/>
      <c r="L29" s="1123"/>
      <c r="M29" s="1123"/>
      <c r="N29" s="1123"/>
      <c r="O29" s="1123"/>
      <c r="P29" s="1123"/>
    </row>
    <row r="30" spans="1:16" ht="25.5">
      <c r="A30" s="1007">
        <v>15</v>
      </c>
      <c r="B30" s="1193" t="s">
        <v>687</v>
      </c>
      <c r="C30" s="1187"/>
      <c r="D30" s="1007" t="s">
        <v>9</v>
      </c>
      <c r="E30" s="1194">
        <v>10</v>
      </c>
      <c r="F30" s="1123"/>
      <c r="G30" s="1123"/>
      <c r="H30" s="1123"/>
      <c r="I30" s="1123"/>
      <c r="J30" s="1123"/>
      <c r="K30" s="1123"/>
      <c r="L30" s="1123"/>
      <c r="M30" s="1123"/>
      <c r="N30" s="1123"/>
      <c r="O30" s="1123"/>
      <c r="P30" s="1123"/>
    </row>
    <row r="31" spans="1:16" ht="25.5">
      <c r="A31" s="1007">
        <v>16</v>
      </c>
      <c r="B31" s="1193" t="s">
        <v>688</v>
      </c>
      <c r="C31" s="1187"/>
      <c r="D31" s="1007" t="s">
        <v>9</v>
      </c>
      <c r="E31" s="1194">
        <v>1</v>
      </c>
      <c r="F31" s="1123"/>
      <c r="G31" s="1123"/>
      <c r="H31" s="1123"/>
      <c r="I31" s="1195"/>
      <c r="J31" s="1123"/>
      <c r="K31" s="1123"/>
      <c r="L31" s="1123"/>
      <c r="M31" s="1123"/>
      <c r="N31" s="1123"/>
      <c r="O31" s="1123"/>
      <c r="P31" s="1123"/>
    </row>
    <row r="32" spans="1:16">
      <c r="A32" s="1007">
        <v>17</v>
      </c>
      <c r="B32" s="1193" t="s">
        <v>689</v>
      </c>
      <c r="C32" s="1187"/>
      <c r="D32" s="1007" t="s">
        <v>9</v>
      </c>
      <c r="E32" s="1194">
        <v>1</v>
      </c>
      <c r="F32" s="1123"/>
      <c r="G32" s="1123"/>
      <c r="H32" s="1123"/>
      <c r="I32" s="1123"/>
      <c r="J32" s="1123"/>
      <c r="K32" s="1123"/>
      <c r="L32" s="1123"/>
      <c r="M32" s="1123"/>
      <c r="N32" s="1123"/>
      <c r="O32" s="1123"/>
      <c r="P32" s="1123"/>
    </row>
    <row r="33" spans="1:16" ht="25.5">
      <c r="A33" s="1007">
        <v>18</v>
      </c>
      <c r="B33" s="1193" t="s">
        <v>690</v>
      </c>
      <c r="C33" s="1187"/>
      <c r="D33" s="1007" t="s">
        <v>9</v>
      </c>
      <c r="E33" s="1194">
        <v>44</v>
      </c>
      <c r="F33" s="1195"/>
      <c r="G33" s="1123"/>
      <c r="H33" s="1123"/>
      <c r="I33" s="1195"/>
      <c r="J33" s="1123"/>
      <c r="K33" s="1123"/>
      <c r="L33" s="1123"/>
      <c r="M33" s="1123"/>
      <c r="N33" s="1123"/>
      <c r="O33" s="1123"/>
      <c r="P33" s="1123"/>
    </row>
    <row r="34" spans="1:16" ht="25.5">
      <c r="A34" s="1007">
        <v>19</v>
      </c>
      <c r="B34" s="1193" t="s">
        <v>691</v>
      </c>
      <c r="C34" s="1187"/>
      <c r="D34" s="1007" t="s">
        <v>9</v>
      </c>
      <c r="E34" s="1194">
        <v>2</v>
      </c>
      <c r="F34" s="1195"/>
      <c r="G34" s="1123"/>
      <c r="H34" s="1123"/>
      <c r="I34" s="1195"/>
      <c r="J34" s="1123"/>
      <c r="K34" s="1123"/>
      <c r="L34" s="1123"/>
      <c r="M34" s="1123"/>
      <c r="N34" s="1123"/>
      <c r="O34" s="1123"/>
      <c r="P34" s="1123"/>
    </row>
    <row r="35" spans="1:16">
      <c r="A35" s="1007">
        <v>20</v>
      </c>
      <c r="B35" s="1193" t="s">
        <v>694</v>
      </c>
      <c r="C35" s="1187"/>
      <c r="D35" s="1007" t="s">
        <v>9</v>
      </c>
      <c r="E35" s="1194">
        <v>1</v>
      </c>
      <c r="F35" s="1195"/>
      <c r="G35" s="1123"/>
      <c r="H35" s="1123"/>
      <c r="I35" s="1123"/>
      <c r="J35" s="1123"/>
      <c r="K35" s="1123"/>
      <c r="L35" s="1123"/>
      <c r="M35" s="1123"/>
      <c r="N35" s="1123"/>
      <c r="O35" s="1123"/>
      <c r="P35" s="1123"/>
    </row>
    <row r="36" spans="1:16">
      <c r="A36" s="1007">
        <v>21</v>
      </c>
      <c r="B36" s="1193" t="s">
        <v>695</v>
      </c>
      <c r="C36" s="1187"/>
      <c r="D36" s="1007" t="s">
        <v>9</v>
      </c>
      <c r="E36" s="1194">
        <v>1</v>
      </c>
      <c r="F36" s="1195"/>
      <c r="G36" s="1123"/>
      <c r="H36" s="1123"/>
      <c r="I36" s="1195"/>
      <c r="J36" s="1123"/>
      <c r="K36" s="1123"/>
      <c r="L36" s="1123"/>
      <c r="M36" s="1123"/>
      <c r="N36" s="1123"/>
      <c r="O36" s="1123"/>
      <c r="P36" s="1123"/>
    </row>
    <row r="37" spans="1:16" ht="25.5">
      <c r="A37" s="1007">
        <v>22</v>
      </c>
      <c r="B37" s="1193" t="s">
        <v>696</v>
      </c>
      <c r="C37" s="1187"/>
      <c r="D37" s="1007" t="s">
        <v>9</v>
      </c>
      <c r="E37" s="1194">
        <v>4</v>
      </c>
      <c r="F37" s="1195"/>
      <c r="G37" s="1123"/>
      <c r="H37" s="1123"/>
      <c r="I37" s="1195"/>
      <c r="J37" s="1123"/>
      <c r="K37" s="1123"/>
      <c r="L37" s="1123"/>
      <c r="M37" s="1123"/>
      <c r="N37" s="1123"/>
      <c r="O37" s="1123"/>
      <c r="P37" s="1123"/>
    </row>
    <row r="38" spans="1:16" ht="25.5">
      <c r="A38" s="1007">
        <v>23</v>
      </c>
      <c r="B38" s="1193" t="s">
        <v>697</v>
      </c>
      <c r="C38" s="1187"/>
      <c r="D38" s="1007" t="s">
        <v>9</v>
      </c>
      <c r="E38" s="1194">
        <v>1</v>
      </c>
      <c r="F38" s="1123"/>
      <c r="G38" s="1123"/>
      <c r="H38" s="1123"/>
      <c r="I38" s="1195"/>
      <c r="J38" s="1123"/>
      <c r="K38" s="1123"/>
      <c r="L38" s="1123"/>
      <c r="M38" s="1123"/>
      <c r="N38" s="1123"/>
      <c r="O38" s="1123"/>
      <c r="P38" s="1123"/>
    </row>
    <row r="39" spans="1:16">
      <c r="A39" s="1007">
        <v>24</v>
      </c>
      <c r="B39" s="1193" t="s">
        <v>698</v>
      </c>
      <c r="C39" s="1187"/>
      <c r="D39" s="1007" t="s">
        <v>9</v>
      </c>
      <c r="E39" s="1194">
        <v>2</v>
      </c>
      <c r="F39" s="1123"/>
      <c r="G39" s="1123"/>
      <c r="H39" s="1123"/>
      <c r="I39" s="1195"/>
      <c r="J39" s="1123"/>
      <c r="K39" s="1123"/>
      <c r="L39" s="1123"/>
      <c r="M39" s="1123"/>
      <c r="N39" s="1123"/>
      <c r="O39" s="1123"/>
      <c r="P39" s="1123"/>
    </row>
    <row r="40" spans="1:16">
      <c r="A40" s="1007">
        <v>25</v>
      </c>
      <c r="B40" s="1193" t="s">
        <v>699</v>
      </c>
      <c r="C40" s="1187"/>
      <c r="D40" s="1007" t="s">
        <v>9</v>
      </c>
      <c r="E40" s="1194">
        <v>2</v>
      </c>
      <c r="F40" s="1123"/>
      <c r="G40" s="1123"/>
      <c r="H40" s="1123"/>
      <c r="I40" s="1123"/>
      <c r="J40" s="1123"/>
      <c r="K40" s="1123"/>
      <c r="L40" s="1123"/>
      <c r="M40" s="1123"/>
      <c r="N40" s="1123"/>
      <c r="O40" s="1123"/>
      <c r="P40" s="1123"/>
    </row>
    <row r="41" spans="1:16" ht="25.5">
      <c r="A41" s="1007">
        <v>26</v>
      </c>
      <c r="B41" s="1193" t="s">
        <v>700</v>
      </c>
      <c r="C41" s="1187"/>
      <c r="D41" s="1007" t="s">
        <v>9</v>
      </c>
      <c r="E41" s="1194">
        <v>94</v>
      </c>
      <c r="F41" s="1123"/>
      <c r="G41" s="1123"/>
      <c r="H41" s="1123"/>
      <c r="I41" s="1123"/>
      <c r="J41" s="1123"/>
      <c r="K41" s="1123"/>
      <c r="L41" s="1123"/>
      <c r="M41" s="1123"/>
      <c r="N41" s="1123"/>
      <c r="O41" s="1123"/>
      <c r="P41" s="1123"/>
    </row>
    <row r="42" spans="1:16" ht="25.5">
      <c r="A42" s="1007">
        <v>27</v>
      </c>
      <c r="B42" s="1193" t="s">
        <v>701</v>
      </c>
      <c r="C42" s="1187"/>
      <c r="D42" s="1007" t="s">
        <v>9</v>
      </c>
      <c r="E42" s="1194">
        <v>20</v>
      </c>
      <c r="F42" s="1195"/>
      <c r="G42" s="1123"/>
      <c r="H42" s="1123"/>
      <c r="I42" s="1195"/>
      <c r="J42" s="1123"/>
      <c r="K42" s="1123"/>
      <c r="L42" s="1123"/>
      <c r="M42" s="1123"/>
      <c r="N42" s="1123"/>
      <c r="O42" s="1123"/>
      <c r="P42" s="1123"/>
    </row>
    <row r="43" spans="1:16">
      <c r="A43" s="1007">
        <v>28</v>
      </c>
      <c r="B43" s="1193" t="s">
        <v>3060</v>
      </c>
      <c r="C43" s="1187"/>
      <c r="D43" s="1007" t="s">
        <v>1097</v>
      </c>
      <c r="E43" s="1194">
        <v>1</v>
      </c>
      <c r="F43" s="1123"/>
      <c r="G43" s="1123"/>
      <c r="H43" s="1123"/>
      <c r="I43" s="1123"/>
      <c r="J43" s="1123"/>
      <c r="K43" s="1123"/>
      <c r="L43" s="1123"/>
      <c r="M43" s="1123"/>
      <c r="N43" s="1123"/>
      <c r="O43" s="1123"/>
      <c r="P43" s="1123"/>
    </row>
    <row r="44" spans="1:16" ht="25.5">
      <c r="A44" s="1007">
        <v>29</v>
      </c>
      <c r="B44" s="1193" t="s">
        <v>702</v>
      </c>
      <c r="C44" s="1187"/>
      <c r="D44" s="1007" t="s">
        <v>9</v>
      </c>
      <c r="E44" s="1194">
        <v>2</v>
      </c>
      <c r="F44" s="1123"/>
      <c r="G44" s="1123"/>
      <c r="H44" s="1123"/>
      <c r="I44" s="1123"/>
      <c r="J44" s="1123"/>
      <c r="K44" s="1123"/>
      <c r="L44" s="1123"/>
      <c r="M44" s="1123"/>
      <c r="N44" s="1123"/>
      <c r="O44" s="1123"/>
      <c r="P44" s="1123"/>
    </row>
    <row r="45" spans="1:16">
      <c r="A45" s="1007">
        <v>30</v>
      </c>
      <c r="B45" s="1193" t="s">
        <v>3061</v>
      </c>
      <c r="C45" s="1187"/>
      <c r="D45" s="1007" t="s">
        <v>1097</v>
      </c>
      <c r="E45" s="1194">
        <v>1</v>
      </c>
      <c r="F45" s="1123"/>
      <c r="G45" s="1123"/>
      <c r="H45" s="1123"/>
      <c r="I45" s="1123"/>
      <c r="J45" s="1123"/>
      <c r="K45" s="1123"/>
      <c r="L45" s="1123"/>
      <c r="M45" s="1123"/>
      <c r="N45" s="1123"/>
      <c r="O45" s="1123"/>
      <c r="P45" s="1123"/>
    </row>
    <row r="46" spans="1:16">
      <c r="A46" s="1007">
        <v>31</v>
      </c>
      <c r="B46" s="1193" t="s">
        <v>703</v>
      </c>
      <c r="C46" s="1187"/>
      <c r="D46" s="1007" t="s">
        <v>5</v>
      </c>
      <c r="E46" s="1194">
        <v>1</v>
      </c>
      <c r="F46" s="1195"/>
      <c r="G46" s="1123"/>
      <c r="H46" s="1123"/>
      <c r="I46" s="1195"/>
      <c r="J46" s="1123"/>
      <c r="K46" s="1123"/>
      <c r="L46" s="1123"/>
      <c r="M46" s="1123"/>
      <c r="N46" s="1123"/>
      <c r="O46" s="1123"/>
      <c r="P46" s="1123"/>
    </row>
    <row r="47" spans="1:16" ht="25.5">
      <c r="A47" s="1007">
        <v>32</v>
      </c>
      <c r="B47" s="1193" t="s">
        <v>3062</v>
      </c>
      <c r="C47" s="1187" t="s">
        <v>3447</v>
      </c>
      <c r="D47" s="1007" t="s">
        <v>1098</v>
      </c>
      <c r="E47" s="1194">
        <v>2</v>
      </c>
      <c r="F47" s="1123"/>
      <c r="G47" s="1123"/>
      <c r="H47" s="1123"/>
      <c r="I47" s="1123"/>
      <c r="J47" s="1123"/>
      <c r="K47" s="1123"/>
      <c r="L47" s="1123"/>
      <c r="M47" s="1123"/>
      <c r="N47" s="1123"/>
      <c r="O47" s="1123"/>
      <c r="P47" s="1123"/>
    </row>
    <row r="48" spans="1:16">
      <c r="A48" s="1007">
        <v>33</v>
      </c>
      <c r="B48" s="1193" t="s">
        <v>704</v>
      </c>
      <c r="C48" s="1187"/>
      <c r="D48" s="1007" t="s">
        <v>5</v>
      </c>
      <c r="E48" s="1194">
        <v>1</v>
      </c>
      <c r="F48" s="1195"/>
      <c r="G48" s="1123"/>
      <c r="H48" s="1123"/>
      <c r="I48" s="1195"/>
      <c r="J48" s="1123"/>
      <c r="K48" s="1123"/>
      <c r="L48" s="1123"/>
      <c r="M48" s="1123"/>
      <c r="N48" s="1123"/>
      <c r="O48" s="1123"/>
      <c r="P48" s="1123"/>
    </row>
    <row r="49" spans="1:16">
      <c r="A49" s="1007">
        <v>34</v>
      </c>
      <c r="B49" s="1186" t="s">
        <v>705</v>
      </c>
      <c r="C49" s="1187"/>
      <c r="D49" s="1007"/>
      <c r="E49" s="1194"/>
      <c r="F49" s="1192"/>
      <c r="G49" s="1123"/>
      <c r="H49" s="1192"/>
      <c r="I49" s="1192"/>
      <c r="J49" s="1192"/>
      <c r="K49" s="1192"/>
      <c r="L49" s="1192"/>
      <c r="M49" s="1192"/>
      <c r="N49" s="1192"/>
      <c r="O49" s="1192"/>
      <c r="P49" s="1192"/>
    </row>
    <row r="50" spans="1:16" ht="25.5">
      <c r="A50" s="1007">
        <v>35</v>
      </c>
      <c r="B50" s="1196" t="s">
        <v>706</v>
      </c>
      <c r="C50" s="1187" t="s">
        <v>3448</v>
      </c>
      <c r="D50" s="1007" t="s">
        <v>5</v>
      </c>
      <c r="E50" s="1194">
        <v>37</v>
      </c>
      <c r="F50" s="1123"/>
      <c r="G50" s="1123"/>
      <c r="H50" s="1123"/>
      <c r="I50" s="1195"/>
      <c r="J50" s="1123"/>
      <c r="K50" s="1123"/>
      <c r="L50" s="1123"/>
      <c r="M50" s="1123"/>
      <c r="N50" s="1123"/>
      <c r="O50" s="1123"/>
      <c r="P50" s="1123"/>
    </row>
    <row r="51" spans="1:16" ht="25.5">
      <c r="A51" s="1007">
        <v>36</v>
      </c>
      <c r="B51" s="1196" t="s">
        <v>707</v>
      </c>
      <c r="C51" s="1187"/>
      <c r="D51" s="1007" t="s">
        <v>5</v>
      </c>
      <c r="E51" s="1194">
        <v>2</v>
      </c>
      <c r="F51" s="1123"/>
      <c r="G51" s="1123"/>
      <c r="H51" s="1123"/>
      <c r="I51" s="1195"/>
      <c r="J51" s="1123"/>
      <c r="K51" s="1123"/>
      <c r="L51" s="1123"/>
      <c r="M51" s="1123"/>
      <c r="N51" s="1123"/>
      <c r="O51" s="1123"/>
      <c r="P51" s="1123"/>
    </row>
    <row r="52" spans="1:16" ht="25.5">
      <c r="A52" s="1007">
        <v>37</v>
      </c>
      <c r="B52" s="974" t="s">
        <v>708</v>
      </c>
      <c r="C52" s="1187" t="s">
        <v>3450</v>
      </c>
      <c r="D52" s="1007" t="s">
        <v>5</v>
      </c>
      <c r="E52" s="1194">
        <v>12</v>
      </c>
      <c r="F52" s="1123"/>
      <c r="G52" s="1123"/>
      <c r="H52" s="1123"/>
      <c r="I52" s="1123"/>
      <c r="J52" s="1123"/>
      <c r="K52" s="1123"/>
      <c r="L52" s="1123"/>
      <c r="M52" s="1123"/>
      <c r="N52" s="1123"/>
      <c r="O52" s="1123"/>
      <c r="P52" s="1123"/>
    </row>
    <row r="53" spans="1:16" ht="25.5">
      <c r="A53" s="1007">
        <v>38</v>
      </c>
      <c r="B53" s="974" t="s">
        <v>709</v>
      </c>
      <c r="C53" s="1187" t="s">
        <v>3451</v>
      </c>
      <c r="D53" s="1007" t="s">
        <v>5</v>
      </c>
      <c r="E53" s="1194">
        <v>1</v>
      </c>
      <c r="F53" s="1123"/>
      <c r="G53" s="1123"/>
      <c r="H53" s="1123"/>
      <c r="I53" s="1195"/>
      <c r="J53" s="1123"/>
      <c r="K53" s="1123"/>
      <c r="L53" s="1123"/>
      <c r="M53" s="1123"/>
      <c r="N53" s="1123"/>
      <c r="O53" s="1123"/>
      <c r="P53" s="1123"/>
    </row>
    <row r="54" spans="1:16" ht="25.5">
      <c r="A54" s="1007">
        <v>39</v>
      </c>
      <c r="B54" s="974" t="s">
        <v>710</v>
      </c>
      <c r="C54" s="1187" t="s">
        <v>3452</v>
      </c>
      <c r="D54" s="1007" t="s">
        <v>5</v>
      </c>
      <c r="E54" s="1194">
        <v>1</v>
      </c>
      <c r="F54" s="1123"/>
      <c r="G54" s="1123"/>
      <c r="H54" s="1123"/>
      <c r="I54" s="1123"/>
      <c r="J54" s="1123"/>
      <c r="K54" s="1123"/>
      <c r="L54" s="1123"/>
      <c r="M54" s="1123"/>
      <c r="N54" s="1123"/>
      <c r="O54" s="1123"/>
      <c r="P54" s="1123"/>
    </row>
    <row r="55" spans="1:16" ht="25.5">
      <c r="A55" s="1007">
        <v>40</v>
      </c>
      <c r="B55" s="974" t="s">
        <v>711</v>
      </c>
      <c r="C55" s="1187" t="s">
        <v>3453</v>
      </c>
      <c r="D55" s="1007" t="s">
        <v>5</v>
      </c>
      <c r="E55" s="1194">
        <v>3</v>
      </c>
      <c r="F55" s="1123"/>
      <c r="G55" s="1123"/>
      <c r="H55" s="1123"/>
      <c r="I55" s="1195"/>
      <c r="J55" s="1123"/>
      <c r="K55" s="1123"/>
      <c r="L55" s="1123"/>
      <c r="M55" s="1123"/>
      <c r="N55" s="1123"/>
      <c r="O55" s="1123"/>
      <c r="P55" s="1123"/>
    </row>
    <row r="56" spans="1:16" ht="25.5">
      <c r="A56" s="1007">
        <v>41</v>
      </c>
      <c r="B56" s="974" t="s">
        <v>712</v>
      </c>
      <c r="C56" s="1187" t="s">
        <v>3454</v>
      </c>
      <c r="D56" s="1007" t="s">
        <v>5</v>
      </c>
      <c r="E56" s="1194">
        <v>1</v>
      </c>
      <c r="F56" s="1123"/>
      <c r="G56" s="1123"/>
      <c r="H56" s="1123"/>
      <c r="I56" s="1123"/>
      <c r="J56" s="1123"/>
      <c r="K56" s="1123"/>
      <c r="L56" s="1123"/>
      <c r="M56" s="1123"/>
      <c r="N56" s="1123"/>
      <c r="O56" s="1123"/>
      <c r="P56" s="1123"/>
    </row>
    <row r="57" spans="1:16">
      <c r="A57" s="1007">
        <v>42</v>
      </c>
      <c r="B57" s="1186" t="s">
        <v>3063</v>
      </c>
      <c r="C57" s="1187"/>
      <c r="D57" s="1007"/>
      <c r="E57" s="1007"/>
      <c r="F57" s="1192"/>
      <c r="G57" s="1123"/>
      <c r="H57" s="1192"/>
      <c r="I57" s="1192"/>
      <c r="J57" s="1192"/>
      <c r="K57" s="1192"/>
      <c r="L57" s="1192"/>
      <c r="M57" s="1192"/>
      <c r="N57" s="1192"/>
      <c r="O57" s="1192"/>
      <c r="P57" s="1192"/>
    </row>
    <row r="58" spans="1:16">
      <c r="A58" s="1007">
        <v>43</v>
      </c>
      <c r="B58" s="1186" t="s">
        <v>674</v>
      </c>
      <c r="C58" s="1187"/>
      <c r="D58" s="1007"/>
      <c r="E58" s="1007"/>
      <c r="F58" s="1192"/>
      <c r="G58" s="1123"/>
      <c r="H58" s="1192"/>
      <c r="I58" s="1192"/>
      <c r="J58" s="1192"/>
      <c r="K58" s="1192"/>
      <c r="L58" s="1192"/>
      <c r="M58" s="1192"/>
      <c r="N58" s="1192"/>
      <c r="O58" s="1192"/>
      <c r="P58" s="1192"/>
    </row>
    <row r="59" spans="1:16" ht="89.25">
      <c r="A59" s="1007">
        <v>44</v>
      </c>
      <c r="B59" s="1193" t="s">
        <v>3064</v>
      </c>
      <c r="C59" s="1187"/>
      <c r="D59" s="1007" t="s">
        <v>9</v>
      </c>
      <c r="E59" s="1194">
        <v>1</v>
      </c>
      <c r="F59" s="1123"/>
      <c r="G59" s="1123"/>
      <c r="H59" s="1123"/>
      <c r="I59" s="1123"/>
      <c r="J59" s="1123"/>
      <c r="K59" s="1123"/>
      <c r="L59" s="1123"/>
      <c r="M59" s="1123"/>
      <c r="N59" s="1123"/>
      <c r="O59" s="1123"/>
      <c r="P59" s="1123"/>
    </row>
    <row r="60" spans="1:16" ht="76.5">
      <c r="A60" s="1007">
        <v>45</v>
      </c>
      <c r="B60" s="1193" t="s">
        <v>3065</v>
      </c>
      <c r="C60" s="1187" t="s">
        <v>3455</v>
      </c>
      <c r="D60" s="1007" t="s">
        <v>5</v>
      </c>
      <c r="E60" s="1194">
        <v>1</v>
      </c>
      <c r="F60" s="1123"/>
      <c r="G60" s="1123"/>
      <c r="H60" s="1123"/>
      <c r="I60" s="1123"/>
      <c r="J60" s="1123"/>
      <c r="K60" s="1123"/>
      <c r="L60" s="1123"/>
      <c r="M60" s="1123"/>
      <c r="N60" s="1123"/>
      <c r="O60" s="1123"/>
      <c r="P60" s="1123"/>
    </row>
    <row r="61" spans="1:16" ht="25.5">
      <c r="A61" s="1007">
        <v>46</v>
      </c>
      <c r="B61" s="1193" t="s">
        <v>677</v>
      </c>
      <c r="C61" s="1187" t="s">
        <v>3444</v>
      </c>
      <c r="D61" s="1007" t="s">
        <v>5</v>
      </c>
      <c r="E61" s="1194">
        <v>2</v>
      </c>
      <c r="F61" s="1123"/>
      <c r="G61" s="1123"/>
      <c r="H61" s="1123"/>
      <c r="I61" s="1123"/>
      <c r="J61" s="1123"/>
      <c r="K61" s="1123"/>
      <c r="L61" s="1123"/>
      <c r="M61" s="1123"/>
      <c r="N61" s="1123"/>
      <c r="O61" s="1123"/>
      <c r="P61" s="1123"/>
    </row>
    <row r="62" spans="1:16" ht="25.5">
      <c r="A62" s="1007">
        <v>47</v>
      </c>
      <c r="B62" s="1193" t="s">
        <v>678</v>
      </c>
      <c r="C62" s="1187" t="s">
        <v>3445</v>
      </c>
      <c r="D62" s="1007" t="s">
        <v>5</v>
      </c>
      <c r="E62" s="1194">
        <v>3</v>
      </c>
      <c r="F62" s="1195"/>
      <c r="G62" s="1123"/>
      <c r="H62" s="1123"/>
      <c r="I62" s="1195"/>
      <c r="J62" s="1123"/>
      <c r="K62" s="1123"/>
      <c r="L62" s="1123"/>
      <c r="M62" s="1123"/>
      <c r="N62" s="1123"/>
      <c r="O62" s="1123"/>
      <c r="P62" s="1123"/>
    </row>
    <row r="63" spans="1:16" ht="25.5">
      <c r="A63" s="1007">
        <v>48</v>
      </c>
      <c r="B63" s="1193" t="s">
        <v>679</v>
      </c>
      <c r="C63" s="1187" t="s">
        <v>3446</v>
      </c>
      <c r="D63" s="1007" t="s">
        <v>9</v>
      </c>
      <c r="E63" s="1194">
        <v>1</v>
      </c>
      <c r="F63" s="1195"/>
      <c r="G63" s="1123"/>
      <c r="H63" s="1123"/>
      <c r="I63" s="1123"/>
      <c r="J63" s="1123"/>
      <c r="K63" s="1123"/>
      <c r="L63" s="1123"/>
      <c r="M63" s="1123"/>
      <c r="N63" s="1123"/>
      <c r="O63" s="1123"/>
      <c r="P63" s="1123"/>
    </row>
    <row r="64" spans="1:16" ht="25.5">
      <c r="A64" s="1007">
        <v>49</v>
      </c>
      <c r="B64" s="1193" t="s">
        <v>680</v>
      </c>
      <c r="C64" s="1187" t="s">
        <v>3449</v>
      </c>
      <c r="D64" s="1007" t="s">
        <v>5</v>
      </c>
      <c r="E64" s="1194">
        <v>1</v>
      </c>
      <c r="F64" s="1195"/>
      <c r="G64" s="1123"/>
      <c r="H64" s="1123"/>
      <c r="I64" s="1195"/>
      <c r="J64" s="1123"/>
      <c r="K64" s="1123"/>
      <c r="L64" s="1123"/>
      <c r="M64" s="1123"/>
      <c r="N64" s="1123"/>
      <c r="O64" s="1123"/>
      <c r="P64" s="1123"/>
    </row>
    <row r="65" spans="1:16">
      <c r="A65" s="1007">
        <v>50</v>
      </c>
      <c r="B65" s="1193" t="s">
        <v>681</v>
      </c>
      <c r="C65" s="1187"/>
      <c r="D65" s="1007" t="s">
        <v>9</v>
      </c>
      <c r="E65" s="1194">
        <v>1</v>
      </c>
      <c r="F65" s="1123"/>
      <c r="G65" s="1123"/>
      <c r="H65" s="1123"/>
      <c r="I65" s="1195"/>
      <c r="J65" s="1123"/>
      <c r="K65" s="1123"/>
      <c r="L65" s="1123"/>
      <c r="M65" s="1123"/>
      <c r="N65" s="1123"/>
      <c r="O65" s="1123"/>
      <c r="P65" s="1123"/>
    </row>
    <row r="66" spans="1:16" ht="25.5">
      <c r="A66" s="1007">
        <v>51</v>
      </c>
      <c r="B66" s="1193" t="s">
        <v>692</v>
      </c>
      <c r="C66" s="1187"/>
      <c r="D66" s="1007" t="s">
        <v>9</v>
      </c>
      <c r="E66" s="1194">
        <v>3</v>
      </c>
      <c r="F66" s="1123"/>
      <c r="G66" s="1123"/>
      <c r="H66" s="1123"/>
      <c r="I66" s="1123"/>
      <c r="J66" s="1123"/>
      <c r="K66" s="1123"/>
      <c r="L66" s="1123"/>
      <c r="M66" s="1123"/>
      <c r="N66" s="1123"/>
      <c r="O66" s="1123"/>
      <c r="P66" s="1123"/>
    </row>
    <row r="67" spans="1:16" ht="25.5">
      <c r="A67" s="1007">
        <v>52</v>
      </c>
      <c r="B67" s="1193" t="s">
        <v>693</v>
      </c>
      <c r="C67" s="1187"/>
      <c r="D67" s="1007" t="s">
        <v>9</v>
      </c>
      <c r="E67" s="1194">
        <v>1</v>
      </c>
      <c r="F67" s="1123"/>
      <c r="G67" s="1123"/>
      <c r="H67" s="1123"/>
      <c r="I67" s="1123"/>
      <c r="J67" s="1123"/>
      <c r="K67" s="1123"/>
      <c r="L67" s="1123"/>
      <c r="M67" s="1123"/>
      <c r="N67" s="1123"/>
      <c r="O67" s="1123"/>
      <c r="P67" s="1123"/>
    </row>
    <row r="68" spans="1:16" ht="25.5">
      <c r="A68" s="1007">
        <v>53</v>
      </c>
      <c r="B68" s="1193" t="s">
        <v>3066</v>
      </c>
      <c r="C68" s="1187"/>
      <c r="D68" s="1007" t="s">
        <v>9</v>
      </c>
      <c r="E68" s="1194">
        <v>1</v>
      </c>
      <c r="F68" s="1123"/>
      <c r="G68" s="1123"/>
      <c r="H68" s="1123"/>
      <c r="I68" s="1123"/>
      <c r="J68" s="1123"/>
      <c r="K68" s="1123"/>
      <c r="L68" s="1123"/>
      <c r="M68" s="1123"/>
      <c r="N68" s="1123"/>
      <c r="O68" s="1123"/>
      <c r="P68" s="1123"/>
    </row>
    <row r="69" spans="1:16" ht="25.5">
      <c r="A69" s="1007">
        <v>54</v>
      </c>
      <c r="B69" s="1193" t="s">
        <v>3067</v>
      </c>
      <c r="C69" s="1187"/>
      <c r="D69" s="1007" t="s">
        <v>9</v>
      </c>
      <c r="E69" s="1194">
        <v>14</v>
      </c>
      <c r="F69" s="1123"/>
      <c r="G69" s="1123"/>
      <c r="H69" s="1123"/>
      <c r="I69" s="1123"/>
      <c r="J69" s="1123"/>
      <c r="K69" s="1123"/>
      <c r="L69" s="1123"/>
      <c r="M69" s="1123"/>
      <c r="N69" s="1123"/>
      <c r="O69" s="1123"/>
      <c r="P69" s="1123"/>
    </row>
    <row r="70" spans="1:16" ht="25.5">
      <c r="A70" s="1007">
        <v>55</v>
      </c>
      <c r="B70" s="1193" t="s">
        <v>3068</v>
      </c>
      <c r="C70" s="1187"/>
      <c r="D70" s="1007" t="s">
        <v>9</v>
      </c>
      <c r="E70" s="1194">
        <v>14</v>
      </c>
      <c r="F70" s="1123"/>
      <c r="G70" s="1123"/>
      <c r="H70" s="1123"/>
      <c r="I70" s="1123"/>
      <c r="J70" s="1123"/>
      <c r="K70" s="1123"/>
      <c r="L70" s="1123"/>
      <c r="M70" s="1123"/>
      <c r="N70" s="1123"/>
      <c r="O70" s="1123"/>
      <c r="P70" s="1123"/>
    </row>
    <row r="71" spans="1:16" ht="25.5">
      <c r="A71" s="1007">
        <v>56</v>
      </c>
      <c r="B71" s="1193" t="s">
        <v>3069</v>
      </c>
      <c r="C71" s="1187"/>
      <c r="D71" s="1007" t="s">
        <v>9</v>
      </c>
      <c r="E71" s="1194">
        <v>3</v>
      </c>
      <c r="F71" s="1123"/>
      <c r="G71" s="1123"/>
      <c r="H71" s="1123"/>
      <c r="I71" s="1123"/>
      <c r="J71" s="1123"/>
      <c r="K71" s="1123"/>
      <c r="L71" s="1123"/>
      <c r="M71" s="1123"/>
      <c r="N71" s="1123"/>
      <c r="O71" s="1123"/>
      <c r="P71" s="1123"/>
    </row>
    <row r="72" spans="1:16" ht="25.5">
      <c r="A72" s="1007">
        <v>57</v>
      </c>
      <c r="B72" s="1193" t="s">
        <v>3070</v>
      </c>
      <c r="C72" s="1187"/>
      <c r="D72" s="1007" t="s">
        <v>9</v>
      </c>
      <c r="E72" s="1194">
        <v>3</v>
      </c>
      <c r="F72" s="1123"/>
      <c r="G72" s="1123"/>
      <c r="H72" s="1123"/>
      <c r="I72" s="1123"/>
      <c r="J72" s="1123"/>
      <c r="K72" s="1123"/>
      <c r="L72" s="1123"/>
      <c r="M72" s="1123"/>
      <c r="N72" s="1123"/>
      <c r="O72" s="1123"/>
      <c r="P72" s="1123"/>
    </row>
    <row r="73" spans="1:16" ht="25.5">
      <c r="A73" s="1007">
        <v>58</v>
      </c>
      <c r="B73" s="1193" t="s">
        <v>3071</v>
      </c>
      <c r="C73" s="1187"/>
      <c r="D73" s="1007" t="s">
        <v>9</v>
      </c>
      <c r="E73" s="1194">
        <v>1</v>
      </c>
      <c r="F73" s="1123"/>
      <c r="G73" s="1123"/>
      <c r="H73" s="1123"/>
      <c r="I73" s="1123"/>
      <c r="J73" s="1123"/>
      <c r="K73" s="1123"/>
      <c r="L73" s="1123"/>
      <c r="M73" s="1123"/>
      <c r="N73" s="1123"/>
      <c r="O73" s="1123"/>
      <c r="P73" s="1123"/>
    </row>
    <row r="74" spans="1:16" ht="15">
      <c r="A74" s="1007">
        <v>59</v>
      </c>
      <c r="B74" s="1193" t="s">
        <v>3072</v>
      </c>
      <c r="C74" s="1187"/>
      <c r="D74" s="1007" t="s">
        <v>9</v>
      </c>
      <c r="E74" s="1194">
        <v>9</v>
      </c>
      <c r="F74" s="736"/>
      <c r="G74" s="1123"/>
      <c r="H74" s="1123"/>
      <c r="I74" s="1192"/>
      <c r="J74" s="1123"/>
      <c r="K74" s="1123"/>
      <c r="L74" s="1123"/>
      <c r="M74" s="1123"/>
      <c r="N74" s="1123"/>
      <c r="O74" s="1123"/>
      <c r="P74" s="1123"/>
    </row>
    <row r="75" spans="1:16" ht="15">
      <c r="A75" s="1007">
        <v>60</v>
      </c>
      <c r="B75" s="1193" t="s">
        <v>3073</v>
      </c>
      <c r="C75" s="1187"/>
      <c r="D75" s="1007" t="s">
        <v>9</v>
      </c>
      <c r="E75" s="1194">
        <v>7</v>
      </c>
      <c r="F75" s="736"/>
      <c r="G75" s="1123"/>
      <c r="H75" s="1123"/>
      <c r="I75" s="1192"/>
      <c r="J75" s="1123"/>
      <c r="K75" s="1123"/>
      <c r="L75" s="1123"/>
      <c r="M75" s="1123"/>
      <c r="N75" s="1123"/>
      <c r="O75" s="1123"/>
      <c r="P75" s="1123"/>
    </row>
    <row r="76" spans="1:16" ht="15">
      <c r="A76" s="1007">
        <v>61</v>
      </c>
      <c r="B76" s="1193" t="s">
        <v>3074</v>
      </c>
      <c r="C76" s="1187"/>
      <c r="D76" s="1007" t="s">
        <v>9</v>
      </c>
      <c r="E76" s="1194">
        <v>2</v>
      </c>
      <c r="F76" s="736"/>
      <c r="G76" s="1123"/>
      <c r="H76" s="1123"/>
      <c r="I76" s="1192"/>
      <c r="J76" s="1123"/>
      <c r="K76" s="1123"/>
      <c r="L76" s="1123"/>
      <c r="M76" s="1123"/>
      <c r="N76" s="1123"/>
      <c r="O76" s="1123"/>
      <c r="P76" s="1123"/>
    </row>
    <row r="77" spans="1:16">
      <c r="A77" s="1007">
        <v>62</v>
      </c>
      <c r="B77" s="1193" t="s">
        <v>704</v>
      </c>
      <c r="C77" s="1187"/>
      <c r="D77" s="1007" t="s">
        <v>5</v>
      </c>
      <c r="E77" s="1194">
        <v>1</v>
      </c>
      <c r="F77" s="1195"/>
      <c r="G77" s="1123"/>
      <c r="H77" s="1123"/>
      <c r="I77" s="1195"/>
      <c r="J77" s="1123"/>
      <c r="K77" s="1123"/>
      <c r="L77" s="1123"/>
      <c r="M77" s="1123"/>
      <c r="N77" s="1123"/>
      <c r="O77" s="1123"/>
      <c r="P77" s="1123"/>
    </row>
    <row r="78" spans="1:16">
      <c r="A78" s="1007">
        <v>63</v>
      </c>
      <c r="B78" s="1197" t="s">
        <v>713</v>
      </c>
      <c r="C78" s="1187"/>
      <c r="D78" s="1007"/>
      <c r="E78" s="1194"/>
      <c r="F78" s="1192"/>
      <c r="G78" s="1123"/>
      <c r="H78" s="1123"/>
      <c r="I78" s="1192"/>
      <c r="J78" s="1123"/>
      <c r="K78" s="1123"/>
      <c r="L78" s="1123"/>
      <c r="M78" s="1123"/>
      <c r="N78" s="1123"/>
      <c r="O78" s="1123"/>
      <c r="P78" s="1123"/>
    </row>
    <row r="79" spans="1:16" ht="25.5">
      <c r="A79" s="1007">
        <v>64</v>
      </c>
      <c r="B79" s="1193" t="s">
        <v>714</v>
      </c>
      <c r="C79" s="1187" t="s">
        <v>3456</v>
      </c>
      <c r="D79" s="1187" t="s">
        <v>5</v>
      </c>
      <c r="E79" s="1194">
        <v>9</v>
      </c>
      <c r="F79" s="1195"/>
      <c r="G79" s="1123"/>
      <c r="H79" s="1123"/>
      <c r="I79" s="1195"/>
      <c r="J79" s="1123"/>
      <c r="K79" s="1123"/>
      <c r="L79" s="1123"/>
      <c r="M79" s="1123"/>
      <c r="N79" s="1123"/>
      <c r="O79" s="1123"/>
      <c r="P79" s="1123"/>
    </row>
    <row r="80" spans="1:16" ht="25.5">
      <c r="A80" s="1007">
        <v>65</v>
      </c>
      <c r="B80" s="1193" t="s">
        <v>715</v>
      </c>
      <c r="C80" s="1187" t="s">
        <v>3457</v>
      </c>
      <c r="D80" s="1187" t="s">
        <v>5</v>
      </c>
      <c r="E80" s="1194">
        <v>6</v>
      </c>
      <c r="F80" s="1123"/>
      <c r="G80" s="1123"/>
      <c r="H80" s="1123"/>
      <c r="I80" s="1123"/>
      <c r="J80" s="1123"/>
      <c r="K80" s="1123"/>
      <c r="L80" s="1123"/>
      <c r="M80" s="1123"/>
      <c r="N80" s="1123"/>
      <c r="O80" s="1123"/>
      <c r="P80" s="1123"/>
    </row>
    <row r="81" spans="1:20" ht="38.25">
      <c r="A81" s="1007">
        <v>66</v>
      </c>
      <c r="B81" s="1193" t="s">
        <v>716</v>
      </c>
      <c r="C81" s="1187" t="s">
        <v>3458</v>
      </c>
      <c r="D81" s="1187" t="s">
        <v>5</v>
      </c>
      <c r="E81" s="1194">
        <v>1</v>
      </c>
      <c r="F81" s="1123"/>
      <c r="G81" s="1123"/>
      <c r="H81" s="1123"/>
      <c r="I81" s="1123"/>
      <c r="J81" s="1123"/>
      <c r="K81" s="1123"/>
      <c r="L81" s="1123"/>
      <c r="M81" s="1123"/>
      <c r="N81" s="1123"/>
      <c r="O81" s="1123"/>
      <c r="P81" s="1123"/>
    </row>
    <row r="82" spans="1:20" ht="25.5">
      <c r="A82" s="1007">
        <v>67</v>
      </c>
      <c r="B82" s="1193" t="s">
        <v>717</v>
      </c>
      <c r="C82" s="1187" t="s">
        <v>3459</v>
      </c>
      <c r="D82" s="1187" t="s">
        <v>5</v>
      </c>
      <c r="E82" s="1194">
        <v>6</v>
      </c>
      <c r="F82" s="1123"/>
      <c r="G82" s="1123"/>
      <c r="H82" s="1123"/>
      <c r="I82" s="1123"/>
      <c r="J82" s="1123"/>
      <c r="K82" s="1123"/>
      <c r="L82" s="1123"/>
      <c r="M82" s="1123"/>
      <c r="N82" s="1123"/>
      <c r="O82" s="1123"/>
      <c r="P82" s="1123"/>
    </row>
    <row r="83" spans="1:20" ht="25.5">
      <c r="A83" s="1007">
        <v>68</v>
      </c>
      <c r="B83" s="1193" t="s">
        <v>718</v>
      </c>
      <c r="C83" s="1187" t="s">
        <v>3460</v>
      </c>
      <c r="D83" s="1198" t="s">
        <v>9</v>
      </c>
      <c r="E83" s="1194">
        <v>1</v>
      </c>
      <c r="F83" s="1195"/>
      <c r="G83" s="1123"/>
      <c r="H83" s="1123"/>
      <c r="I83" s="1195"/>
      <c r="J83" s="1123"/>
      <c r="K83" s="1123"/>
      <c r="L83" s="1123"/>
      <c r="M83" s="1123"/>
      <c r="N83" s="1123"/>
      <c r="O83" s="1123"/>
      <c r="P83" s="1123"/>
    </row>
    <row r="84" spans="1:20" ht="25.5">
      <c r="A84" s="1007">
        <v>69</v>
      </c>
      <c r="B84" s="1197" t="s">
        <v>3075</v>
      </c>
      <c r="C84" s="1187"/>
      <c r="D84" s="1007"/>
      <c r="E84" s="1199"/>
      <c r="F84" s="736"/>
      <c r="G84" s="1123"/>
      <c r="H84" s="736"/>
      <c r="I84" s="736"/>
      <c r="J84" s="1123"/>
      <c r="K84" s="1123"/>
      <c r="L84" s="1123"/>
      <c r="M84" s="1123"/>
      <c r="N84" s="1123"/>
      <c r="O84" s="1123"/>
      <c r="P84" s="1123"/>
    </row>
    <row r="85" spans="1:20" ht="26.25">
      <c r="A85" s="1007">
        <v>70</v>
      </c>
      <c r="B85" s="1193" t="s">
        <v>3076</v>
      </c>
      <c r="C85" s="1187" t="s">
        <v>754</v>
      </c>
      <c r="D85" s="1007" t="s">
        <v>1098</v>
      </c>
      <c r="E85" s="736">
        <v>1</v>
      </c>
      <c r="F85" s="736"/>
      <c r="G85" s="1123"/>
      <c r="H85" s="736"/>
      <c r="I85" s="736"/>
      <c r="J85" s="1123"/>
      <c r="K85" s="1123"/>
      <c r="L85" s="1123"/>
      <c r="M85" s="1123"/>
      <c r="N85" s="1123"/>
      <c r="O85" s="1123"/>
      <c r="P85" s="1123"/>
    </row>
    <row r="86" spans="1:20" ht="15">
      <c r="A86" s="1007">
        <v>71</v>
      </c>
      <c r="B86" s="1193" t="s">
        <v>3077</v>
      </c>
      <c r="C86" s="1187" t="s">
        <v>3078</v>
      </c>
      <c r="D86" s="1007" t="s">
        <v>1098</v>
      </c>
      <c r="E86" s="736">
        <v>1</v>
      </c>
      <c r="F86" s="736"/>
      <c r="G86" s="1123"/>
      <c r="H86" s="736"/>
      <c r="I86" s="736"/>
      <c r="J86" s="1123"/>
      <c r="K86" s="1123"/>
      <c r="L86" s="1123"/>
      <c r="M86" s="1123"/>
      <c r="N86" s="1123"/>
      <c r="O86" s="1123"/>
      <c r="P86" s="1123"/>
    </row>
    <row r="87" spans="1:20" ht="15">
      <c r="A87" s="1007">
        <v>72</v>
      </c>
      <c r="B87" s="1193" t="s">
        <v>753</v>
      </c>
      <c r="C87" s="1187" t="s">
        <v>754</v>
      </c>
      <c r="D87" s="1007" t="s">
        <v>1098</v>
      </c>
      <c r="E87" s="736">
        <v>1</v>
      </c>
      <c r="F87" s="736"/>
      <c r="G87" s="1123"/>
      <c r="H87" s="736"/>
      <c r="I87" s="736"/>
      <c r="J87" s="1123"/>
      <c r="K87" s="1123"/>
      <c r="L87" s="1123"/>
      <c r="M87" s="1123"/>
      <c r="N87" s="1123"/>
      <c r="O87" s="1123"/>
      <c r="P87" s="1123"/>
    </row>
    <row r="88" spans="1:20">
      <c r="A88" s="1007">
        <v>73</v>
      </c>
      <c r="B88" s="1197" t="s">
        <v>563</v>
      </c>
      <c r="C88" s="1198"/>
      <c r="D88" s="1198"/>
      <c r="E88" s="1194"/>
      <c r="F88" s="1192"/>
      <c r="G88" s="1123"/>
      <c r="H88" s="1123"/>
      <c r="I88" s="1192"/>
      <c r="J88" s="1123"/>
      <c r="K88" s="1123"/>
      <c r="L88" s="1123"/>
      <c r="M88" s="1123"/>
      <c r="N88" s="1123"/>
      <c r="O88" s="1123"/>
      <c r="P88" s="1123"/>
    </row>
    <row r="89" spans="1:20" ht="123" customHeight="1">
      <c r="A89" s="1007">
        <v>74</v>
      </c>
      <c r="B89" s="1196" t="s">
        <v>719</v>
      </c>
      <c r="C89" s="1187" t="s">
        <v>3461</v>
      </c>
      <c r="D89" s="1187" t="s">
        <v>5</v>
      </c>
      <c r="E89" s="1194">
        <v>3</v>
      </c>
      <c r="F89" s="1123"/>
      <c r="G89" s="1123"/>
      <c r="H89" s="1123"/>
      <c r="I89" s="1195"/>
      <c r="J89" s="1123"/>
      <c r="K89" s="1123"/>
      <c r="L89" s="1123"/>
      <c r="M89" s="1123"/>
      <c r="N89" s="1123"/>
      <c r="O89" s="1123"/>
      <c r="P89" s="1123"/>
      <c r="R89" s="1919" t="s">
        <v>3839</v>
      </c>
      <c r="S89" s="1920"/>
      <c r="T89" s="1920"/>
    </row>
    <row r="90" spans="1:20" ht="25.5">
      <c r="A90" s="1007">
        <v>75</v>
      </c>
      <c r="B90" s="1196" t="s">
        <v>3079</v>
      </c>
      <c r="C90" s="1187" t="s">
        <v>3462</v>
      </c>
      <c r="D90" s="1187" t="s">
        <v>1098</v>
      </c>
      <c r="E90" s="736">
        <v>1</v>
      </c>
      <c r="F90" s="1192"/>
      <c r="G90" s="1123"/>
      <c r="H90" s="1123"/>
      <c r="I90" s="1192"/>
      <c r="J90" s="1123"/>
      <c r="K90" s="1123"/>
      <c r="L90" s="1123"/>
      <c r="M90" s="1123"/>
      <c r="N90" s="1123"/>
      <c r="O90" s="1123"/>
      <c r="P90" s="1123"/>
    </row>
    <row r="91" spans="1:20" ht="25.5">
      <c r="A91" s="1007">
        <v>76</v>
      </c>
      <c r="B91" s="1196" t="s">
        <v>3080</v>
      </c>
      <c r="C91" s="1187"/>
      <c r="D91" s="1198" t="s">
        <v>1097</v>
      </c>
      <c r="E91" s="736">
        <v>1</v>
      </c>
      <c r="F91" s="1192"/>
      <c r="G91" s="1123"/>
      <c r="H91" s="1123"/>
      <c r="I91" s="1192"/>
      <c r="J91" s="1123"/>
      <c r="K91" s="1123"/>
      <c r="L91" s="1123"/>
      <c r="M91" s="1123"/>
      <c r="N91" s="1123"/>
      <c r="O91" s="1123"/>
      <c r="P91" s="1123"/>
    </row>
    <row r="92" spans="1:20" ht="25.5">
      <c r="A92" s="1007">
        <v>77</v>
      </c>
      <c r="B92" s="1197" t="s">
        <v>720</v>
      </c>
      <c r="C92" s="1198"/>
      <c r="D92" s="1198"/>
      <c r="E92" s="1194"/>
      <c r="F92" s="1192"/>
      <c r="G92" s="1123"/>
      <c r="H92" s="1123"/>
      <c r="I92" s="1192"/>
      <c r="J92" s="1123"/>
      <c r="K92" s="1123"/>
      <c r="L92" s="1123"/>
      <c r="M92" s="1123"/>
      <c r="N92" s="1123"/>
      <c r="O92" s="1123"/>
      <c r="P92" s="1123"/>
    </row>
    <row r="93" spans="1:20" ht="25.5" customHeight="1">
      <c r="A93" s="1007">
        <v>78</v>
      </c>
      <c r="B93" s="1196" t="s">
        <v>721</v>
      </c>
      <c r="C93" s="1187" t="s">
        <v>3463</v>
      </c>
      <c r="D93" s="1187" t="s">
        <v>7</v>
      </c>
      <c r="E93" s="1194">
        <v>745</v>
      </c>
      <c r="F93" s="1123"/>
      <c r="G93" s="1123"/>
      <c r="H93" s="1123"/>
      <c r="I93" s="1195"/>
      <c r="J93" s="1123"/>
      <c r="K93" s="1123"/>
      <c r="L93" s="1123"/>
      <c r="M93" s="1123"/>
      <c r="N93" s="1123"/>
      <c r="O93" s="1123"/>
      <c r="P93" s="1123"/>
    </row>
    <row r="94" spans="1:20" ht="25.5" customHeight="1">
      <c r="A94" s="1007">
        <v>79</v>
      </c>
      <c r="B94" s="1196" t="s">
        <v>1266</v>
      </c>
      <c r="C94" s="1187" t="s">
        <v>3463</v>
      </c>
      <c r="D94" s="1187" t="s">
        <v>7</v>
      </c>
      <c r="E94" s="1194">
        <v>485</v>
      </c>
      <c r="F94" s="1123"/>
      <c r="G94" s="1123"/>
      <c r="H94" s="1123"/>
      <c r="I94" s="1123"/>
      <c r="J94" s="1123"/>
      <c r="K94" s="1123"/>
      <c r="L94" s="1123"/>
      <c r="M94" s="1123"/>
      <c r="N94" s="1123"/>
      <c r="O94" s="1123"/>
      <c r="P94" s="1123"/>
    </row>
    <row r="95" spans="1:20" ht="25.5">
      <c r="A95" s="1007">
        <v>80</v>
      </c>
      <c r="B95" s="1196" t="s">
        <v>722</v>
      </c>
      <c r="C95" s="1187" t="s">
        <v>3464</v>
      </c>
      <c r="D95" s="1187" t="s">
        <v>7</v>
      </c>
      <c r="E95" s="1194">
        <v>3305</v>
      </c>
      <c r="F95" s="736"/>
      <c r="G95" s="1123"/>
      <c r="H95" s="736"/>
      <c r="I95" s="1123"/>
      <c r="J95" s="1123"/>
      <c r="K95" s="1123"/>
      <c r="L95" s="1123"/>
      <c r="M95" s="1123"/>
      <c r="N95" s="1123"/>
      <c r="O95" s="1123"/>
      <c r="P95" s="1123"/>
    </row>
    <row r="96" spans="1:20" ht="25.5">
      <c r="A96" s="1007">
        <v>81</v>
      </c>
      <c r="B96" s="1196" t="s">
        <v>722</v>
      </c>
      <c r="C96" s="1187" t="s">
        <v>3465</v>
      </c>
      <c r="D96" s="1187" t="s">
        <v>7</v>
      </c>
      <c r="E96" s="736">
        <v>560</v>
      </c>
      <c r="F96" s="1200"/>
      <c r="G96" s="1123"/>
      <c r="H96" s="736"/>
      <c r="I96" s="1195"/>
      <c r="J96" s="1123"/>
      <c r="K96" s="1123"/>
      <c r="L96" s="1123"/>
      <c r="M96" s="1123"/>
      <c r="N96" s="1123"/>
      <c r="O96" s="1123"/>
      <c r="P96" s="1123"/>
    </row>
    <row r="97" spans="1:16" ht="38.25" customHeight="1">
      <c r="A97" s="1007">
        <v>82</v>
      </c>
      <c r="B97" s="1196" t="s">
        <v>1267</v>
      </c>
      <c r="C97" s="1187" t="s">
        <v>3466</v>
      </c>
      <c r="D97" s="1187" t="s">
        <v>7</v>
      </c>
      <c r="E97" s="1194">
        <v>360</v>
      </c>
      <c r="F97" s="736"/>
      <c r="G97" s="1123"/>
      <c r="H97" s="736"/>
      <c r="I97" s="1123"/>
      <c r="J97" s="1123"/>
      <c r="K97" s="1123"/>
      <c r="L97" s="1123"/>
      <c r="M97" s="1123"/>
      <c r="N97" s="1123"/>
      <c r="O97" s="1123"/>
      <c r="P97" s="1123"/>
    </row>
    <row r="98" spans="1:16" ht="25.5">
      <c r="A98" s="1007">
        <v>83</v>
      </c>
      <c r="B98" s="1196" t="s">
        <v>1268</v>
      </c>
      <c r="C98" s="1187" t="s">
        <v>3467</v>
      </c>
      <c r="D98" s="1187" t="s">
        <v>7</v>
      </c>
      <c r="E98" s="1194">
        <v>1020</v>
      </c>
      <c r="F98" s="1200"/>
      <c r="G98" s="1123"/>
      <c r="H98" s="736"/>
      <c r="I98" s="1195"/>
      <c r="J98" s="1123"/>
      <c r="K98" s="1123"/>
      <c r="L98" s="1123"/>
      <c r="M98" s="1123"/>
      <c r="N98" s="1123"/>
      <c r="O98" s="1123"/>
      <c r="P98" s="1123"/>
    </row>
    <row r="99" spans="1:16" ht="36" customHeight="1">
      <c r="A99" s="1007">
        <v>84</v>
      </c>
      <c r="B99" s="1196" t="s">
        <v>723</v>
      </c>
      <c r="C99" s="1187" t="s">
        <v>3468</v>
      </c>
      <c r="D99" s="1187" t="s">
        <v>7</v>
      </c>
      <c r="E99" s="1194">
        <v>2405</v>
      </c>
      <c r="F99" s="736"/>
      <c r="G99" s="1123"/>
      <c r="H99" s="736"/>
      <c r="I99" s="1123"/>
      <c r="J99" s="1123"/>
      <c r="K99" s="1123"/>
      <c r="L99" s="1123"/>
      <c r="M99" s="1123"/>
      <c r="N99" s="1123"/>
      <c r="O99" s="1123"/>
      <c r="P99" s="1123"/>
    </row>
    <row r="100" spans="1:16" ht="25.5" customHeight="1">
      <c r="A100" s="1007">
        <v>85</v>
      </c>
      <c r="B100" s="1196" t="s">
        <v>1269</v>
      </c>
      <c r="C100" s="1187" t="s">
        <v>3469</v>
      </c>
      <c r="D100" s="1187" t="s">
        <v>7</v>
      </c>
      <c r="E100" s="1194">
        <v>565</v>
      </c>
      <c r="F100" s="736"/>
      <c r="G100" s="1123"/>
      <c r="H100" s="736"/>
      <c r="I100" s="1123"/>
      <c r="J100" s="1123"/>
      <c r="K100" s="1123"/>
      <c r="L100" s="1123"/>
      <c r="M100" s="1123"/>
      <c r="N100" s="1123"/>
      <c r="O100" s="1123"/>
      <c r="P100" s="1123"/>
    </row>
    <row r="101" spans="1:16" ht="38.25" customHeight="1">
      <c r="A101" s="1007">
        <v>86</v>
      </c>
      <c r="B101" s="1196" t="s">
        <v>1270</v>
      </c>
      <c r="C101" s="1187" t="s">
        <v>3470</v>
      </c>
      <c r="D101" s="1187" t="s">
        <v>7</v>
      </c>
      <c r="E101" s="1194">
        <v>1690</v>
      </c>
      <c r="F101" s="736"/>
      <c r="G101" s="1123"/>
      <c r="H101" s="736"/>
      <c r="I101" s="1123"/>
      <c r="J101" s="1123"/>
      <c r="K101" s="1123"/>
      <c r="L101" s="1123"/>
      <c r="M101" s="1123"/>
      <c r="N101" s="1123"/>
      <c r="O101" s="1123"/>
      <c r="P101" s="1123"/>
    </row>
    <row r="102" spans="1:16" ht="25.5">
      <c r="A102" s="1007">
        <v>87</v>
      </c>
      <c r="B102" s="1196" t="s">
        <v>663</v>
      </c>
      <c r="C102" s="1187" t="s">
        <v>3471</v>
      </c>
      <c r="D102" s="1187" t="s">
        <v>7</v>
      </c>
      <c r="E102" s="1194">
        <v>660</v>
      </c>
      <c r="F102" s="736"/>
      <c r="G102" s="1123"/>
      <c r="H102" s="736"/>
      <c r="I102" s="1123"/>
      <c r="J102" s="1123"/>
      <c r="K102" s="1123"/>
      <c r="L102" s="1123"/>
      <c r="M102" s="1123"/>
      <c r="N102" s="1123"/>
      <c r="O102" s="1123"/>
      <c r="P102" s="1123"/>
    </row>
    <row r="103" spans="1:16" ht="38.25" customHeight="1">
      <c r="A103" s="1007">
        <v>88</v>
      </c>
      <c r="B103" s="1196" t="s">
        <v>724</v>
      </c>
      <c r="C103" s="1187" t="s">
        <v>3472</v>
      </c>
      <c r="D103" s="1187" t="s">
        <v>5</v>
      </c>
      <c r="E103" s="1194">
        <v>21</v>
      </c>
      <c r="F103" s="1200"/>
      <c r="G103" s="1123"/>
      <c r="H103" s="736"/>
      <c r="I103" s="1123"/>
      <c r="J103" s="1123"/>
      <c r="K103" s="1123"/>
      <c r="L103" s="1123"/>
      <c r="M103" s="1123"/>
      <c r="N103" s="1123"/>
      <c r="O103" s="1123"/>
      <c r="P103" s="1123"/>
    </row>
    <row r="104" spans="1:16" ht="25.5" customHeight="1">
      <c r="A104" s="1007">
        <v>89</v>
      </c>
      <c r="B104" s="1196" t="s">
        <v>725</v>
      </c>
      <c r="C104" s="1187" t="s">
        <v>3473</v>
      </c>
      <c r="D104" s="1007" t="s">
        <v>5</v>
      </c>
      <c r="E104" s="1194">
        <v>42</v>
      </c>
      <c r="F104" s="1200"/>
      <c r="G104" s="1123"/>
      <c r="H104" s="736"/>
      <c r="I104" s="1195"/>
      <c r="J104" s="1123"/>
      <c r="K104" s="1123"/>
      <c r="L104" s="1123"/>
      <c r="M104" s="1123"/>
      <c r="N104" s="1123"/>
      <c r="O104" s="1123"/>
      <c r="P104" s="1123"/>
    </row>
    <row r="105" spans="1:16" ht="38.25" customHeight="1">
      <c r="A105" s="1007">
        <v>90</v>
      </c>
      <c r="B105" s="1196" t="s">
        <v>726</v>
      </c>
      <c r="C105" s="1187" t="s">
        <v>727</v>
      </c>
      <c r="D105" s="1187" t="s">
        <v>7</v>
      </c>
      <c r="E105" s="1194">
        <v>3540</v>
      </c>
      <c r="F105" s="1200"/>
      <c r="G105" s="1123"/>
      <c r="H105" s="736"/>
      <c r="I105" s="1123"/>
      <c r="J105" s="1123"/>
      <c r="K105" s="1123"/>
      <c r="L105" s="1123"/>
      <c r="M105" s="1123"/>
      <c r="N105" s="1123"/>
      <c r="O105" s="1123"/>
      <c r="P105" s="1123"/>
    </row>
    <row r="106" spans="1:16" ht="15" customHeight="1">
      <c r="A106" s="1007">
        <v>91</v>
      </c>
      <c r="B106" s="1186" t="s">
        <v>548</v>
      </c>
      <c r="C106" s="1007"/>
      <c r="D106" s="1007"/>
      <c r="E106" s="1194"/>
      <c r="F106" s="1200"/>
      <c r="G106" s="1123"/>
      <c r="H106" s="736"/>
      <c r="I106" s="1195"/>
      <c r="J106" s="1123"/>
      <c r="K106" s="1123"/>
      <c r="L106" s="1123"/>
      <c r="M106" s="1123"/>
      <c r="N106" s="1123"/>
      <c r="O106" s="1123"/>
      <c r="P106" s="1123"/>
    </row>
    <row r="107" spans="1:16" ht="15" customHeight="1">
      <c r="A107" s="1007">
        <v>92</v>
      </c>
      <c r="B107" s="1201" t="s">
        <v>549</v>
      </c>
      <c r="C107" s="1187"/>
      <c r="D107" s="1198" t="s">
        <v>9</v>
      </c>
      <c r="E107" s="1194">
        <v>1</v>
      </c>
      <c r="F107" s="736"/>
      <c r="G107" s="1123"/>
      <c r="H107" s="736"/>
      <c r="I107" s="1123"/>
      <c r="J107" s="1123"/>
      <c r="K107" s="1123"/>
      <c r="L107" s="1123"/>
      <c r="M107" s="1123"/>
      <c r="N107" s="1123"/>
      <c r="O107" s="1123"/>
      <c r="P107" s="1123"/>
    </row>
    <row r="108" spans="1:16" ht="15" customHeight="1">
      <c r="A108" s="1007">
        <v>93</v>
      </c>
      <c r="B108" s="1196" t="s">
        <v>728</v>
      </c>
      <c r="C108" s="1202"/>
      <c r="D108" s="1198" t="s">
        <v>9</v>
      </c>
      <c r="E108" s="1194">
        <v>1</v>
      </c>
      <c r="F108" s="1200"/>
      <c r="G108" s="1123"/>
      <c r="H108" s="736"/>
      <c r="I108" s="1123"/>
      <c r="J108" s="1123"/>
      <c r="K108" s="1123"/>
      <c r="L108" s="1123"/>
      <c r="M108" s="1123"/>
      <c r="N108" s="1123"/>
      <c r="O108" s="1123"/>
      <c r="P108" s="1123"/>
    </row>
    <row r="109" spans="1:16" ht="15" customHeight="1">
      <c r="A109" s="1007">
        <v>94</v>
      </c>
      <c r="B109" s="1196" t="s">
        <v>729</v>
      </c>
      <c r="C109" s="1202"/>
      <c r="D109" s="1198" t="s">
        <v>9</v>
      </c>
      <c r="E109" s="1194">
        <v>1</v>
      </c>
      <c r="F109" s="1200"/>
      <c r="G109" s="1123"/>
      <c r="H109" s="736"/>
      <c r="I109" s="1195"/>
      <c r="J109" s="1123"/>
      <c r="K109" s="1123"/>
      <c r="L109" s="1123"/>
      <c r="M109" s="1123"/>
      <c r="N109" s="1123"/>
      <c r="O109" s="1123"/>
      <c r="P109" s="1123"/>
    </row>
    <row r="110" spans="1:16" ht="15" customHeight="1">
      <c r="A110" s="1007">
        <v>95</v>
      </c>
      <c r="B110" s="1201" t="s">
        <v>553</v>
      </c>
      <c r="C110" s="1187"/>
      <c r="D110" s="1198" t="s">
        <v>9</v>
      </c>
      <c r="E110" s="1194">
        <v>1</v>
      </c>
      <c r="F110" s="1200"/>
      <c r="G110" s="1123"/>
      <c r="H110" s="736"/>
      <c r="I110" s="1123"/>
      <c r="J110" s="1123"/>
      <c r="K110" s="1123"/>
      <c r="L110" s="1123"/>
      <c r="M110" s="1123"/>
      <c r="N110" s="1123"/>
      <c r="O110" s="1123"/>
      <c r="P110" s="1123"/>
    </row>
    <row r="111" spans="1:16" ht="39" customHeight="1">
      <c r="A111" s="1007">
        <v>96</v>
      </c>
      <c r="B111" s="1193" t="s">
        <v>730</v>
      </c>
      <c r="C111" s="1187"/>
      <c r="D111" s="1198" t="s">
        <v>9</v>
      </c>
      <c r="E111" s="1194">
        <v>1</v>
      </c>
      <c r="F111" s="1200"/>
      <c r="G111" s="1123"/>
      <c r="H111" s="736"/>
      <c r="I111" s="1195"/>
      <c r="J111" s="1123"/>
      <c r="K111" s="1123"/>
      <c r="L111" s="1123"/>
      <c r="M111" s="1123"/>
      <c r="N111" s="1123"/>
      <c r="O111" s="1123"/>
      <c r="P111" s="1123"/>
    </row>
    <row r="112" spans="1:16" ht="51">
      <c r="A112" s="1007">
        <v>97</v>
      </c>
      <c r="B112" s="1196" t="s">
        <v>1099</v>
      </c>
      <c r="C112" s="1203"/>
      <c r="D112" s="1187" t="s">
        <v>9</v>
      </c>
      <c r="E112" s="1194">
        <v>1</v>
      </c>
      <c r="F112" s="736"/>
      <c r="G112" s="1123"/>
      <c r="H112" s="736"/>
      <c r="I112" s="1192"/>
      <c r="J112" s="1192"/>
      <c r="K112" s="1123"/>
      <c r="L112" s="1123"/>
      <c r="M112" s="1123"/>
      <c r="N112" s="1123"/>
      <c r="O112" s="1123"/>
      <c r="P112" s="1123"/>
    </row>
    <row r="113" spans="1:16">
      <c r="A113" s="1192"/>
      <c r="B113" s="2160" t="s">
        <v>6</v>
      </c>
      <c r="C113" s="2160"/>
      <c r="D113" s="2160"/>
      <c r="E113" s="2160"/>
      <c r="F113" s="1192"/>
      <c r="G113" s="1192"/>
      <c r="H113" s="1192"/>
      <c r="I113" s="1192"/>
      <c r="J113" s="1192"/>
      <c r="K113" s="1192"/>
      <c r="L113" s="1204"/>
      <c r="M113" s="1204"/>
      <c r="N113" s="1204"/>
      <c r="O113" s="1204"/>
      <c r="P113" s="1204"/>
    </row>
    <row r="114" spans="1:16">
      <c r="A114" s="2115"/>
      <c r="B114" s="2115"/>
      <c r="C114" s="2115"/>
      <c r="D114" s="2115"/>
      <c r="E114" s="2115"/>
    </row>
    <row r="116" spans="1:16" ht="77.25" customHeight="1">
      <c r="A116" s="843">
        <v>1</v>
      </c>
      <c r="B116" s="2021" t="s">
        <v>2799</v>
      </c>
      <c r="C116" s="2021"/>
      <c r="D116" s="2021"/>
      <c r="E116" s="2021"/>
      <c r="F116" s="2021"/>
      <c r="G116" s="2021"/>
      <c r="H116" s="2021"/>
      <c r="I116" s="2021"/>
      <c r="J116" s="2021"/>
      <c r="K116" s="2021"/>
      <c r="L116" s="2021"/>
    </row>
    <row r="117" spans="1:16" ht="36.75" customHeight="1">
      <c r="A117" s="846" t="s">
        <v>49</v>
      </c>
      <c r="B117" s="1032" t="s">
        <v>3220</v>
      </c>
      <c r="C117" s="1033"/>
      <c r="D117" s="1033"/>
      <c r="E117" s="1033"/>
      <c r="F117" s="1033"/>
      <c r="G117" s="1033"/>
      <c r="H117" s="1033"/>
      <c r="I117" s="1033"/>
      <c r="J117" s="1033"/>
      <c r="K117" s="1033"/>
      <c r="L117" s="1033"/>
    </row>
    <row r="118" spans="1:16" ht="53.25" customHeight="1">
      <c r="A118" s="1034" t="s">
        <v>52</v>
      </c>
      <c r="B118" s="2020" t="s">
        <v>3216</v>
      </c>
      <c r="C118" s="2020"/>
      <c r="D118" s="2020"/>
      <c r="E118" s="2020"/>
      <c r="F118" s="2020"/>
      <c r="G118" s="2020"/>
      <c r="H118" s="2020"/>
      <c r="I118" s="2020"/>
      <c r="J118" s="2020"/>
      <c r="K118" s="2020"/>
      <c r="L118" s="2020"/>
    </row>
    <row r="119" spans="1:16" ht="64.5" customHeight="1">
      <c r="A119" s="1034" t="s">
        <v>3218</v>
      </c>
      <c r="B119" s="1927" t="s">
        <v>3217</v>
      </c>
      <c r="C119" s="1927"/>
      <c r="D119" s="1927"/>
      <c r="E119" s="1927"/>
      <c r="F119" s="1927"/>
      <c r="G119" s="1927"/>
      <c r="H119" s="1927"/>
      <c r="I119" s="1927"/>
      <c r="J119" s="1927"/>
      <c r="K119" s="1927"/>
      <c r="L119" s="1927"/>
    </row>
    <row r="120" spans="1:16" ht="84.75" customHeight="1">
      <c r="A120" s="1034" t="s">
        <v>3219</v>
      </c>
      <c r="B120" s="1927" t="s">
        <v>3224</v>
      </c>
      <c r="C120" s="1927"/>
      <c r="D120" s="1927"/>
      <c r="E120" s="1927"/>
      <c r="F120" s="1927"/>
      <c r="G120" s="1927"/>
      <c r="H120" s="1927"/>
      <c r="I120" s="1927"/>
      <c r="J120" s="1927"/>
      <c r="K120" s="1927"/>
      <c r="L120" s="1927"/>
    </row>
    <row r="121" spans="1:16">
      <c r="A121" s="846"/>
      <c r="B121" s="847"/>
      <c r="C121" s="843"/>
      <c r="D121" s="848"/>
      <c r="E121" s="848"/>
      <c r="F121" s="844"/>
      <c r="G121" s="845"/>
      <c r="H121" s="845"/>
      <c r="I121" s="845"/>
      <c r="J121" s="845"/>
      <c r="K121" s="845"/>
      <c r="L121" s="845"/>
    </row>
    <row r="122" spans="1:16">
      <c r="A122" s="846"/>
      <c r="B122" s="847"/>
      <c r="C122" s="843"/>
      <c r="D122" s="848"/>
      <c r="E122" s="848"/>
      <c r="F122" s="844"/>
      <c r="G122" s="845"/>
      <c r="H122" s="845"/>
      <c r="I122" s="845"/>
      <c r="J122" s="845"/>
      <c r="K122" s="845"/>
      <c r="L122" s="845"/>
    </row>
    <row r="123" spans="1:16">
      <c r="A123" s="846"/>
      <c r="B123" s="847"/>
      <c r="C123" s="843"/>
      <c r="D123" s="848"/>
      <c r="E123" s="848"/>
      <c r="F123" s="844"/>
      <c r="G123" s="845"/>
      <c r="H123" s="845"/>
      <c r="I123" s="845"/>
      <c r="J123" s="845"/>
      <c r="K123" s="845"/>
      <c r="L123" s="845"/>
    </row>
    <row r="124" spans="1:16">
      <c r="A124" s="849"/>
      <c r="B124" s="1045" t="s">
        <v>3222</v>
      </c>
      <c r="C124" s="1921" t="s">
        <v>10</v>
      </c>
      <c r="D124" s="1921"/>
      <c r="E124" s="757"/>
      <c r="F124" s="757"/>
      <c r="G124" s="757"/>
      <c r="H124" s="757"/>
      <c r="I124" s="757"/>
      <c r="J124" s="757"/>
      <c r="K124" s="757"/>
      <c r="L124" s="757"/>
    </row>
    <row r="125" spans="1:16">
      <c r="A125" s="849"/>
      <c r="B125" s="1045" t="s">
        <v>3221</v>
      </c>
      <c r="C125" s="1921" t="s">
        <v>11</v>
      </c>
      <c r="D125" s="1921"/>
      <c r="E125" s="757"/>
      <c r="F125" s="757"/>
      <c r="G125" s="757"/>
      <c r="H125" s="757"/>
      <c r="I125" s="757"/>
      <c r="J125" s="757"/>
      <c r="K125" s="757"/>
      <c r="L125" s="757"/>
    </row>
    <row r="126" spans="1:16">
      <c r="A126" s="849"/>
      <c r="B126" s="833"/>
      <c r="C126" s="851"/>
      <c r="D126" s="851"/>
      <c r="E126" s="757"/>
      <c r="F126" s="757"/>
      <c r="G126" s="757"/>
      <c r="H126" s="757"/>
      <c r="I126" s="757"/>
      <c r="J126" s="757"/>
      <c r="K126" s="757"/>
      <c r="L126" s="757"/>
    </row>
    <row r="127" spans="1:16">
      <c r="A127" s="849"/>
      <c r="B127" s="833"/>
      <c r="C127" s="851"/>
      <c r="D127" s="851"/>
      <c r="E127" s="757"/>
      <c r="F127" s="757"/>
      <c r="G127" s="757"/>
      <c r="H127" s="757"/>
      <c r="I127" s="757"/>
      <c r="J127" s="757"/>
      <c r="K127" s="757"/>
      <c r="L127" s="757"/>
    </row>
    <row r="128" spans="1:16">
      <c r="A128" s="849"/>
      <c r="B128" s="833" t="s">
        <v>3223</v>
      </c>
      <c r="C128" s="1921" t="s">
        <v>10</v>
      </c>
      <c r="D128" s="1921"/>
      <c r="E128" s="757"/>
      <c r="F128" s="757"/>
      <c r="G128" s="757"/>
      <c r="H128" s="757"/>
      <c r="I128" s="757"/>
      <c r="J128" s="757"/>
      <c r="K128" s="757"/>
      <c r="L128" s="757"/>
    </row>
    <row r="129" spans="1:12">
      <c r="A129" s="849"/>
      <c r="B129" s="833"/>
      <c r="C129" s="1921" t="s">
        <v>11</v>
      </c>
      <c r="D129" s="1921"/>
      <c r="E129" s="757"/>
      <c r="F129" s="757"/>
      <c r="G129" s="757"/>
      <c r="H129" s="757"/>
      <c r="I129" s="757"/>
      <c r="J129" s="757"/>
      <c r="K129" s="757"/>
      <c r="L129" s="757"/>
    </row>
    <row r="130" spans="1:12">
      <c r="B130" s="1045"/>
      <c r="C130" s="1045"/>
    </row>
    <row r="131" spans="1:12">
      <c r="B131" s="1045"/>
      <c r="C131" s="1045"/>
    </row>
    <row r="132" spans="1:12">
      <c r="B132" s="1045"/>
      <c r="C132" s="1045"/>
    </row>
    <row r="133" spans="1:12">
      <c r="B133" s="1045"/>
      <c r="C133" s="1045"/>
    </row>
    <row r="134" spans="1:12">
      <c r="B134" s="1045"/>
      <c r="C134" s="1045"/>
    </row>
    <row r="135" spans="1:12">
      <c r="B135" s="1045"/>
      <c r="C135" s="1045"/>
    </row>
    <row r="136" spans="1:12">
      <c r="B136" s="1045"/>
      <c r="C136" s="1045"/>
    </row>
    <row r="137" spans="1:12">
      <c r="B137" s="1045"/>
      <c r="C137" s="1045"/>
    </row>
    <row r="138" spans="1:12">
      <c r="B138" s="1045"/>
      <c r="C138" s="1045"/>
    </row>
    <row r="139" spans="1:12">
      <c r="B139" s="1045"/>
      <c r="C139" s="1045"/>
    </row>
    <row r="140" spans="1:12">
      <c r="B140" s="1045"/>
      <c r="C140" s="1045"/>
    </row>
    <row r="141" spans="1:12">
      <c r="B141" s="1045"/>
      <c r="C141" s="1045"/>
    </row>
    <row r="142" spans="1:12">
      <c r="B142" s="1045"/>
      <c r="C142" s="1045"/>
    </row>
    <row r="143" spans="1:12">
      <c r="B143" s="1045"/>
      <c r="C143" s="1045"/>
    </row>
    <row r="144" spans="1:12">
      <c r="B144" s="1045"/>
      <c r="C144" s="1045"/>
    </row>
  </sheetData>
  <mergeCells count="26">
    <mergeCell ref="R89:T89"/>
    <mergeCell ref="A1:E1"/>
    <mergeCell ref="A2:E2"/>
    <mergeCell ref="A3:E3"/>
    <mergeCell ref="A4:B4"/>
    <mergeCell ref="D12:D13"/>
    <mergeCell ref="E12:E13"/>
    <mergeCell ref="A6:B6"/>
    <mergeCell ref="A7:B7"/>
    <mergeCell ref="A8:B8"/>
    <mergeCell ref="C125:D125"/>
    <mergeCell ref="C128:D128"/>
    <mergeCell ref="C129:D129"/>
    <mergeCell ref="A5:B5"/>
    <mergeCell ref="B116:L116"/>
    <mergeCell ref="B118:L118"/>
    <mergeCell ref="B119:L119"/>
    <mergeCell ref="B120:L120"/>
    <mergeCell ref="C124:D124"/>
    <mergeCell ref="F12:K12"/>
    <mergeCell ref="L12:P12"/>
    <mergeCell ref="B113:E113"/>
    <mergeCell ref="A114:E114"/>
    <mergeCell ref="A12:A13"/>
    <mergeCell ref="B12:B13"/>
    <mergeCell ref="C12:C13"/>
  </mergeCells>
  <conditionalFormatting sqref="A16:A112 D46:E46 D48:E56 D78:E83 D88:E89">
    <cfRule type="cellIs" dxfId="28" priority="9" operator="equal">
      <formula>0</formula>
    </cfRule>
  </conditionalFormatting>
  <conditionalFormatting sqref="D16:E42 D44:E44">
    <cfRule type="cellIs" dxfId="27" priority="5" operator="equal">
      <formula>0</formula>
    </cfRule>
  </conditionalFormatting>
  <conditionalFormatting sqref="D92:E95">
    <cfRule type="cellIs" dxfId="26" priority="8" operator="equal">
      <formula>0</formula>
    </cfRule>
  </conditionalFormatting>
  <conditionalFormatting sqref="D97:E111">
    <cfRule type="cellIs" dxfId="25" priority="1" operator="equal">
      <formula>0</formula>
    </cfRule>
  </conditionalFormatting>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Q85"/>
  <sheetViews>
    <sheetView topLeftCell="A40" workbookViewId="0">
      <selection activeCell="A52" sqref="A52"/>
    </sheetView>
  </sheetViews>
  <sheetFormatPr defaultColWidth="9.42578125" defaultRowHeight="12.75"/>
  <cols>
    <col min="1" max="1" width="8.42578125" style="1" customWidth="1"/>
    <col min="2" max="2" width="32.5703125" style="4" customWidth="1"/>
    <col min="3" max="3" width="23.7109375" style="4" customWidth="1"/>
    <col min="4" max="4" width="6.42578125" style="1" customWidth="1"/>
    <col min="5" max="5" width="34.85546875" style="1" customWidth="1"/>
    <col min="6" max="12" width="9.42578125" style="1"/>
    <col min="13" max="13" width="10.5703125" style="1" customWidth="1"/>
    <col min="14" max="14" width="11" style="1" customWidth="1"/>
    <col min="15" max="16" width="10.28515625" style="1" bestFit="1" customWidth="1"/>
    <col min="17" max="235" width="9.42578125" style="1"/>
    <col min="236" max="236" width="6.42578125" style="1" customWidth="1"/>
    <col min="237" max="237" width="35.42578125" style="1" customWidth="1"/>
    <col min="238" max="238" width="3.5703125" style="1" customWidth="1"/>
    <col min="239" max="239" width="9.28515625" style="1" customWidth="1"/>
    <col min="240" max="240" width="6.42578125" style="1" customWidth="1"/>
    <col min="241" max="241" width="4.5703125" style="1" customWidth="1"/>
    <col min="242" max="242" width="7.42578125" style="1" customWidth="1"/>
    <col min="243" max="243" width="8.42578125" style="1" customWidth="1"/>
    <col min="244" max="244" width="7.5703125" style="1" customWidth="1"/>
    <col min="245" max="245" width="9" style="1" customWidth="1"/>
    <col min="246" max="246" width="11.42578125" style="1" customWidth="1"/>
    <col min="247" max="247" width="10.42578125" style="1" customWidth="1"/>
    <col min="248" max="248" width="11.5703125" style="1" customWidth="1"/>
    <col min="249" max="249" width="9.42578125" style="1"/>
    <col min="250" max="250" width="11.42578125" style="1" customWidth="1"/>
    <col min="251" max="491" width="9.42578125" style="1"/>
    <col min="492" max="492" width="6.42578125" style="1" customWidth="1"/>
    <col min="493" max="493" width="35.42578125" style="1" customWidth="1"/>
    <col min="494" max="494" width="3.5703125" style="1" customWidth="1"/>
    <col min="495" max="495" width="9.28515625" style="1" customWidth="1"/>
    <col min="496" max="496" width="6.42578125" style="1" customWidth="1"/>
    <col min="497" max="497" width="4.5703125" style="1" customWidth="1"/>
    <col min="498" max="498" width="7.42578125" style="1" customWidth="1"/>
    <col min="499" max="499" width="8.42578125" style="1" customWidth="1"/>
    <col min="500" max="500" width="7.5703125" style="1" customWidth="1"/>
    <col min="501" max="501" width="9" style="1" customWidth="1"/>
    <col min="502" max="502" width="11.42578125" style="1" customWidth="1"/>
    <col min="503" max="503" width="10.42578125" style="1" customWidth="1"/>
    <col min="504" max="504" width="11.5703125" style="1" customWidth="1"/>
    <col min="505" max="505" width="9.42578125" style="1"/>
    <col min="506" max="506" width="11.42578125" style="1" customWidth="1"/>
    <col min="507" max="747" width="9.42578125" style="1"/>
    <col min="748" max="748" width="6.42578125" style="1" customWidth="1"/>
    <col min="749" max="749" width="35.42578125" style="1" customWidth="1"/>
    <col min="750" max="750" width="3.5703125" style="1" customWidth="1"/>
    <col min="751" max="751" width="9.28515625" style="1" customWidth="1"/>
    <col min="752" max="752" width="6.42578125" style="1" customWidth="1"/>
    <col min="753" max="753" width="4.5703125" style="1" customWidth="1"/>
    <col min="754" max="754" width="7.42578125" style="1" customWidth="1"/>
    <col min="755" max="755" width="8.42578125" style="1" customWidth="1"/>
    <col min="756" max="756" width="7.5703125" style="1" customWidth="1"/>
    <col min="757" max="757" width="9" style="1" customWidth="1"/>
    <col min="758" max="758" width="11.42578125" style="1" customWidth="1"/>
    <col min="759" max="759" width="10.42578125" style="1" customWidth="1"/>
    <col min="760" max="760" width="11.5703125" style="1" customWidth="1"/>
    <col min="761" max="761" width="9.42578125" style="1"/>
    <col min="762" max="762" width="11.42578125" style="1" customWidth="1"/>
    <col min="763" max="1003" width="9.42578125" style="1"/>
    <col min="1004" max="1004" width="6.42578125" style="1" customWidth="1"/>
    <col min="1005" max="1005" width="35.42578125" style="1" customWidth="1"/>
    <col min="1006" max="1006" width="3.5703125" style="1" customWidth="1"/>
    <col min="1007" max="1008" width="9.28515625" style="1" customWidth="1"/>
    <col min="1009" max="16384" width="9.42578125" style="1"/>
  </cols>
  <sheetData>
    <row r="1" spans="1:16">
      <c r="A1" s="2034" t="s">
        <v>2921</v>
      </c>
      <c r="B1" s="2034"/>
      <c r="C1" s="2034"/>
      <c r="D1" s="2034"/>
      <c r="E1" s="2034"/>
    </row>
    <row r="2" spans="1:16">
      <c r="A2" s="2035" t="s">
        <v>731</v>
      </c>
      <c r="B2" s="2035"/>
      <c r="C2" s="2035"/>
      <c r="D2" s="2035"/>
      <c r="E2" s="2035"/>
    </row>
    <row r="3" spans="1:16">
      <c r="A3" s="2071"/>
      <c r="B3" s="2071"/>
      <c r="C3" s="2071"/>
      <c r="D3" s="2071"/>
      <c r="E3" s="2071"/>
    </row>
    <row r="4" spans="1:16">
      <c r="A4" s="1932" t="s">
        <v>0</v>
      </c>
      <c r="B4" s="1932"/>
      <c r="C4" s="759" t="s">
        <v>3211</v>
      </c>
      <c r="D4" s="1142"/>
      <c r="E4" s="1142"/>
    </row>
    <row r="5" spans="1:16">
      <c r="A5" s="1932" t="s">
        <v>1</v>
      </c>
      <c r="B5" s="1932"/>
      <c r="C5" s="759" t="s">
        <v>3211</v>
      </c>
      <c r="D5" s="1050"/>
      <c r="E5" s="1050"/>
    </row>
    <row r="6" spans="1:16" s="3" customFormat="1">
      <c r="A6" s="1932" t="s">
        <v>2</v>
      </c>
      <c r="B6" s="1932"/>
      <c r="C6" s="759" t="s">
        <v>3212</v>
      </c>
      <c r="D6" s="1050"/>
      <c r="E6" s="1050"/>
    </row>
    <row r="7" spans="1:16" ht="15">
      <c r="A7" s="1932" t="s">
        <v>3209</v>
      </c>
      <c r="B7" s="1932"/>
      <c r="C7" s="761" t="s">
        <v>3213</v>
      </c>
      <c r="D7" s="1142"/>
      <c r="E7" s="1142"/>
    </row>
    <row r="8" spans="1:16" s="3" customFormat="1" ht="15">
      <c r="A8" s="1939" t="s">
        <v>3210</v>
      </c>
      <c r="B8" s="1939"/>
      <c r="C8" s="761"/>
      <c r="D8" s="1050"/>
      <c r="E8" s="1050"/>
    </row>
    <row r="9" spans="1:16">
      <c r="A9" s="1142"/>
      <c r="B9" s="1142"/>
      <c r="C9" s="1048"/>
      <c r="D9" s="1142"/>
      <c r="E9" s="1142"/>
      <c r="M9" s="23" t="s">
        <v>2941</v>
      </c>
      <c r="N9" s="23"/>
      <c r="O9" s="145"/>
      <c r="P9" s="23" t="s">
        <v>2942</v>
      </c>
    </row>
    <row r="10" spans="1:16">
      <c r="A10" s="2162"/>
      <c r="B10" s="2162"/>
      <c r="C10" s="1048"/>
      <c r="D10" s="2162"/>
      <c r="E10" s="2162"/>
      <c r="M10" s="23" t="s">
        <v>2943</v>
      </c>
      <c r="N10" s="23"/>
      <c r="O10" s="23"/>
      <c r="P10" s="23"/>
    </row>
    <row r="11" spans="1:16" ht="13.5" thickBot="1"/>
    <row r="12" spans="1:16" ht="12.75" customHeight="1">
      <c r="A12" s="2039" t="s">
        <v>8</v>
      </c>
      <c r="B12" s="2009" t="s">
        <v>1085</v>
      </c>
      <c r="C12" s="2011" t="s">
        <v>1089</v>
      </c>
      <c r="D12" s="2011" t="s">
        <v>3</v>
      </c>
      <c r="E12" s="2013" t="s">
        <v>4</v>
      </c>
      <c r="F12" s="2154" t="s">
        <v>2934</v>
      </c>
      <c r="G12" s="2154"/>
      <c r="H12" s="2154"/>
      <c r="I12" s="2154"/>
      <c r="J12" s="2154"/>
      <c r="K12" s="2154"/>
      <c r="L12" s="2155" t="s">
        <v>2935</v>
      </c>
      <c r="M12" s="2155"/>
      <c r="N12" s="2155"/>
      <c r="O12" s="2155"/>
      <c r="P12" s="2155"/>
    </row>
    <row r="13" spans="1:16" ht="56.25" customHeight="1">
      <c r="A13" s="2040"/>
      <c r="B13" s="2009"/>
      <c r="C13" s="1963"/>
      <c r="D13" s="1963"/>
      <c r="E13" s="1965"/>
      <c r="F13" s="618" t="s">
        <v>2936</v>
      </c>
      <c r="G13" s="618" t="s">
        <v>2937</v>
      </c>
      <c r="H13" s="618" t="s">
        <v>2886</v>
      </c>
      <c r="I13" s="618" t="s">
        <v>2887</v>
      </c>
      <c r="J13" s="618" t="s">
        <v>2888</v>
      </c>
      <c r="K13" s="618" t="s">
        <v>2938</v>
      </c>
      <c r="L13" s="618" t="s">
        <v>2939</v>
      </c>
      <c r="M13" s="618" t="s">
        <v>2886</v>
      </c>
      <c r="N13" s="618" t="s">
        <v>2887</v>
      </c>
      <c r="O13" s="618" t="s">
        <v>2888</v>
      </c>
      <c r="P13" s="618" t="s">
        <v>2940</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5">
        <v>16</v>
      </c>
    </row>
    <row r="15" spans="1:16">
      <c r="A15" s="5"/>
      <c r="B15" s="70"/>
      <c r="C15" s="71"/>
      <c r="D15" s="72"/>
      <c r="E15" s="72"/>
      <c r="F15" s="596"/>
      <c r="G15" s="597"/>
      <c r="H15" s="597"/>
      <c r="I15" s="598"/>
      <c r="J15" s="599"/>
      <c r="K15" s="597"/>
      <c r="L15" s="599"/>
      <c r="M15" s="599"/>
      <c r="N15" s="599"/>
      <c r="O15" s="599"/>
      <c r="P15" s="600"/>
    </row>
    <row r="16" spans="1:16">
      <c r="A16" s="30"/>
      <c r="B16" s="86" t="s">
        <v>732</v>
      </c>
      <c r="C16" s="87"/>
      <c r="D16" s="88"/>
      <c r="E16" s="88"/>
      <c r="F16" s="620"/>
      <c r="G16" s="620"/>
      <c r="H16" s="620"/>
      <c r="I16" s="620"/>
      <c r="J16" s="620"/>
      <c r="K16" s="620"/>
      <c r="L16" s="620"/>
      <c r="M16" s="620"/>
      <c r="N16" s="620"/>
      <c r="O16" s="620"/>
      <c r="P16" s="621"/>
    </row>
    <row r="17" spans="1:16" ht="76.5">
      <c r="A17" s="30">
        <v>1</v>
      </c>
      <c r="B17" s="96" t="s">
        <v>733</v>
      </c>
      <c r="C17" s="87" t="s">
        <v>3430</v>
      </c>
      <c r="D17" s="88" t="s">
        <v>5</v>
      </c>
      <c r="E17" s="171">
        <v>3</v>
      </c>
      <c r="F17" s="622"/>
      <c r="G17" s="620"/>
      <c r="H17" s="620"/>
      <c r="I17" s="622"/>
      <c r="J17" s="620"/>
      <c r="K17" s="620"/>
      <c r="L17" s="620"/>
      <c r="M17" s="620"/>
      <c r="N17" s="620"/>
      <c r="O17" s="620"/>
      <c r="P17" s="621"/>
    </row>
    <row r="18" spans="1:16" ht="25.5">
      <c r="A18" s="30">
        <v>2</v>
      </c>
      <c r="B18" s="97" t="s">
        <v>734</v>
      </c>
      <c r="C18" s="87" t="s">
        <v>3431</v>
      </c>
      <c r="D18" s="88" t="s">
        <v>5</v>
      </c>
      <c r="E18" s="171">
        <v>6</v>
      </c>
      <c r="F18" s="620"/>
      <c r="G18" s="620"/>
      <c r="H18" s="620"/>
      <c r="I18" s="620"/>
      <c r="J18" s="620"/>
      <c r="K18" s="620"/>
      <c r="L18" s="620"/>
      <c r="M18" s="620"/>
      <c r="N18" s="620"/>
      <c r="O18" s="620"/>
      <c r="P18" s="621"/>
    </row>
    <row r="19" spans="1:16" ht="51">
      <c r="A19" s="30">
        <v>3</v>
      </c>
      <c r="B19" s="97" t="s">
        <v>735</v>
      </c>
      <c r="C19" s="87" t="s">
        <v>3432</v>
      </c>
      <c r="D19" s="88" t="s">
        <v>5</v>
      </c>
      <c r="E19" s="171">
        <v>3</v>
      </c>
      <c r="F19" s="620"/>
      <c r="G19" s="620"/>
      <c r="H19" s="620"/>
      <c r="I19" s="620"/>
      <c r="J19" s="620"/>
      <c r="K19" s="620"/>
      <c r="L19" s="620"/>
      <c r="M19" s="620"/>
      <c r="N19" s="620"/>
      <c r="O19" s="620"/>
      <c r="P19" s="621"/>
    </row>
    <row r="20" spans="1:16" ht="76.5">
      <c r="A20" s="30">
        <v>4</v>
      </c>
      <c r="B20" s="97" t="s">
        <v>736</v>
      </c>
      <c r="C20" s="87" t="s">
        <v>3433</v>
      </c>
      <c r="D20" s="88" t="s">
        <v>9</v>
      </c>
      <c r="E20" s="171">
        <v>1</v>
      </c>
      <c r="F20" s="620"/>
      <c r="G20" s="620"/>
      <c r="H20" s="620"/>
      <c r="I20" s="620"/>
      <c r="J20" s="620"/>
      <c r="K20" s="620"/>
      <c r="L20" s="620"/>
      <c r="M20" s="620"/>
      <c r="N20" s="620"/>
      <c r="O20" s="620"/>
      <c r="P20" s="621"/>
    </row>
    <row r="21" spans="1:16" ht="25.5">
      <c r="A21" s="30">
        <v>5</v>
      </c>
      <c r="B21" s="97" t="s">
        <v>737</v>
      </c>
      <c r="C21" s="87" t="s">
        <v>3434</v>
      </c>
      <c r="D21" s="88" t="s">
        <v>5</v>
      </c>
      <c r="E21" s="171">
        <v>2</v>
      </c>
      <c r="F21" s="622"/>
      <c r="G21" s="620"/>
      <c r="H21" s="620"/>
      <c r="I21" s="622"/>
      <c r="J21" s="620"/>
      <c r="K21" s="620"/>
      <c r="L21" s="620"/>
      <c r="M21" s="620"/>
      <c r="N21" s="620"/>
      <c r="O21" s="620"/>
      <c r="P21" s="621"/>
    </row>
    <row r="22" spans="1:16" ht="15">
      <c r="A22" s="30">
        <v>6</v>
      </c>
      <c r="B22" s="101"/>
      <c r="C22" s="92"/>
      <c r="D22" s="92"/>
      <c r="E22" s="171"/>
      <c r="F22" s="622"/>
      <c r="G22" s="620"/>
      <c r="H22" s="620"/>
      <c r="I22" s="620"/>
      <c r="J22" s="620"/>
      <c r="K22" s="620"/>
      <c r="L22" s="620"/>
      <c r="M22" s="620"/>
      <c r="N22" s="620"/>
      <c r="O22" s="620"/>
      <c r="P22" s="621"/>
    </row>
    <row r="23" spans="1:16" ht="25.5">
      <c r="A23" s="30">
        <v>7</v>
      </c>
      <c r="B23" s="91" t="s">
        <v>738</v>
      </c>
      <c r="C23" s="87"/>
      <c r="D23" s="88"/>
      <c r="E23" s="171"/>
      <c r="F23" s="622"/>
      <c r="G23" s="620"/>
      <c r="H23" s="620"/>
      <c r="I23" s="622"/>
      <c r="J23" s="620"/>
      <c r="K23" s="620"/>
      <c r="L23" s="620"/>
      <c r="M23" s="620"/>
      <c r="N23" s="620"/>
      <c r="O23" s="620"/>
      <c r="P23" s="621"/>
    </row>
    <row r="24" spans="1:16" ht="76.5">
      <c r="A24" s="30">
        <v>8</v>
      </c>
      <c r="B24" s="98" t="s">
        <v>739</v>
      </c>
      <c r="C24" s="100" t="s">
        <v>3435</v>
      </c>
      <c r="D24" s="88" t="s">
        <v>5</v>
      </c>
      <c r="E24" s="171">
        <v>21</v>
      </c>
      <c r="F24" s="620"/>
      <c r="G24" s="620"/>
      <c r="H24" s="620"/>
      <c r="I24" s="622"/>
      <c r="J24" s="620"/>
      <c r="K24" s="620"/>
      <c r="L24" s="620"/>
      <c r="M24" s="620"/>
      <c r="N24" s="620"/>
      <c r="O24" s="620"/>
      <c r="P24" s="621"/>
    </row>
    <row r="25" spans="1:16" ht="76.5">
      <c r="A25" s="30">
        <v>9</v>
      </c>
      <c r="B25" s="98" t="s">
        <v>740</v>
      </c>
      <c r="C25" s="87" t="s">
        <v>3436</v>
      </c>
      <c r="D25" s="88" t="s">
        <v>5</v>
      </c>
      <c r="E25" s="171">
        <v>16</v>
      </c>
      <c r="F25" s="620"/>
      <c r="G25" s="620"/>
      <c r="H25" s="620"/>
      <c r="I25" s="622"/>
      <c r="J25" s="620"/>
      <c r="K25" s="620"/>
      <c r="L25" s="620"/>
      <c r="M25" s="620"/>
      <c r="N25" s="620"/>
      <c r="O25" s="620"/>
      <c r="P25" s="621"/>
    </row>
    <row r="26" spans="1:16" ht="63.75">
      <c r="A26" s="30">
        <v>10</v>
      </c>
      <c r="B26" s="98" t="s">
        <v>741</v>
      </c>
      <c r="C26" s="100" t="s">
        <v>3437</v>
      </c>
      <c r="D26" s="88" t="s">
        <v>5</v>
      </c>
      <c r="E26" s="171">
        <v>1</v>
      </c>
      <c r="F26" s="620"/>
      <c r="G26" s="620"/>
      <c r="H26" s="620"/>
      <c r="I26" s="620"/>
      <c r="J26" s="620"/>
      <c r="K26" s="620"/>
      <c r="L26" s="620"/>
      <c r="M26" s="620"/>
      <c r="N26" s="620"/>
      <c r="O26" s="620"/>
      <c r="P26" s="621"/>
    </row>
    <row r="27" spans="1:16" ht="25.5">
      <c r="A27" s="30">
        <v>11</v>
      </c>
      <c r="B27" s="98" t="s">
        <v>742</v>
      </c>
      <c r="C27" s="100" t="s">
        <v>3438</v>
      </c>
      <c r="D27" s="88" t="s">
        <v>5</v>
      </c>
      <c r="E27" s="171">
        <v>17</v>
      </c>
      <c r="F27" s="620"/>
      <c r="G27" s="620"/>
      <c r="H27" s="620"/>
      <c r="I27" s="622"/>
      <c r="J27" s="620"/>
      <c r="K27" s="620"/>
      <c r="L27" s="620"/>
      <c r="M27" s="620"/>
      <c r="N27" s="620"/>
      <c r="O27" s="620"/>
      <c r="P27" s="621"/>
    </row>
    <row r="28" spans="1:16" ht="25.5">
      <c r="A28" s="30">
        <v>12</v>
      </c>
      <c r="B28" s="98" t="s">
        <v>743</v>
      </c>
      <c r="C28" s="100" t="s">
        <v>3439</v>
      </c>
      <c r="D28" s="88" t="s">
        <v>5</v>
      </c>
      <c r="E28" s="171">
        <v>4</v>
      </c>
      <c r="F28" s="620"/>
      <c r="G28" s="620"/>
      <c r="H28" s="620"/>
      <c r="I28" s="620"/>
      <c r="J28" s="620"/>
      <c r="K28" s="620"/>
      <c r="L28" s="620"/>
      <c r="M28" s="620"/>
      <c r="N28" s="620"/>
      <c r="O28" s="620"/>
      <c r="P28" s="621"/>
    </row>
    <row r="29" spans="1:16" ht="25.5">
      <c r="A29" s="30">
        <v>13</v>
      </c>
      <c r="B29" s="98" t="s">
        <v>744</v>
      </c>
      <c r="C29" s="100" t="s">
        <v>3440</v>
      </c>
      <c r="D29" s="88" t="s">
        <v>5</v>
      </c>
      <c r="E29" s="171">
        <v>16</v>
      </c>
      <c r="F29" s="620"/>
      <c r="G29" s="620"/>
      <c r="H29" s="620"/>
      <c r="I29" s="622"/>
      <c r="J29" s="620"/>
      <c r="K29" s="620"/>
      <c r="L29" s="620"/>
      <c r="M29" s="620"/>
      <c r="N29" s="620"/>
      <c r="O29" s="620"/>
      <c r="P29" s="621"/>
    </row>
    <row r="30" spans="1:16" ht="25.5">
      <c r="A30" s="30">
        <v>14</v>
      </c>
      <c r="B30" s="94" t="s">
        <v>745</v>
      </c>
      <c r="C30" s="1180" t="s">
        <v>746</v>
      </c>
      <c r="D30" s="88" t="s">
        <v>5</v>
      </c>
      <c r="E30" s="171">
        <v>2</v>
      </c>
      <c r="F30" s="620"/>
      <c r="G30" s="620"/>
      <c r="H30" s="620"/>
      <c r="I30" s="620"/>
      <c r="J30" s="620"/>
      <c r="K30" s="620"/>
      <c r="L30" s="620"/>
      <c r="M30" s="620"/>
      <c r="N30" s="620"/>
      <c r="O30" s="620"/>
      <c r="P30" s="621"/>
    </row>
    <row r="31" spans="1:16" ht="25.5">
      <c r="A31" s="30">
        <v>15</v>
      </c>
      <c r="B31" s="98" t="s">
        <v>747</v>
      </c>
      <c r="C31" s="1180" t="s">
        <v>3441</v>
      </c>
      <c r="D31" s="88" t="s">
        <v>5</v>
      </c>
      <c r="E31" s="171">
        <v>80</v>
      </c>
      <c r="F31" s="620"/>
      <c r="G31" s="620"/>
      <c r="H31" s="620"/>
      <c r="I31" s="622"/>
      <c r="J31" s="620"/>
      <c r="K31" s="620"/>
      <c r="L31" s="620"/>
      <c r="M31" s="620"/>
      <c r="N31" s="620"/>
      <c r="O31" s="620"/>
      <c r="P31" s="621"/>
    </row>
    <row r="32" spans="1:16" ht="15">
      <c r="A32" s="30">
        <v>16</v>
      </c>
      <c r="B32" s="94"/>
      <c r="C32" s="87"/>
      <c r="D32" s="88"/>
      <c r="E32" s="171"/>
      <c r="F32" s="620"/>
      <c r="G32" s="620"/>
      <c r="H32" s="620"/>
      <c r="I32" s="620"/>
      <c r="J32" s="620"/>
      <c r="K32" s="620"/>
      <c r="L32" s="620"/>
      <c r="M32" s="620"/>
      <c r="N32" s="620"/>
      <c r="O32" s="620"/>
      <c r="P32" s="621"/>
    </row>
    <row r="33" spans="1:16" ht="15">
      <c r="A33" s="30">
        <v>17</v>
      </c>
      <c r="B33" s="86" t="s">
        <v>748</v>
      </c>
      <c r="C33" s="95"/>
      <c r="D33" s="88"/>
      <c r="E33" s="171"/>
      <c r="F33" s="622"/>
      <c r="G33" s="620"/>
      <c r="H33" s="620"/>
      <c r="I33" s="622"/>
      <c r="J33" s="620"/>
      <c r="K33" s="620"/>
      <c r="L33" s="620"/>
      <c r="M33" s="620"/>
      <c r="N33" s="620"/>
      <c r="O33" s="620"/>
      <c r="P33" s="621"/>
    </row>
    <row r="34" spans="1:16" ht="25.5">
      <c r="A34" s="30">
        <v>18</v>
      </c>
      <c r="B34" s="90" t="s">
        <v>749</v>
      </c>
      <c r="C34" s="87" t="s">
        <v>750</v>
      </c>
      <c r="D34" s="88" t="s">
        <v>5</v>
      </c>
      <c r="E34" s="171">
        <v>1</v>
      </c>
      <c r="F34" s="620"/>
      <c r="G34" s="620"/>
      <c r="H34" s="620"/>
      <c r="I34" s="620"/>
      <c r="J34" s="620"/>
      <c r="K34" s="620"/>
      <c r="L34" s="620"/>
      <c r="M34" s="620"/>
      <c r="N34" s="620"/>
      <c r="O34" s="620"/>
      <c r="P34" s="621"/>
    </row>
    <row r="35" spans="1:16" ht="25.5">
      <c r="A35" s="30">
        <v>19</v>
      </c>
      <c r="B35" s="90" t="s">
        <v>751</v>
      </c>
      <c r="C35" s="87" t="s">
        <v>752</v>
      </c>
      <c r="D35" s="88" t="s">
        <v>5</v>
      </c>
      <c r="E35" s="171">
        <v>3</v>
      </c>
      <c r="F35" s="620"/>
      <c r="G35" s="620"/>
      <c r="H35" s="620"/>
      <c r="I35" s="620"/>
      <c r="J35" s="620"/>
      <c r="K35" s="620"/>
      <c r="L35" s="620"/>
      <c r="M35" s="620"/>
      <c r="N35" s="620"/>
      <c r="O35" s="620"/>
      <c r="P35" s="621"/>
    </row>
    <row r="36" spans="1:16" ht="15">
      <c r="A36" s="30">
        <v>20</v>
      </c>
      <c r="B36" s="90" t="s">
        <v>753</v>
      </c>
      <c r="C36" s="87" t="s">
        <v>754</v>
      </c>
      <c r="D36" s="88" t="s">
        <v>5</v>
      </c>
      <c r="E36" s="171">
        <v>3</v>
      </c>
      <c r="F36" s="620"/>
      <c r="G36" s="620"/>
      <c r="H36" s="620"/>
      <c r="I36" s="620"/>
      <c r="J36" s="620"/>
      <c r="K36" s="620"/>
      <c r="L36" s="620"/>
      <c r="M36" s="620"/>
      <c r="N36" s="620"/>
      <c r="O36" s="620"/>
      <c r="P36" s="621"/>
    </row>
    <row r="37" spans="1:16" ht="15">
      <c r="A37" s="30">
        <v>21</v>
      </c>
      <c r="B37" s="98" t="s">
        <v>755</v>
      </c>
      <c r="C37" s="93" t="s">
        <v>756</v>
      </c>
      <c r="D37" s="88" t="s">
        <v>5</v>
      </c>
      <c r="E37" s="171">
        <v>3</v>
      </c>
      <c r="F37" s="622"/>
      <c r="G37" s="620"/>
      <c r="H37" s="620"/>
      <c r="I37" s="622"/>
      <c r="J37" s="620"/>
      <c r="K37" s="620"/>
      <c r="L37" s="620"/>
      <c r="M37" s="620"/>
      <c r="N37" s="620"/>
      <c r="O37" s="620"/>
      <c r="P37" s="621"/>
    </row>
    <row r="38" spans="1:16" ht="25.5">
      <c r="A38" s="30">
        <v>22</v>
      </c>
      <c r="B38" s="98" t="s">
        <v>757</v>
      </c>
      <c r="C38" s="93" t="s">
        <v>758</v>
      </c>
      <c r="D38" s="88" t="s">
        <v>5</v>
      </c>
      <c r="E38" s="171">
        <v>21</v>
      </c>
      <c r="F38" s="622"/>
      <c r="G38" s="620"/>
      <c r="H38" s="620"/>
      <c r="I38" s="620"/>
      <c r="J38" s="620"/>
      <c r="K38" s="620"/>
      <c r="L38" s="620"/>
      <c r="M38" s="620"/>
      <c r="N38" s="620"/>
      <c r="O38" s="620"/>
      <c r="P38" s="621"/>
    </row>
    <row r="39" spans="1:16" ht="15">
      <c r="A39" s="30">
        <v>23</v>
      </c>
      <c r="B39" s="99"/>
      <c r="C39" s="100"/>
      <c r="D39" s="88"/>
      <c r="E39" s="171"/>
      <c r="F39" s="622"/>
      <c r="G39" s="620"/>
      <c r="H39" s="620"/>
      <c r="I39" s="622"/>
      <c r="J39" s="620"/>
      <c r="K39" s="620"/>
      <c r="L39" s="620"/>
      <c r="M39" s="620"/>
      <c r="N39" s="620"/>
      <c r="O39" s="620"/>
      <c r="P39" s="621"/>
    </row>
    <row r="40" spans="1:16" ht="15">
      <c r="A40" s="30">
        <v>24</v>
      </c>
      <c r="B40" s="86" t="s">
        <v>541</v>
      </c>
      <c r="C40" s="87"/>
      <c r="D40" s="88"/>
      <c r="E40" s="171"/>
      <c r="F40" s="620"/>
      <c r="G40" s="620"/>
      <c r="H40" s="620"/>
      <c r="I40" s="622"/>
      <c r="J40" s="620"/>
      <c r="K40" s="620"/>
      <c r="L40" s="620"/>
      <c r="M40" s="620"/>
      <c r="N40" s="620"/>
      <c r="O40" s="620"/>
      <c r="P40" s="621"/>
    </row>
    <row r="41" spans="1:16" ht="25.5">
      <c r="A41" s="30">
        <v>25</v>
      </c>
      <c r="B41" s="94" t="s">
        <v>660</v>
      </c>
      <c r="C41" s="87" t="s">
        <v>661</v>
      </c>
      <c r="D41" s="93" t="s">
        <v>7</v>
      </c>
      <c r="E41" s="171">
        <v>1600</v>
      </c>
      <c r="F41" s="620"/>
      <c r="G41" s="620"/>
      <c r="H41" s="620"/>
      <c r="I41" s="622"/>
      <c r="J41" s="620"/>
      <c r="K41" s="620"/>
      <c r="L41" s="620"/>
      <c r="M41" s="620"/>
      <c r="N41" s="620"/>
      <c r="O41" s="620"/>
      <c r="P41" s="621"/>
    </row>
    <row r="42" spans="1:16" ht="25.5">
      <c r="A42" s="30">
        <v>26</v>
      </c>
      <c r="B42" s="94" t="s">
        <v>662</v>
      </c>
      <c r="C42" s="87" t="s">
        <v>661</v>
      </c>
      <c r="D42" s="93" t="s">
        <v>7</v>
      </c>
      <c r="E42" s="171">
        <v>300</v>
      </c>
      <c r="F42" s="620"/>
      <c r="G42" s="620"/>
      <c r="H42" s="620"/>
      <c r="I42" s="622"/>
      <c r="J42" s="620"/>
      <c r="K42" s="620"/>
      <c r="L42" s="620"/>
      <c r="M42" s="620"/>
      <c r="N42" s="620"/>
      <c r="O42" s="620"/>
      <c r="P42" s="621"/>
    </row>
    <row r="43" spans="1:16" ht="25.5">
      <c r="A43" s="30">
        <v>27</v>
      </c>
      <c r="B43" s="94" t="s">
        <v>664</v>
      </c>
      <c r="C43" s="92" t="s">
        <v>665</v>
      </c>
      <c r="D43" s="93" t="s">
        <v>5</v>
      </c>
      <c r="E43" s="171">
        <v>41</v>
      </c>
      <c r="F43" s="620"/>
      <c r="G43" s="620"/>
      <c r="H43" s="620"/>
      <c r="I43" s="620"/>
      <c r="J43" s="620"/>
      <c r="K43" s="620"/>
      <c r="L43" s="620"/>
      <c r="M43" s="620"/>
      <c r="N43" s="620"/>
      <c r="O43" s="620"/>
      <c r="P43" s="621"/>
    </row>
    <row r="44" spans="1:16" ht="51">
      <c r="A44" s="30">
        <v>28</v>
      </c>
      <c r="B44" s="94" t="s">
        <v>577</v>
      </c>
      <c r="C44" s="88" t="s">
        <v>578</v>
      </c>
      <c r="D44" s="88" t="s">
        <v>7</v>
      </c>
      <c r="E44" s="171">
        <v>250</v>
      </c>
      <c r="F44" s="620"/>
      <c r="G44" s="620"/>
      <c r="H44" s="620"/>
      <c r="I44" s="622"/>
      <c r="J44" s="620"/>
      <c r="K44" s="620"/>
      <c r="L44" s="620"/>
      <c r="M44" s="620"/>
      <c r="N44" s="620"/>
      <c r="O44" s="620"/>
      <c r="P44" s="621"/>
    </row>
    <row r="45" spans="1:16" ht="15">
      <c r="A45" s="30">
        <v>29</v>
      </c>
      <c r="B45" s="94"/>
      <c r="C45" s="92"/>
      <c r="D45" s="88"/>
      <c r="E45" s="171"/>
      <c r="F45" s="620"/>
      <c r="G45" s="620"/>
      <c r="H45" s="620"/>
      <c r="I45" s="620"/>
      <c r="J45" s="620"/>
      <c r="K45" s="620"/>
      <c r="L45" s="620"/>
      <c r="M45" s="620"/>
      <c r="N45" s="620"/>
      <c r="O45" s="620"/>
      <c r="P45" s="621"/>
    </row>
    <row r="46" spans="1:16" ht="15">
      <c r="A46" s="30">
        <v>30</v>
      </c>
      <c r="B46" s="91" t="s">
        <v>548</v>
      </c>
      <c r="C46" s="87"/>
      <c r="D46" s="88"/>
      <c r="E46" s="171"/>
      <c r="F46" s="620"/>
      <c r="G46" s="620"/>
      <c r="H46" s="620"/>
      <c r="I46" s="620"/>
      <c r="J46" s="620"/>
      <c r="K46" s="620"/>
      <c r="L46" s="620"/>
      <c r="M46" s="620"/>
      <c r="N46" s="620"/>
      <c r="O46" s="620"/>
      <c r="P46" s="621"/>
    </row>
    <row r="47" spans="1:16" ht="76.5">
      <c r="A47" s="30">
        <v>31</v>
      </c>
      <c r="B47" s="94" t="s">
        <v>579</v>
      </c>
      <c r="C47" s="87" t="s">
        <v>3442</v>
      </c>
      <c r="D47" s="92" t="s">
        <v>5</v>
      </c>
      <c r="E47" s="171">
        <v>2</v>
      </c>
      <c r="F47" s="620"/>
      <c r="G47" s="620"/>
      <c r="H47" s="620"/>
      <c r="I47" s="620"/>
      <c r="J47" s="620"/>
      <c r="K47" s="620"/>
      <c r="L47" s="620"/>
      <c r="M47" s="620"/>
      <c r="N47" s="620"/>
      <c r="O47" s="620"/>
      <c r="P47" s="621"/>
    </row>
    <row r="48" spans="1:16" ht="15">
      <c r="A48" s="30">
        <v>32</v>
      </c>
      <c r="B48" s="94" t="s">
        <v>550</v>
      </c>
      <c r="C48" s="87"/>
      <c r="D48" s="92" t="s">
        <v>9</v>
      </c>
      <c r="E48" s="171">
        <v>1</v>
      </c>
      <c r="F48" s="622"/>
      <c r="G48" s="620"/>
      <c r="H48" s="620"/>
      <c r="I48" s="620"/>
      <c r="J48" s="620"/>
      <c r="K48" s="620"/>
      <c r="L48" s="620"/>
      <c r="M48" s="620"/>
      <c r="N48" s="620"/>
      <c r="O48" s="620"/>
      <c r="P48" s="621"/>
    </row>
    <row r="49" spans="1:17" ht="25.5">
      <c r="A49" s="30">
        <v>33</v>
      </c>
      <c r="B49" s="94" t="s">
        <v>759</v>
      </c>
      <c r="C49" s="87"/>
      <c r="D49" s="92" t="s">
        <v>9</v>
      </c>
      <c r="E49" s="171">
        <v>1</v>
      </c>
      <c r="F49" s="620"/>
      <c r="G49" s="620"/>
      <c r="H49" s="620"/>
      <c r="I49" s="620"/>
      <c r="J49" s="620"/>
      <c r="K49" s="620"/>
      <c r="L49" s="620"/>
      <c r="M49" s="620"/>
      <c r="N49" s="620"/>
      <c r="O49" s="620"/>
      <c r="P49" s="621"/>
    </row>
    <row r="50" spans="1:17" ht="15">
      <c r="A50" s="30">
        <v>34</v>
      </c>
      <c r="B50" s="94" t="s">
        <v>553</v>
      </c>
      <c r="C50" s="87"/>
      <c r="D50" s="92" t="s">
        <v>9</v>
      </c>
      <c r="E50" s="171">
        <v>1</v>
      </c>
      <c r="F50" s="622"/>
      <c r="G50" s="620"/>
      <c r="H50" s="620"/>
      <c r="I50" s="622"/>
      <c r="J50" s="620"/>
      <c r="K50" s="620"/>
      <c r="L50" s="620"/>
      <c r="M50" s="620"/>
      <c r="N50" s="620"/>
      <c r="O50" s="620"/>
      <c r="P50" s="621"/>
    </row>
    <row r="51" spans="1:17" ht="39">
      <c r="A51" s="30">
        <v>35</v>
      </c>
      <c r="B51" s="89" t="s">
        <v>554</v>
      </c>
      <c r="C51" s="87"/>
      <c r="D51" s="92" t="s">
        <v>9</v>
      </c>
      <c r="E51" s="171">
        <v>1</v>
      </c>
      <c r="F51" s="622"/>
      <c r="G51" s="620"/>
      <c r="H51" s="620"/>
      <c r="I51" s="622"/>
      <c r="J51" s="620"/>
      <c r="K51" s="620"/>
      <c r="L51" s="620"/>
      <c r="M51" s="620"/>
      <c r="N51" s="620"/>
      <c r="O51" s="620"/>
      <c r="P51" s="621"/>
    </row>
    <row r="52" spans="1:17" ht="51">
      <c r="A52" s="30">
        <v>36</v>
      </c>
      <c r="B52" s="614" t="s">
        <v>1099</v>
      </c>
      <c r="C52" s="615"/>
      <c r="D52" s="616" t="s">
        <v>9</v>
      </c>
      <c r="E52" s="635">
        <v>1</v>
      </c>
      <c r="F52" s="658"/>
      <c r="G52" s="659"/>
      <c r="H52" s="620"/>
      <c r="I52" s="639"/>
      <c r="J52" s="639"/>
      <c r="K52" s="620"/>
      <c r="L52" s="620"/>
      <c r="M52" s="620"/>
      <c r="N52" s="620"/>
      <c r="O52" s="620"/>
      <c r="P52" s="621"/>
    </row>
    <row r="53" spans="1:17" ht="13.5" thickBot="1">
      <c r="A53" s="9"/>
      <c r="B53" s="2161" t="s">
        <v>6</v>
      </c>
      <c r="C53" s="2161"/>
      <c r="D53" s="2161"/>
      <c r="E53" s="2161"/>
      <c r="F53" s="656"/>
      <c r="G53" s="656"/>
      <c r="H53" s="656"/>
      <c r="I53" s="656"/>
      <c r="J53" s="656"/>
      <c r="K53" s="656"/>
      <c r="L53" s="657"/>
      <c r="M53" s="657"/>
      <c r="N53" s="657"/>
      <c r="O53" s="657"/>
      <c r="P53" s="657"/>
    </row>
    <row r="54" spans="1:17">
      <c r="A54" s="2038"/>
      <c r="B54" s="2038"/>
      <c r="C54" s="2038"/>
      <c r="D54" s="2038"/>
      <c r="E54" s="2038"/>
      <c r="Q54" s="617"/>
    </row>
    <row r="56" spans="1:17" ht="47.25" customHeight="1">
      <c r="A56" s="843">
        <v>1</v>
      </c>
      <c r="B56" s="2021" t="s">
        <v>2799</v>
      </c>
      <c r="C56" s="2021"/>
      <c r="D56" s="2021"/>
      <c r="E56" s="2021"/>
      <c r="F56" s="2021"/>
      <c r="G56" s="2021"/>
      <c r="H56" s="2021"/>
      <c r="I56" s="2021"/>
      <c r="J56" s="2021"/>
      <c r="K56" s="2021"/>
      <c r="L56" s="2021"/>
    </row>
    <row r="57" spans="1:17" ht="28.5" customHeight="1">
      <c r="A57" s="846" t="s">
        <v>49</v>
      </c>
      <c r="B57" s="1032" t="s">
        <v>3220</v>
      </c>
      <c r="C57" s="1033"/>
      <c r="D57" s="1033"/>
      <c r="E57" s="1033"/>
      <c r="F57" s="1033"/>
      <c r="G57" s="1033"/>
      <c r="H57" s="1033"/>
      <c r="I57" s="1033"/>
      <c r="J57" s="1033"/>
      <c r="K57" s="1033"/>
      <c r="L57" s="1033"/>
    </row>
    <row r="58" spans="1:17" ht="52.5" customHeight="1">
      <c r="A58" s="1034" t="s">
        <v>52</v>
      </c>
      <c r="B58" s="2020" t="s">
        <v>3216</v>
      </c>
      <c r="C58" s="2020"/>
      <c r="D58" s="2020"/>
      <c r="E58" s="2020"/>
      <c r="F58" s="2020"/>
      <c r="G58" s="2020"/>
      <c r="H58" s="2020"/>
      <c r="I58" s="2020"/>
      <c r="J58" s="2020"/>
      <c r="K58" s="2020"/>
      <c r="L58" s="2020"/>
    </row>
    <row r="59" spans="1:17" ht="72.75" customHeight="1">
      <c r="A59" s="1034" t="s">
        <v>3218</v>
      </c>
      <c r="B59" s="1927" t="s">
        <v>3217</v>
      </c>
      <c r="C59" s="1927"/>
      <c r="D59" s="1927"/>
      <c r="E59" s="1927"/>
      <c r="F59" s="1927"/>
      <c r="G59" s="1927"/>
      <c r="H59" s="1927"/>
      <c r="I59" s="1927"/>
      <c r="J59" s="1927"/>
      <c r="K59" s="1927"/>
      <c r="L59" s="1927"/>
    </row>
    <row r="60" spans="1:17" ht="72" customHeight="1">
      <c r="A60" s="1034" t="s">
        <v>3219</v>
      </c>
      <c r="B60" s="1927" t="s">
        <v>3224</v>
      </c>
      <c r="C60" s="1927"/>
      <c r="D60" s="1927"/>
      <c r="E60" s="1927"/>
      <c r="F60" s="1927"/>
      <c r="G60" s="1927"/>
      <c r="H60" s="1927"/>
      <c r="I60" s="1927"/>
      <c r="J60" s="1927"/>
      <c r="K60" s="1927"/>
      <c r="L60" s="1927"/>
    </row>
    <row r="61" spans="1:17">
      <c r="A61" s="846"/>
      <c r="B61" s="847"/>
      <c r="C61" s="843"/>
      <c r="D61" s="848"/>
      <c r="E61" s="848"/>
      <c r="F61" s="844"/>
      <c r="G61" s="845"/>
      <c r="H61" s="845"/>
      <c r="I61" s="845"/>
      <c r="J61" s="845"/>
      <c r="K61" s="845"/>
      <c r="L61" s="845"/>
    </row>
    <row r="62" spans="1:17">
      <c r="A62" s="846"/>
      <c r="B62" s="847"/>
      <c r="C62" s="843"/>
      <c r="D62" s="848"/>
      <c r="E62" s="848"/>
      <c r="F62" s="844"/>
      <c r="G62" s="845"/>
      <c r="H62" s="845"/>
      <c r="I62" s="845"/>
      <c r="J62" s="845"/>
      <c r="K62" s="845"/>
      <c r="L62" s="845"/>
    </row>
    <row r="63" spans="1:17">
      <c r="A63" s="846"/>
      <c r="B63" s="847"/>
      <c r="C63" s="843"/>
      <c r="D63" s="848"/>
      <c r="E63" s="848"/>
      <c r="F63" s="844"/>
      <c r="G63" s="845"/>
      <c r="H63" s="845"/>
      <c r="I63" s="845"/>
      <c r="J63" s="845"/>
      <c r="K63" s="845"/>
      <c r="L63" s="845"/>
    </row>
    <row r="64" spans="1:17">
      <c r="A64" s="849"/>
      <c r="B64" s="1045" t="s">
        <v>3222</v>
      </c>
      <c r="C64" s="1921" t="s">
        <v>10</v>
      </c>
      <c r="D64" s="1921"/>
      <c r="E64" s="757"/>
      <c r="F64" s="757"/>
      <c r="G64" s="757"/>
      <c r="H64" s="757"/>
      <c r="I64" s="757"/>
      <c r="J64" s="757"/>
      <c r="K64" s="757"/>
      <c r="L64" s="757"/>
    </row>
    <row r="65" spans="1:12">
      <c r="A65" s="849"/>
      <c r="B65" s="1045" t="s">
        <v>3221</v>
      </c>
      <c r="C65" s="1921" t="s">
        <v>11</v>
      </c>
      <c r="D65" s="1921"/>
      <c r="E65" s="757"/>
      <c r="F65" s="757"/>
      <c r="G65" s="757"/>
      <c r="H65" s="757"/>
      <c r="I65" s="757"/>
      <c r="J65" s="757"/>
      <c r="K65" s="757"/>
      <c r="L65" s="757"/>
    </row>
    <row r="66" spans="1:12">
      <c r="A66" s="849"/>
      <c r="B66" s="833"/>
      <c r="C66" s="851"/>
      <c r="D66" s="851"/>
      <c r="E66" s="757"/>
      <c r="F66" s="757"/>
      <c r="G66" s="757"/>
      <c r="H66" s="757"/>
      <c r="I66" s="757"/>
      <c r="J66" s="757"/>
      <c r="K66" s="757"/>
      <c r="L66" s="757"/>
    </row>
    <row r="67" spans="1:12">
      <c r="A67" s="849"/>
      <c r="B67" s="833"/>
      <c r="C67" s="851"/>
      <c r="D67" s="851"/>
      <c r="E67" s="757"/>
      <c r="F67" s="757"/>
      <c r="G67" s="757"/>
      <c r="H67" s="757"/>
      <c r="I67" s="757"/>
      <c r="J67" s="757"/>
      <c r="K67" s="757"/>
      <c r="L67" s="757"/>
    </row>
    <row r="68" spans="1:12">
      <c r="A68" s="849"/>
      <c r="B68" s="833" t="s">
        <v>3223</v>
      </c>
      <c r="C68" s="1921" t="s">
        <v>10</v>
      </c>
      <c r="D68" s="1921"/>
      <c r="E68" s="757"/>
      <c r="F68" s="757"/>
      <c r="G68" s="757"/>
      <c r="H68" s="757"/>
      <c r="I68" s="757"/>
      <c r="J68" s="757"/>
      <c r="K68" s="757"/>
      <c r="L68" s="757"/>
    </row>
    <row r="69" spans="1:12">
      <c r="A69" s="849"/>
      <c r="B69" s="833"/>
      <c r="C69" s="1921" t="s">
        <v>11</v>
      </c>
      <c r="D69" s="1921"/>
      <c r="E69" s="757"/>
      <c r="F69" s="757"/>
      <c r="G69" s="757"/>
      <c r="H69" s="757"/>
      <c r="I69" s="757"/>
      <c r="J69" s="757"/>
      <c r="K69" s="757"/>
      <c r="L69" s="757"/>
    </row>
    <row r="70" spans="1:12">
      <c r="A70" s="752"/>
      <c r="B70" s="752"/>
      <c r="C70" s="752"/>
      <c r="D70" s="752"/>
      <c r="E70" s="752"/>
      <c r="F70" s="752"/>
      <c r="G70" s="752"/>
      <c r="H70" s="752"/>
      <c r="I70" s="752"/>
      <c r="J70" s="752"/>
      <c r="K70" s="752"/>
      <c r="L70" s="752"/>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sheetData>
  <mergeCells count="27">
    <mergeCell ref="A1:E1"/>
    <mergeCell ref="A2:E2"/>
    <mergeCell ref="A3:E3"/>
    <mergeCell ref="A4:B4"/>
    <mergeCell ref="D12:D13"/>
    <mergeCell ref="E12:E13"/>
    <mergeCell ref="A10:B10"/>
    <mergeCell ref="D10:E10"/>
    <mergeCell ref="A6:B6"/>
    <mergeCell ref="A7:B7"/>
    <mergeCell ref="A8:B8"/>
    <mergeCell ref="C65:D65"/>
    <mergeCell ref="C68:D68"/>
    <mergeCell ref="C69:D69"/>
    <mergeCell ref="A5:B5"/>
    <mergeCell ref="B56:L56"/>
    <mergeCell ref="B58:L58"/>
    <mergeCell ref="B59:L59"/>
    <mergeCell ref="B60:L60"/>
    <mergeCell ref="C64:D64"/>
    <mergeCell ref="F12:K12"/>
    <mergeCell ref="L12:P12"/>
    <mergeCell ref="B53:E53"/>
    <mergeCell ref="A54:E54"/>
    <mergeCell ref="A12:A13"/>
    <mergeCell ref="B12:B13"/>
    <mergeCell ref="C12:C13"/>
  </mergeCells>
  <conditionalFormatting sqref="A16:A52">
    <cfRule type="cellIs" dxfId="24" priority="6" operator="equal">
      <formula>0</formula>
    </cfRule>
  </conditionalFormatting>
  <conditionalFormatting sqref="D16:E51">
    <cfRule type="cellIs" dxfId="23" priority="2" operator="equal">
      <formula>0</formula>
    </cfRule>
  </conditionalFormatting>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00FF99"/>
  </sheetPr>
  <dimension ref="A1:T84"/>
  <sheetViews>
    <sheetView topLeftCell="A49" zoomScale="85" zoomScaleNormal="85" workbookViewId="0">
      <selection activeCell="R38" sqref="R38:T38"/>
    </sheetView>
  </sheetViews>
  <sheetFormatPr defaultColWidth="9.42578125" defaultRowHeight="12.75"/>
  <cols>
    <col min="1" max="1" width="8.42578125" style="1" customWidth="1"/>
    <col min="2" max="2" width="32.5703125" style="4" customWidth="1"/>
    <col min="3" max="3" width="19" style="4" customWidth="1"/>
    <col min="4" max="4" width="6.42578125" style="1" customWidth="1"/>
    <col min="5" max="5" width="40.140625" style="1" customWidth="1"/>
    <col min="6" max="13" width="9.42578125" style="1"/>
    <col min="14" max="14" width="11.5703125" style="1" customWidth="1"/>
    <col min="15" max="16" width="10.28515625" style="1" bestFit="1" customWidth="1"/>
    <col min="17" max="19" width="9.42578125" style="1"/>
    <col min="20" max="20" width="30.42578125" style="1" customWidth="1"/>
    <col min="21" max="236" width="9.42578125" style="1"/>
    <col min="237" max="237" width="6.42578125" style="1" customWidth="1"/>
    <col min="238" max="238" width="35.42578125" style="1" customWidth="1"/>
    <col min="239" max="239" width="3.5703125" style="1" customWidth="1"/>
    <col min="240" max="240" width="9.28515625" style="1" customWidth="1"/>
    <col min="241" max="241" width="6.42578125" style="1" customWidth="1"/>
    <col min="242" max="242" width="4.5703125" style="1" customWidth="1"/>
    <col min="243" max="243" width="7.42578125" style="1" customWidth="1"/>
    <col min="244" max="244" width="8.42578125" style="1" customWidth="1"/>
    <col min="245" max="245" width="7.5703125" style="1" customWidth="1"/>
    <col min="246" max="246" width="9" style="1" customWidth="1"/>
    <col min="247" max="247" width="11.42578125" style="1" customWidth="1"/>
    <col min="248" max="248" width="10.42578125" style="1" customWidth="1"/>
    <col min="249" max="249" width="11.5703125" style="1" customWidth="1"/>
    <col min="250" max="250" width="9.42578125" style="1"/>
    <col min="251" max="251" width="11.42578125" style="1" customWidth="1"/>
    <col min="252" max="492" width="9.42578125" style="1"/>
    <col min="493" max="493" width="6.42578125" style="1" customWidth="1"/>
    <col min="494" max="494" width="35.42578125" style="1" customWidth="1"/>
    <col min="495" max="495" width="3.5703125" style="1" customWidth="1"/>
    <col min="496" max="496" width="9.28515625" style="1" customWidth="1"/>
    <col min="497" max="497" width="6.42578125" style="1" customWidth="1"/>
    <col min="498" max="498" width="4.5703125" style="1" customWidth="1"/>
    <col min="499" max="499" width="7.42578125" style="1" customWidth="1"/>
    <col min="500" max="500" width="8.42578125" style="1" customWidth="1"/>
    <col min="501" max="501" width="7.5703125" style="1" customWidth="1"/>
    <col min="502" max="502" width="9" style="1" customWidth="1"/>
    <col min="503" max="503" width="11.42578125" style="1" customWidth="1"/>
    <col min="504" max="504" width="10.42578125" style="1" customWidth="1"/>
    <col min="505" max="505" width="11.5703125" style="1" customWidth="1"/>
    <col min="506" max="506" width="9.42578125" style="1"/>
    <col min="507" max="507" width="11.42578125" style="1" customWidth="1"/>
    <col min="508" max="748" width="9.42578125" style="1"/>
    <col min="749" max="749" width="6.42578125" style="1" customWidth="1"/>
    <col min="750" max="750" width="35.42578125" style="1" customWidth="1"/>
    <col min="751" max="751" width="3.5703125" style="1" customWidth="1"/>
    <col min="752" max="752" width="9.28515625" style="1" customWidth="1"/>
    <col min="753" max="753" width="6.42578125" style="1" customWidth="1"/>
    <col min="754" max="754" width="4.5703125" style="1" customWidth="1"/>
    <col min="755" max="755" width="7.42578125" style="1" customWidth="1"/>
    <col min="756" max="756" width="8.42578125" style="1" customWidth="1"/>
    <col min="757" max="757" width="7.5703125" style="1" customWidth="1"/>
    <col min="758" max="758" width="9" style="1" customWidth="1"/>
    <col min="759" max="759" width="11.42578125" style="1" customWidth="1"/>
    <col min="760" max="760" width="10.42578125" style="1" customWidth="1"/>
    <col min="761" max="761" width="11.5703125" style="1" customWidth="1"/>
    <col min="762" max="762" width="9.42578125" style="1"/>
    <col min="763" max="763" width="11.42578125" style="1" customWidth="1"/>
    <col min="764" max="1004" width="9.42578125" style="1"/>
    <col min="1005" max="1005" width="6.42578125" style="1" customWidth="1"/>
    <col min="1006" max="1006" width="35.42578125" style="1" customWidth="1"/>
    <col min="1007" max="1007" width="3.5703125" style="1" customWidth="1"/>
    <col min="1008" max="1009" width="9.28515625" style="1" customWidth="1"/>
    <col min="1010" max="16384" width="9.42578125" style="1"/>
  </cols>
  <sheetData>
    <row r="1" spans="1:16">
      <c r="A1" s="2034" t="s">
        <v>2922</v>
      </c>
      <c r="B1" s="2034"/>
      <c r="C1" s="2034"/>
      <c r="D1" s="2034"/>
      <c r="E1" s="2034"/>
    </row>
    <row r="2" spans="1:16">
      <c r="A2" s="2035" t="s">
        <v>515</v>
      </c>
      <c r="B2" s="2035"/>
      <c r="C2" s="2035"/>
      <c r="D2" s="2035"/>
      <c r="E2" s="2035"/>
    </row>
    <row r="3" spans="1:16">
      <c r="A3" s="2071"/>
      <c r="B3" s="2071"/>
      <c r="C3" s="2071"/>
      <c r="D3" s="2071"/>
      <c r="E3" s="2071"/>
    </row>
    <row r="4" spans="1:16">
      <c r="A4" s="1932" t="s">
        <v>0</v>
      </c>
      <c r="B4" s="1932"/>
      <c r="C4" s="759" t="s">
        <v>3211</v>
      </c>
      <c r="D4" s="1142"/>
      <c r="E4" s="1142"/>
    </row>
    <row r="5" spans="1:16">
      <c r="A5" s="1932" t="s">
        <v>1</v>
      </c>
      <c r="B5" s="1932"/>
      <c r="C5" s="759" t="s">
        <v>3211</v>
      </c>
      <c r="D5" s="1050"/>
      <c r="E5" s="1050"/>
    </row>
    <row r="6" spans="1:16" s="3" customFormat="1">
      <c r="A6" s="1932" t="s">
        <v>2</v>
      </c>
      <c r="B6" s="1932"/>
      <c r="C6" s="759" t="s">
        <v>3212</v>
      </c>
      <c r="D6" s="1050"/>
      <c r="E6" s="1050"/>
    </row>
    <row r="7" spans="1:16" ht="15">
      <c r="A7" s="1932" t="s">
        <v>3209</v>
      </c>
      <c r="B7" s="1932"/>
      <c r="C7" s="761" t="s">
        <v>3213</v>
      </c>
      <c r="D7" s="1142"/>
      <c r="E7" s="1142"/>
    </row>
    <row r="8" spans="1:16" s="3" customFormat="1" ht="15">
      <c r="A8" s="1939" t="s">
        <v>3210</v>
      </c>
      <c r="B8" s="1939"/>
      <c r="C8" s="761"/>
      <c r="D8" s="1050"/>
      <c r="E8" s="1050"/>
    </row>
    <row r="9" spans="1:16">
      <c r="A9" s="1142"/>
      <c r="B9" s="1142"/>
      <c r="C9" s="1048"/>
      <c r="D9" s="1142"/>
      <c r="E9" s="1142"/>
      <c r="M9" s="23" t="s">
        <v>2941</v>
      </c>
      <c r="N9" s="23"/>
      <c r="O9" s="145"/>
      <c r="P9" s="23" t="s">
        <v>2942</v>
      </c>
    </row>
    <row r="10" spans="1:16">
      <c r="A10" s="1142"/>
      <c r="B10" s="1142"/>
      <c r="C10" s="1048"/>
      <c r="D10" s="1142"/>
      <c r="E10" s="1142"/>
      <c r="M10" s="23" t="s">
        <v>2943</v>
      </c>
      <c r="N10" s="23"/>
      <c r="O10" s="23"/>
      <c r="P10" s="23"/>
    </row>
    <row r="11" spans="1:16">
      <c r="A11" s="1048"/>
      <c r="B11" s="1177"/>
      <c r="C11" s="1177"/>
      <c r="D11" s="1048"/>
      <c r="E11" s="1048"/>
    </row>
    <row r="12" spans="1:16" ht="12.75" customHeight="1">
      <c r="A12" s="2163" t="s">
        <v>8</v>
      </c>
      <c r="B12" s="2164" t="s">
        <v>1085</v>
      </c>
      <c r="C12" s="2164" t="s">
        <v>1086</v>
      </c>
      <c r="D12" s="2164" t="s">
        <v>3</v>
      </c>
      <c r="E12" s="2165" t="s">
        <v>4</v>
      </c>
      <c r="F12" s="2154" t="s">
        <v>2934</v>
      </c>
      <c r="G12" s="2154"/>
      <c r="H12" s="2154"/>
      <c r="I12" s="2154"/>
      <c r="J12" s="2154"/>
      <c r="K12" s="2154"/>
      <c r="L12" s="2155" t="s">
        <v>2935</v>
      </c>
      <c r="M12" s="2155"/>
      <c r="N12" s="2155"/>
      <c r="O12" s="2155"/>
      <c r="P12" s="2155"/>
    </row>
    <row r="13" spans="1:16" ht="65.25">
      <c r="A13" s="2163"/>
      <c r="B13" s="2164"/>
      <c r="C13" s="2164"/>
      <c r="D13" s="2164"/>
      <c r="E13" s="2165"/>
      <c r="F13" s="618" t="s">
        <v>2936</v>
      </c>
      <c r="G13" s="618" t="s">
        <v>2937</v>
      </c>
      <c r="H13" s="618" t="s">
        <v>2886</v>
      </c>
      <c r="I13" s="618" t="s">
        <v>2887</v>
      </c>
      <c r="J13" s="618" t="s">
        <v>2888</v>
      </c>
      <c r="K13" s="618" t="s">
        <v>2938</v>
      </c>
      <c r="L13" s="618" t="s">
        <v>2939</v>
      </c>
      <c r="M13" s="618" t="s">
        <v>2886</v>
      </c>
      <c r="N13" s="618" t="s">
        <v>2887</v>
      </c>
      <c r="O13" s="618" t="s">
        <v>2888</v>
      </c>
      <c r="P13" s="618" t="s">
        <v>2940</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5">
        <v>16</v>
      </c>
    </row>
    <row r="15" spans="1:16">
      <c r="A15" s="5"/>
      <c r="B15" s="6"/>
      <c r="C15" s="6"/>
      <c r="D15" s="7"/>
      <c r="E15" s="7"/>
      <c r="F15" s="596"/>
      <c r="G15" s="597"/>
      <c r="H15" s="597"/>
      <c r="I15" s="598"/>
      <c r="J15" s="599"/>
      <c r="K15" s="597"/>
      <c r="L15" s="599"/>
      <c r="M15" s="599"/>
      <c r="N15" s="599"/>
      <c r="O15" s="599"/>
      <c r="P15" s="600"/>
    </row>
    <row r="16" spans="1:16">
      <c r="A16" s="30">
        <v>1</v>
      </c>
      <c r="B16" s="61" t="s">
        <v>516</v>
      </c>
      <c r="C16" s="39"/>
      <c r="D16" s="31"/>
      <c r="E16" s="31"/>
      <c r="F16" s="620"/>
      <c r="G16" s="620"/>
      <c r="H16" s="620"/>
      <c r="I16" s="620"/>
      <c r="J16" s="620"/>
      <c r="K16" s="620"/>
      <c r="L16" s="620"/>
      <c r="M16" s="620"/>
      <c r="N16" s="620"/>
      <c r="O16" s="620"/>
      <c r="P16" s="621"/>
    </row>
    <row r="17" spans="1:16" ht="51">
      <c r="A17" s="30">
        <v>2</v>
      </c>
      <c r="B17" s="64" t="s">
        <v>517</v>
      </c>
      <c r="C17" s="39" t="s">
        <v>3408</v>
      </c>
      <c r="D17" s="31" t="s">
        <v>9</v>
      </c>
      <c r="E17" s="51">
        <v>1</v>
      </c>
      <c r="F17" s="622"/>
      <c r="G17" s="620"/>
      <c r="H17" s="620"/>
      <c r="I17" s="622"/>
      <c r="J17" s="620"/>
      <c r="K17" s="620"/>
      <c r="L17" s="620"/>
      <c r="M17" s="620"/>
      <c r="N17" s="620"/>
      <c r="O17" s="620"/>
      <c r="P17" s="621"/>
    </row>
    <row r="18" spans="1:16" ht="38.25">
      <c r="A18" s="30">
        <v>3</v>
      </c>
      <c r="B18" s="64" t="s">
        <v>518</v>
      </c>
      <c r="C18" s="39" t="s">
        <v>3409</v>
      </c>
      <c r="D18" s="31" t="s">
        <v>5</v>
      </c>
      <c r="E18" s="51">
        <v>1</v>
      </c>
      <c r="F18" s="620"/>
      <c r="G18" s="620"/>
      <c r="H18" s="620"/>
      <c r="I18" s="620"/>
      <c r="J18" s="620"/>
      <c r="K18" s="620"/>
      <c r="L18" s="620"/>
      <c r="M18" s="620"/>
      <c r="N18" s="620"/>
      <c r="O18" s="620"/>
      <c r="P18" s="621"/>
    </row>
    <row r="19" spans="1:16" ht="25.5">
      <c r="A19" s="30">
        <v>4</v>
      </c>
      <c r="B19" s="64" t="s">
        <v>519</v>
      </c>
      <c r="C19" s="39" t="s">
        <v>3410</v>
      </c>
      <c r="D19" s="31" t="s">
        <v>5</v>
      </c>
      <c r="E19" s="51">
        <v>1</v>
      </c>
      <c r="F19" s="620"/>
      <c r="G19" s="620"/>
      <c r="H19" s="620"/>
      <c r="I19" s="620"/>
      <c r="J19" s="620"/>
      <c r="K19" s="620"/>
      <c r="L19" s="620"/>
      <c r="M19" s="620"/>
      <c r="N19" s="620"/>
      <c r="O19" s="620"/>
      <c r="P19" s="621"/>
    </row>
    <row r="20" spans="1:16" ht="15">
      <c r="A20" s="30">
        <v>5</v>
      </c>
      <c r="B20" s="64" t="s">
        <v>520</v>
      </c>
      <c r="C20" s="39" t="s">
        <v>521</v>
      </c>
      <c r="D20" s="31" t="s">
        <v>5</v>
      </c>
      <c r="E20" s="51">
        <v>6</v>
      </c>
      <c r="F20" s="620"/>
      <c r="G20" s="620"/>
      <c r="H20" s="620"/>
      <c r="I20" s="620"/>
      <c r="J20" s="620"/>
      <c r="K20" s="620"/>
      <c r="L20" s="620"/>
      <c r="M20" s="620"/>
      <c r="N20" s="620"/>
      <c r="O20" s="620"/>
      <c r="P20" s="621"/>
    </row>
    <row r="21" spans="1:16" ht="15">
      <c r="A21" s="30">
        <v>6</v>
      </c>
      <c r="B21" s="37" t="s">
        <v>522</v>
      </c>
      <c r="C21" s="39"/>
      <c r="D21" s="31"/>
      <c r="E21" s="51"/>
      <c r="F21" s="622"/>
      <c r="G21" s="620"/>
      <c r="H21" s="620"/>
      <c r="I21" s="620"/>
      <c r="J21" s="620"/>
      <c r="K21" s="620"/>
      <c r="L21" s="620"/>
      <c r="M21" s="620"/>
      <c r="N21" s="620"/>
      <c r="O21" s="620"/>
      <c r="P21" s="621"/>
    </row>
    <row r="22" spans="1:16" ht="25.5">
      <c r="A22" s="30">
        <v>7</v>
      </c>
      <c r="B22" s="65" t="s">
        <v>523</v>
      </c>
      <c r="C22" s="1178" t="s">
        <v>3411</v>
      </c>
      <c r="D22" s="31" t="s">
        <v>5</v>
      </c>
      <c r="E22" s="51">
        <v>16</v>
      </c>
      <c r="F22" s="622"/>
      <c r="G22" s="620"/>
      <c r="H22" s="620"/>
      <c r="I22" s="622"/>
      <c r="J22" s="620"/>
      <c r="K22" s="620"/>
      <c r="L22" s="620"/>
      <c r="M22" s="620"/>
      <c r="N22" s="620"/>
      <c r="O22" s="620"/>
      <c r="P22" s="621"/>
    </row>
    <row r="23" spans="1:16" ht="25.5">
      <c r="A23" s="30">
        <v>8</v>
      </c>
      <c r="B23" s="65" t="s">
        <v>524</v>
      </c>
      <c r="C23" s="1178" t="s">
        <v>3412</v>
      </c>
      <c r="D23" s="31" t="s">
        <v>5</v>
      </c>
      <c r="E23" s="51">
        <v>120</v>
      </c>
      <c r="F23" s="620"/>
      <c r="G23" s="620"/>
      <c r="H23" s="620"/>
      <c r="I23" s="622"/>
      <c r="J23" s="620"/>
      <c r="K23" s="620"/>
      <c r="L23" s="620"/>
      <c r="M23" s="620"/>
      <c r="N23" s="620"/>
      <c r="O23" s="620"/>
      <c r="P23" s="621"/>
    </row>
    <row r="24" spans="1:16" ht="38.25">
      <c r="A24" s="30">
        <v>9</v>
      </c>
      <c r="B24" s="66" t="s">
        <v>525</v>
      </c>
      <c r="C24" s="1178" t="s">
        <v>3413</v>
      </c>
      <c r="D24" s="31" t="s">
        <v>5</v>
      </c>
      <c r="E24" s="51">
        <v>134</v>
      </c>
      <c r="F24" s="620"/>
      <c r="G24" s="620"/>
      <c r="H24" s="620"/>
      <c r="I24" s="622"/>
      <c r="J24" s="620"/>
      <c r="K24" s="620"/>
      <c r="L24" s="620"/>
      <c r="M24" s="620"/>
      <c r="N24" s="620"/>
      <c r="O24" s="620"/>
      <c r="P24" s="621"/>
    </row>
    <row r="25" spans="1:16" ht="38.25">
      <c r="A25" s="30">
        <v>10</v>
      </c>
      <c r="B25" s="66" t="s">
        <v>526</v>
      </c>
      <c r="C25" s="1178" t="s">
        <v>3414</v>
      </c>
      <c r="D25" s="31" t="s">
        <v>5</v>
      </c>
      <c r="E25" s="51">
        <v>1</v>
      </c>
      <c r="F25" s="620"/>
      <c r="G25" s="620"/>
      <c r="H25" s="620"/>
      <c r="I25" s="620"/>
      <c r="J25" s="620"/>
      <c r="K25" s="620"/>
      <c r="L25" s="620"/>
      <c r="M25" s="620"/>
      <c r="N25" s="620"/>
      <c r="O25" s="620"/>
      <c r="P25" s="621"/>
    </row>
    <row r="26" spans="1:16" ht="51">
      <c r="A26" s="30">
        <v>11</v>
      </c>
      <c r="B26" s="66" t="s">
        <v>527</v>
      </c>
      <c r="C26" s="1178" t="s">
        <v>3415</v>
      </c>
      <c r="D26" s="31" t="s">
        <v>5</v>
      </c>
      <c r="E26" s="51">
        <v>1</v>
      </c>
      <c r="F26" s="620"/>
      <c r="G26" s="620"/>
      <c r="H26" s="620"/>
      <c r="I26" s="622"/>
      <c r="J26" s="620"/>
      <c r="K26" s="620"/>
      <c r="L26" s="620"/>
      <c r="M26" s="620"/>
      <c r="N26" s="620"/>
      <c r="O26" s="620"/>
      <c r="P26" s="621"/>
    </row>
    <row r="27" spans="1:16" ht="38.25">
      <c r="A27" s="30">
        <v>12</v>
      </c>
      <c r="B27" s="64" t="s">
        <v>528</v>
      </c>
      <c r="C27" s="39" t="s">
        <v>3416</v>
      </c>
      <c r="D27" s="31" t="s">
        <v>5</v>
      </c>
      <c r="E27" s="51">
        <v>22</v>
      </c>
      <c r="F27" s="620"/>
      <c r="G27" s="620"/>
      <c r="H27" s="620"/>
      <c r="I27" s="620"/>
      <c r="J27" s="620"/>
      <c r="K27" s="620"/>
      <c r="L27" s="620"/>
      <c r="M27" s="620"/>
      <c r="N27" s="620"/>
      <c r="O27" s="620"/>
      <c r="P27" s="621"/>
    </row>
    <row r="28" spans="1:16" ht="15">
      <c r="A28" s="30">
        <v>13</v>
      </c>
      <c r="B28" s="64" t="s">
        <v>529</v>
      </c>
      <c r="C28" s="1178"/>
      <c r="D28" s="31" t="s">
        <v>5</v>
      </c>
      <c r="E28" s="51">
        <v>22</v>
      </c>
      <c r="F28" s="620"/>
      <c r="G28" s="620"/>
      <c r="H28" s="620"/>
      <c r="I28" s="622"/>
      <c r="J28" s="620"/>
      <c r="K28" s="620"/>
      <c r="L28" s="620"/>
      <c r="M28" s="620"/>
      <c r="N28" s="620"/>
      <c r="O28" s="620"/>
      <c r="P28" s="621"/>
    </row>
    <row r="29" spans="1:16" ht="25.5">
      <c r="A29" s="30">
        <v>14</v>
      </c>
      <c r="B29" s="67" t="s">
        <v>530</v>
      </c>
      <c r="C29" s="1178" t="s">
        <v>3417</v>
      </c>
      <c r="D29" s="31" t="s">
        <v>5</v>
      </c>
      <c r="E29" s="51">
        <v>4</v>
      </c>
      <c r="F29" s="620"/>
      <c r="G29" s="620"/>
      <c r="H29" s="620"/>
      <c r="I29" s="620"/>
      <c r="J29" s="620"/>
      <c r="K29" s="620"/>
      <c r="L29" s="620"/>
      <c r="M29" s="620"/>
      <c r="N29" s="620"/>
      <c r="O29" s="620"/>
      <c r="P29" s="621"/>
    </row>
    <row r="30" spans="1:16" ht="25.5">
      <c r="A30" s="30">
        <v>15</v>
      </c>
      <c r="B30" s="64" t="s">
        <v>531</v>
      </c>
      <c r="C30" s="1178" t="s">
        <v>3418</v>
      </c>
      <c r="D30" s="31" t="s">
        <v>5</v>
      </c>
      <c r="E30" s="51">
        <v>2</v>
      </c>
      <c r="F30" s="620"/>
      <c r="G30" s="620"/>
      <c r="H30" s="620"/>
      <c r="I30" s="622"/>
      <c r="J30" s="620"/>
      <c r="K30" s="620"/>
      <c r="L30" s="620"/>
      <c r="M30" s="620"/>
      <c r="N30" s="620"/>
      <c r="O30" s="620"/>
      <c r="P30" s="621"/>
    </row>
    <row r="31" spans="1:16" ht="15">
      <c r="A31" s="30">
        <v>16</v>
      </c>
      <c r="B31" s="64" t="s">
        <v>532</v>
      </c>
      <c r="C31" s="1178" t="s">
        <v>533</v>
      </c>
      <c r="D31" s="31" t="s">
        <v>5</v>
      </c>
      <c r="E31" s="51">
        <v>2</v>
      </c>
      <c r="F31" s="620"/>
      <c r="G31" s="620"/>
      <c r="H31" s="620"/>
      <c r="I31" s="623"/>
      <c r="J31" s="620"/>
      <c r="K31" s="620"/>
      <c r="L31" s="620"/>
      <c r="M31" s="620"/>
      <c r="N31" s="620"/>
      <c r="O31" s="620"/>
      <c r="P31" s="621"/>
    </row>
    <row r="32" spans="1:16" ht="25.5">
      <c r="A32" s="30">
        <v>17</v>
      </c>
      <c r="B32" s="64" t="s">
        <v>534</v>
      </c>
      <c r="C32" s="1178" t="s">
        <v>3419</v>
      </c>
      <c r="D32" s="31" t="s">
        <v>5</v>
      </c>
      <c r="E32" s="51">
        <v>2</v>
      </c>
      <c r="F32" s="624"/>
      <c r="G32" s="620"/>
      <c r="H32" s="620"/>
      <c r="I32" s="624"/>
      <c r="J32" s="620"/>
      <c r="K32" s="620"/>
      <c r="L32" s="620"/>
      <c r="M32" s="620"/>
      <c r="N32" s="620"/>
      <c r="O32" s="620"/>
      <c r="P32" s="621"/>
    </row>
    <row r="33" spans="1:20" ht="25.5">
      <c r="A33" s="30">
        <v>18</v>
      </c>
      <c r="B33" s="64" t="s">
        <v>535</v>
      </c>
      <c r="C33" s="1178" t="s">
        <v>3420</v>
      </c>
      <c r="D33" s="31" t="s">
        <v>5</v>
      </c>
      <c r="E33" s="51">
        <v>6</v>
      </c>
      <c r="F33" s="689"/>
      <c r="G33" s="620"/>
      <c r="H33" s="620"/>
      <c r="I33" s="690"/>
      <c r="J33" s="620"/>
      <c r="K33" s="620"/>
      <c r="L33" s="620"/>
      <c r="M33" s="620"/>
      <c r="N33" s="620"/>
      <c r="O33" s="620"/>
      <c r="P33" s="621"/>
    </row>
    <row r="34" spans="1:20" ht="38.25">
      <c r="A34" s="30">
        <v>19</v>
      </c>
      <c r="B34" s="68" t="s">
        <v>536</v>
      </c>
      <c r="C34" s="39" t="s">
        <v>3421</v>
      </c>
      <c r="D34" s="31" t="s">
        <v>5</v>
      </c>
      <c r="E34" s="51">
        <v>2</v>
      </c>
      <c r="F34" s="689"/>
      <c r="G34" s="620"/>
      <c r="H34" s="620"/>
      <c r="I34" s="690"/>
      <c r="J34" s="620"/>
      <c r="K34" s="620"/>
      <c r="L34" s="620"/>
      <c r="M34" s="620"/>
      <c r="N34" s="620"/>
      <c r="O34" s="620"/>
      <c r="P34" s="621"/>
    </row>
    <row r="35" spans="1:20" ht="75" customHeight="1">
      <c r="A35" s="30">
        <v>20</v>
      </c>
      <c r="B35" s="36" t="s">
        <v>537</v>
      </c>
      <c r="C35" s="39" t="s">
        <v>3422</v>
      </c>
      <c r="D35" s="31" t="s">
        <v>5</v>
      </c>
      <c r="E35" s="51">
        <v>15</v>
      </c>
      <c r="F35" s="689"/>
      <c r="G35" s="620"/>
      <c r="H35" s="620"/>
      <c r="I35" s="690"/>
      <c r="J35" s="620"/>
      <c r="K35" s="620"/>
      <c r="L35" s="620"/>
      <c r="M35" s="620"/>
      <c r="N35" s="620"/>
      <c r="O35" s="620"/>
      <c r="P35" s="621"/>
      <c r="R35" s="1943" t="s">
        <v>4002</v>
      </c>
      <c r="S35" s="1944"/>
      <c r="T35" s="1944"/>
    </row>
    <row r="36" spans="1:20" ht="25.5">
      <c r="A36" s="30">
        <v>21</v>
      </c>
      <c r="B36" s="36" t="s">
        <v>538</v>
      </c>
      <c r="C36" s="1178" t="s">
        <v>3423</v>
      </c>
      <c r="D36" s="31" t="s">
        <v>5</v>
      </c>
      <c r="E36" s="51">
        <v>12</v>
      </c>
      <c r="F36" s="689"/>
      <c r="G36" s="620"/>
      <c r="H36" s="620"/>
      <c r="I36" s="622"/>
      <c r="J36" s="620"/>
      <c r="K36" s="620"/>
      <c r="L36" s="620"/>
      <c r="M36" s="620"/>
      <c r="N36" s="620"/>
      <c r="O36" s="620"/>
      <c r="P36" s="621"/>
    </row>
    <row r="37" spans="1:20" ht="25.5">
      <c r="A37" s="30">
        <v>22</v>
      </c>
      <c r="B37" s="36" t="s">
        <v>539</v>
      </c>
      <c r="C37" s="1178" t="s">
        <v>3424</v>
      </c>
      <c r="D37" s="31" t="s">
        <v>5</v>
      </c>
      <c r="E37" s="51">
        <v>9</v>
      </c>
      <c r="F37" s="689"/>
      <c r="G37" s="620"/>
      <c r="H37" s="620"/>
      <c r="I37" s="620"/>
      <c r="J37" s="620"/>
      <c r="K37" s="620"/>
      <c r="L37" s="620"/>
      <c r="M37" s="620"/>
      <c r="N37" s="620"/>
      <c r="O37" s="620"/>
      <c r="P37" s="621"/>
    </row>
    <row r="38" spans="1:20" ht="92.25" customHeight="1">
      <c r="A38" s="30">
        <v>23</v>
      </c>
      <c r="B38" s="69" t="s">
        <v>540</v>
      </c>
      <c r="C38" s="39" t="s">
        <v>3425</v>
      </c>
      <c r="D38" s="31" t="s">
        <v>5</v>
      </c>
      <c r="E38" s="51">
        <v>13</v>
      </c>
      <c r="F38" s="689"/>
      <c r="G38" s="620"/>
      <c r="H38" s="620"/>
      <c r="I38" s="622"/>
      <c r="J38" s="620"/>
      <c r="K38" s="620"/>
      <c r="L38" s="620"/>
      <c r="M38" s="620"/>
      <c r="N38" s="620"/>
      <c r="O38" s="620"/>
      <c r="P38" s="621"/>
      <c r="R38" s="1943" t="s">
        <v>4002</v>
      </c>
      <c r="S38" s="1944"/>
      <c r="T38" s="1944"/>
    </row>
    <row r="39" spans="1:20" ht="15">
      <c r="A39" s="30">
        <v>24</v>
      </c>
      <c r="B39" s="62" t="s">
        <v>541</v>
      </c>
      <c r="C39" s="39"/>
      <c r="D39" s="31"/>
      <c r="E39" s="51"/>
      <c r="F39" s="689"/>
      <c r="G39" s="620"/>
      <c r="H39" s="620"/>
      <c r="I39" s="620"/>
      <c r="J39" s="620"/>
      <c r="K39" s="620"/>
      <c r="L39" s="620"/>
      <c r="M39" s="620"/>
      <c r="N39" s="620"/>
      <c r="O39" s="620"/>
      <c r="P39" s="621"/>
    </row>
    <row r="40" spans="1:20" ht="51">
      <c r="A40" s="30">
        <v>25</v>
      </c>
      <c r="B40" s="63" t="s">
        <v>542</v>
      </c>
      <c r="C40" s="60" t="s">
        <v>3426</v>
      </c>
      <c r="D40" s="59" t="s">
        <v>7</v>
      </c>
      <c r="E40" s="51">
        <v>1800</v>
      </c>
      <c r="F40" s="624"/>
      <c r="G40" s="620"/>
      <c r="H40" s="620"/>
      <c r="I40" s="647"/>
      <c r="J40" s="620"/>
      <c r="K40" s="620"/>
      <c r="L40" s="620"/>
      <c r="M40" s="620"/>
      <c r="N40" s="620"/>
      <c r="O40" s="620"/>
      <c r="P40" s="621"/>
    </row>
    <row r="41" spans="1:20" ht="38.25">
      <c r="A41" s="30">
        <v>26</v>
      </c>
      <c r="B41" s="36" t="s">
        <v>543</v>
      </c>
      <c r="C41" s="39" t="s">
        <v>544</v>
      </c>
      <c r="D41" s="59" t="s">
        <v>7</v>
      </c>
      <c r="E41" s="51">
        <v>250</v>
      </c>
      <c r="F41" s="624"/>
      <c r="G41" s="620"/>
      <c r="H41" s="620"/>
      <c r="I41" s="622"/>
      <c r="J41" s="620"/>
      <c r="K41" s="620"/>
      <c r="L41" s="620"/>
      <c r="M41" s="620"/>
      <c r="N41" s="620"/>
      <c r="O41" s="620"/>
      <c r="P41" s="621"/>
    </row>
    <row r="42" spans="1:20" ht="38.25">
      <c r="A42" s="30">
        <v>27</v>
      </c>
      <c r="B42" s="58" t="s">
        <v>545</v>
      </c>
      <c r="C42" s="39" t="s">
        <v>3427</v>
      </c>
      <c r="D42" s="31" t="s">
        <v>5</v>
      </c>
      <c r="E42" s="51">
        <v>750</v>
      </c>
      <c r="F42" s="691"/>
      <c r="G42" s="620"/>
      <c r="H42" s="620"/>
      <c r="I42" s="692"/>
      <c r="J42" s="620"/>
      <c r="K42" s="620"/>
      <c r="L42" s="620"/>
      <c r="M42" s="620"/>
      <c r="N42" s="620"/>
      <c r="O42" s="620"/>
      <c r="P42" s="621"/>
    </row>
    <row r="43" spans="1:20" ht="25.5">
      <c r="A43" s="30">
        <v>28</v>
      </c>
      <c r="B43" s="58" t="s">
        <v>546</v>
      </c>
      <c r="C43" s="39" t="s">
        <v>3428</v>
      </c>
      <c r="D43" s="31" t="s">
        <v>5</v>
      </c>
      <c r="E43" s="51">
        <v>4650</v>
      </c>
      <c r="F43" s="691"/>
      <c r="G43" s="620"/>
      <c r="H43" s="620"/>
      <c r="I43" s="692"/>
      <c r="J43" s="620"/>
      <c r="K43" s="620"/>
      <c r="L43" s="620"/>
      <c r="M43" s="620"/>
      <c r="N43" s="620"/>
      <c r="O43" s="620"/>
      <c r="P43" s="621"/>
    </row>
    <row r="44" spans="1:20" ht="25.5">
      <c r="A44" s="30">
        <v>29</v>
      </c>
      <c r="B44" s="58" t="s">
        <v>547</v>
      </c>
      <c r="C44" s="39" t="s">
        <v>3429</v>
      </c>
      <c r="D44" s="31" t="s">
        <v>9</v>
      </c>
      <c r="E44" s="51">
        <v>54</v>
      </c>
      <c r="F44" s="620"/>
      <c r="G44" s="620"/>
      <c r="H44" s="620"/>
      <c r="I44" s="620"/>
      <c r="J44" s="620"/>
      <c r="K44" s="620"/>
      <c r="L44" s="620"/>
      <c r="M44" s="620"/>
      <c r="N44" s="620"/>
      <c r="O44" s="620"/>
      <c r="P44" s="621"/>
    </row>
    <row r="45" spans="1:20" ht="15">
      <c r="A45" s="30">
        <v>30</v>
      </c>
      <c r="B45" s="37" t="s">
        <v>548</v>
      </c>
      <c r="C45" s="39"/>
      <c r="D45" s="31"/>
      <c r="E45" s="51"/>
      <c r="F45" s="624"/>
      <c r="G45" s="620"/>
      <c r="H45" s="620"/>
      <c r="I45" s="690"/>
      <c r="J45" s="620"/>
      <c r="K45" s="620"/>
      <c r="L45" s="620"/>
      <c r="M45" s="620"/>
      <c r="N45" s="620"/>
      <c r="O45" s="620"/>
      <c r="P45" s="621"/>
    </row>
    <row r="46" spans="1:20" ht="25.5">
      <c r="A46" s="30">
        <v>31</v>
      </c>
      <c r="B46" s="36" t="s">
        <v>549</v>
      </c>
      <c r="C46" s="39" t="s">
        <v>3389</v>
      </c>
      <c r="D46" s="60" t="s">
        <v>5</v>
      </c>
      <c r="E46" s="51">
        <v>2</v>
      </c>
      <c r="F46" s="620"/>
      <c r="G46" s="620"/>
      <c r="H46" s="620"/>
      <c r="I46" s="620"/>
      <c r="J46" s="620"/>
      <c r="K46" s="620"/>
      <c r="L46" s="620"/>
      <c r="M46" s="620"/>
      <c r="N46" s="620"/>
      <c r="O46" s="620"/>
      <c r="P46" s="621"/>
    </row>
    <row r="47" spans="1:20" ht="15">
      <c r="A47" s="30">
        <v>32</v>
      </c>
      <c r="B47" s="36" t="s">
        <v>550</v>
      </c>
      <c r="C47" s="39"/>
      <c r="D47" s="60" t="s">
        <v>9</v>
      </c>
      <c r="E47" s="51">
        <v>1</v>
      </c>
      <c r="F47" s="622"/>
      <c r="G47" s="620"/>
      <c r="H47" s="620"/>
      <c r="I47" s="620"/>
      <c r="J47" s="620"/>
      <c r="K47" s="620"/>
      <c r="L47" s="620"/>
      <c r="M47" s="620"/>
      <c r="N47" s="620"/>
      <c r="O47" s="620"/>
      <c r="P47" s="621"/>
    </row>
    <row r="48" spans="1:20" ht="38.25">
      <c r="A48" s="30">
        <v>33</v>
      </c>
      <c r="B48" s="36" t="s">
        <v>551</v>
      </c>
      <c r="C48" s="39"/>
      <c r="D48" s="60" t="s">
        <v>9</v>
      </c>
      <c r="E48" s="51">
        <v>1</v>
      </c>
      <c r="F48" s="620"/>
      <c r="G48" s="620"/>
      <c r="H48" s="620"/>
      <c r="I48" s="620"/>
      <c r="J48" s="620"/>
      <c r="K48" s="620"/>
      <c r="L48" s="620"/>
      <c r="M48" s="620"/>
      <c r="N48" s="620"/>
      <c r="O48" s="620"/>
      <c r="P48" s="621"/>
    </row>
    <row r="49" spans="1:16" ht="15">
      <c r="A49" s="30">
        <v>34</v>
      </c>
      <c r="B49" s="36" t="s">
        <v>552</v>
      </c>
      <c r="C49" s="39"/>
      <c r="D49" s="60" t="s">
        <v>9</v>
      </c>
      <c r="E49" s="51">
        <v>1</v>
      </c>
      <c r="F49" s="622"/>
      <c r="G49" s="620"/>
      <c r="H49" s="620"/>
      <c r="I49" s="622"/>
      <c r="J49" s="620"/>
      <c r="K49" s="620"/>
      <c r="L49" s="620"/>
      <c r="M49" s="620"/>
      <c r="N49" s="620"/>
      <c r="O49" s="620"/>
      <c r="P49" s="621"/>
    </row>
    <row r="50" spans="1:16" ht="15">
      <c r="A50" s="30">
        <v>35</v>
      </c>
      <c r="B50" s="36" t="s">
        <v>553</v>
      </c>
      <c r="C50" s="39"/>
      <c r="D50" s="60" t="s">
        <v>9</v>
      </c>
      <c r="E50" s="51">
        <v>1</v>
      </c>
      <c r="F50" s="622"/>
      <c r="G50" s="620"/>
      <c r="H50" s="620"/>
      <c r="I50" s="622"/>
      <c r="J50" s="620"/>
      <c r="K50" s="620"/>
      <c r="L50" s="620"/>
      <c r="M50" s="620"/>
      <c r="N50" s="620"/>
      <c r="O50" s="620"/>
      <c r="P50" s="621"/>
    </row>
    <row r="51" spans="1:16" ht="39">
      <c r="A51" s="30">
        <v>36</v>
      </c>
      <c r="B51" s="57" t="s">
        <v>554</v>
      </c>
      <c r="C51" s="39"/>
      <c r="D51" s="60" t="s">
        <v>9</v>
      </c>
      <c r="E51" s="51">
        <v>1</v>
      </c>
      <c r="F51" s="690"/>
      <c r="G51" s="620"/>
      <c r="H51" s="620"/>
      <c r="I51" s="690"/>
      <c r="J51" s="620"/>
      <c r="K51" s="620"/>
      <c r="L51" s="620"/>
      <c r="M51" s="620"/>
      <c r="N51" s="620"/>
      <c r="O51" s="620"/>
      <c r="P51" s="621"/>
    </row>
    <row r="52" spans="1:16" ht="51.75" thickBot="1">
      <c r="A52" s="30">
        <v>37</v>
      </c>
      <c r="B52" s="608" t="s">
        <v>1099</v>
      </c>
      <c r="C52" s="1179"/>
      <c r="D52" s="609" t="s">
        <v>9</v>
      </c>
      <c r="E52" s="610">
        <v>1</v>
      </c>
      <c r="F52" s="611"/>
      <c r="G52" s="612"/>
      <c r="H52" s="620"/>
      <c r="I52" s="613"/>
      <c r="J52" s="613"/>
      <c r="K52" s="620"/>
      <c r="L52" s="620"/>
      <c r="M52" s="620"/>
      <c r="N52" s="620"/>
      <c r="O52" s="620"/>
      <c r="P52" s="621"/>
    </row>
    <row r="53" spans="1:16" ht="13.5" thickBot="1">
      <c r="A53" s="625"/>
      <c r="B53" s="2156" t="s">
        <v>6</v>
      </c>
      <c r="C53" s="2105"/>
      <c r="D53" s="2105"/>
      <c r="E53" s="2105"/>
      <c r="F53" s="593"/>
      <c r="G53" s="593"/>
      <c r="H53" s="593"/>
      <c r="I53" s="593"/>
      <c r="J53" s="593"/>
      <c r="K53" s="593"/>
      <c r="L53" s="594"/>
      <c r="M53" s="594"/>
      <c r="N53" s="594"/>
      <c r="O53" s="594"/>
      <c r="P53" s="594"/>
    </row>
    <row r="54" spans="1:16">
      <c r="A54" s="2038"/>
      <c r="B54" s="2038"/>
      <c r="C54" s="2038"/>
      <c r="D54" s="2038"/>
      <c r="E54" s="2038"/>
    </row>
    <row r="56" spans="1:16" ht="66" customHeight="1">
      <c r="A56" s="843">
        <v>1</v>
      </c>
      <c r="B56" s="2021" t="s">
        <v>2799</v>
      </c>
      <c r="C56" s="2021"/>
      <c r="D56" s="2021"/>
      <c r="E56" s="2021"/>
      <c r="F56" s="2021"/>
      <c r="G56" s="2021"/>
      <c r="H56" s="2021"/>
      <c r="I56" s="2021"/>
      <c r="J56" s="2021"/>
      <c r="K56" s="2021"/>
      <c r="L56" s="2021"/>
    </row>
    <row r="57" spans="1:16" ht="70.5" customHeight="1">
      <c r="A57" s="846" t="s">
        <v>49</v>
      </c>
      <c r="B57" s="1032" t="s">
        <v>3220</v>
      </c>
      <c r="C57" s="1033"/>
      <c r="D57" s="1033"/>
      <c r="E57" s="1033"/>
      <c r="F57" s="1033"/>
      <c r="G57" s="1033"/>
      <c r="H57" s="1033"/>
      <c r="I57" s="1033"/>
      <c r="J57" s="1033"/>
      <c r="K57" s="1033"/>
      <c r="L57" s="1033"/>
    </row>
    <row r="58" spans="1:16" ht="63" customHeight="1">
      <c r="A58" s="1034" t="s">
        <v>52</v>
      </c>
      <c r="B58" s="2020" t="s">
        <v>3216</v>
      </c>
      <c r="C58" s="2020"/>
      <c r="D58" s="2020"/>
      <c r="E58" s="2020"/>
      <c r="F58" s="2020"/>
      <c r="G58" s="2020"/>
      <c r="H58" s="2020"/>
      <c r="I58" s="2020"/>
      <c r="J58" s="2020"/>
      <c r="K58" s="2020"/>
      <c r="L58" s="2020"/>
    </row>
    <row r="59" spans="1:16" ht="55.5" customHeight="1">
      <c r="A59" s="1034" t="s">
        <v>3218</v>
      </c>
      <c r="B59" s="1927" t="s">
        <v>3217</v>
      </c>
      <c r="C59" s="1927"/>
      <c r="D59" s="1927"/>
      <c r="E59" s="1927"/>
      <c r="F59" s="1927"/>
      <c r="G59" s="1927"/>
      <c r="H59" s="1927"/>
      <c r="I59" s="1927"/>
      <c r="J59" s="1927"/>
      <c r="K59" s="1927"/>
      <c r="L59" s="1927"/>
    </row>
    <row r="60" spans="1:16" ht="66" customHeight="1">
      <c r="A60" s="1034" t="s">
        <v>3219</v>
      </c>
      <c r="B60" s="1927" t="s">
        <v>3224</v>
      </c>
      <c r="C60" s="1927"/>
      <c r="D60" s="1927"/>
      <c r="E60" s="1927"/>
      <c r="F60" s="1927"/>
      <c r="G60" s="1927"/>
      <c r="H60" s="1927"/>
      <c r="I60" s="1927"/>
      <c r="J60" s="1927"/>
      <c r="K60" s="1927"/>
      <c r="L60" s="1927"/>
    </row>
    <row r="61" spans="1:16">
      <c r="A61" s="846"/>
      <c r="B61" s="847"/>
      <c r="C61" s="843"/>
      <c r="D61" s="848"/>
      <c r="E61" s="848"/>
      <c r="F61" s="844"/>
      <c r="G61" s="845"/>
      <c r="H61" s="845"/>
      <c r="I61" s="845"/>
      <c r="J61" s="845"/>
      <c r="K61" s="845"/>
      <c r="L61" s="845"/>
    </row>
    <row r="62" spans="1:16">
      <c r="A62" s="846"/>
      <c r="B62" s="847"/>
      <c r="C62" s="843"/>
      <c r="D62" s="848"/>
      <c r="E62" s="848"/>
      <c r="F62" s="844"/>
      <c r="G62" s="845"/>
      <c r="H62" s="845"/>
      <c r="I62" s="845"/>
      <c r="J62" s="845"/>
      <c r="K62" s="845"/>
      <c r="L62" s="845"/>
    </row>
    <row r="63" spans="1:16">
      <c r="A63" s="846"/>
      <c r="B63" s="847"/>
      <c r="C63" s="843"/>
      <c r="D63" s="848"/>
      <c r="E63" s="848"/>
      <c r="F63" s="844"/>
      <c r="G63" s="845"/>
      <c r="H63" s="845"/>
      <c r="I63" s="845"/>
      <c r="J63" s="845"/>
      <c r="K63" s="845"/>
      <c r="L63" s="845"/>
    </row>
    <row r="64" spans="1:16">
      <c r="A64" s="849"/>
      <c r="B64" s="1045" t="s">
        <v>3222</v>
      </c>
      <c r="C64" s="1921" t="s">
        <v>10</v>
      </c>
      <c r="D64" s="1921"/>
      <c r="E64" s="757"/>
      <c r="F64" s="757"/>
      <c r="G64" s="757"/>
      <c r="H64" s="757"/>
      <c r="I64" s="757"/>
      <c r="J64" s="757"/>
      <c r="K64" s="757"/>
      <c r="L64" s="757"/>
    </row>
    <row r="65" spans="1:12">
      <c r="A65" s="849"/>
      <c r="B65" s="1045" t="s">
        <v>3221</v>
      </c>
      <c r="C65" s="1921" t="s">
        <v>11</v>
      </c>
      <c r="D65" s="1921"/>
      <c r="E65" s="757"/>
      <c r="F65" s="757"/>
      <c r="G65" s="757"/>
      <c r="H65" s="757"/>
      <c r="I65" s="757"/>
      <c r="J65" s="757"/>
      <c r="K65" s="757"/>
      <c r="L65" s="757"/>
    </row>
    <row r="66" spans="1:12">
      <c r="A66" s="849"/>
      <c r="B66" s="833"/>
      <c r="C66" s="851"/>
      <c r="D66" s="851"/>
      <c r="E66" s="757"/>
      <c r="F66" s="757"/>
      <c r="G66" s="757"/>
      <c r="H66" s="757"/>
      <c r="I66" s="757"/>
      <c r="J66" s="757"/>
      <c r="K66" s="757"/>
      <c r="L66" s="757"/>
    </row>
    <row r="67" spans="1:12">
      <c r="A67" s="849"/>
      <c r="B67" s="833"/>
      <c r="C67" s="851"/>
      <c r="D67" s="851"/>
      <c r="E67" s="757"/>
      <c r="F67" s="757"/>
      <c r="G67" s="757"/>
      <c r="H67" s="757"/>
      <c r="I67" s="757"/>
      <c r="J67" s="757"/>
      <c r="K67" s="757"/>
      <c r="L67" s="757"/>
    </row>
    <row r="68" spans="1:12">
      <c r="A68" s="849"/>
      <c r="B68" s="833" t="s">
        <v>3223</v>
      </c>
      <c r="C68" s="1921" t="s">
        <v>10</v>
      </c>
      <c r="D68" s="1921"/>
      <c r="E68" s="757"/>
      <c r="F68" s="757"/>
      <c r="G68" s="757"/>
      <c r="H68" s="757"/>
      <c r="I68" s="757"/>
      <c r="J68" s="757"/>
      <c r="K68" s="757"/>
      <c r="L68" s="757"/>
    </row>
    <row r="69" spans="1:12">
      <c r="A69" s="849"/>
      <c r="B69" s="833"/>
      <c r="C69" s="1921" t="s">
        <v>11</v>
      </c>
      <c r="D69" s="1921"/>
      <c r="E69" s="757"/>
      <c r="F69" s="757"/>
      <c r="G69" s="757"/>
      <c r="H69" s="757"/>
      <c r="I69" s="757"/>
      <c r="J69" s="757"/>
      <c r="K69" s="757"/>
      <c r="L69" s="757"/>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sheetData>
  <mergeCells count="27">
    <mergeCell ref="A6:B6"/>
    <mergeCell ref="A7:B7"/>
    <mergeCell ref="A8:B8"/>
    <mergeCell ref="A1:E1"/>
    <mergeCell ref="A2:E2"/>
    <mergeCell ref="A3:E3"/>
    <mergeCell ref="A4:B4"/>
    <mergeCell ref="A5:B5"/>
    <mergeCell ref="F12:K12"/>
    <mergeCell ref="L12:P12"/>
    <mergeCell ref="B53:E53"/>
    <mergeCell ref="A54:E54"/>
    <mergeCell ref="A12:A13"/>
    <mergeCell ref="B12:B13"/>
    <mergeCell ref="C12:C13"/>
    <mergeCell ref="D12:D13"/>
    <mergeCell ref="E12:E13"/>
    <mergeCell ref="R35:T35"/>
    <mergeCell ref="R38:T38"/>
    <mergeCell ref="C65:D65"/>
    <mergeCell ref="C68:D68"/>
    <mergeCell ref="C69:D69"/>
    <mergeCell ref="B56:L56"/>
    <mergeCell ref="B58:L58"/>
    <mergeCell ref="B59:L59"/>
    <mergeCell ref="B60:L60"/>
    <mergeCell ref="C64:D64"/>
  </mergeCells>
  <conditionalFormatting sqref="A16:A52">
    <cfRule type="cellIs" dxfId="22" priority="9" operator="equal">
      <formula>0</formula>
    </cfRule>
  </conditionalFormatting>
  <conditionalFormatting sqref="D16:E51">
    <cfRule type="cellIs" dxfId="21" priority="6" operator="equal">
      <formula>0</formula>
    </cfRule>
  </conditionalFormatting>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00FF99"/>
  </sheetPr>
  <dimension ref="A1:T90"/>
  <sheetViews>
    <sheetView zoomScale="85" zoomScaleNormal="85" workbookViewId="0">
      <selection activeCell="R27" sqref="R27:T27"/>
    </sheetView>
  </sheetViews>
  <sheetFormatPr defaultColWidth="9.42578125" defaultRowHeight="12.75"/>
  <cols>
    <col min="1" max="1" width="8.42578125" style="1" customWidth="1"/>
    <col min="2" max="2" width="32.5703125" style="4" customWidth="1"/>
    <col min="3" max="3" width="23.85546875" style="4" customWidth="1"/>
    <col min="4" max="4" width="6.42578125" style="1" customWidth="1"/>
    <col min="5" max="5" width="37.28515625" style="1" customWidth="1"/>
    <col min="6" max="19" width="9.42578125" style="1"/>
    <col min="20" max="20" width="25" style="1" customWidth="1"/>
    <col min="21" max="236" width="9.42578125" style="1"/>
    <col min="237" max="237" width="6.42578125" style="1" customWidth="1"/>
    <col min="238" max="238" width="35.42578125" style="1" customWidth="1"/>
    <col min="239" max="239" width="3.5703125" style="1" customWidth="1"/>
    <col min="240" max="240" width="9.28515625" style="1" customWidth="1"/>
    <col min="241" max="241" width="6.42578125" style="1" customWidth="1"/>
    <col min="242" max="242" width="4.5703125" style="1" customWidth="1"/>
    <col min="243" max="243" width="7.42578125" style="1" customWidth="1"/>
    <col min="244" max="244" width="8.42578125" style="1" customWidth="1"/>
    <col min="245" max="245" width="7.5703125" style="1" customWidth="1"/>
    <col min="246" max="246" width="9" style="1" customWidth="1"/>
    <col min="247" max="247" width="11.42578125" style="1" customWidth="1"/>
    <col min="248" max="248" width="10.42578125" style="1" customWidth="1"/>
    <col min="249" max="249" width="11.5703125" style="1" customWidth="1"/>
    <col min="250" max="250" width="9.42578125" style="1"/>
    <col min="251" max="251" width="11.42578125" style="1" customWidth="1"/>
    <col min="252" max="492" width="9.42578125" style="1"/>
    <col min="493" max="493" width="6.42578125" style="1" customWidth="1"/>
    <col min="494" max="494" width="35.42578125" style="1" customWidth="1"/>
    <col min="495" max="495" width="3.5703125" style="1" customWidth="1"/>
    <col min="496" max="496" width="9.28515625" style="1" customWidth="1"/>
    <col min="497" max="497" width="6.42578125" style="1" customWidth="1"/>
    <col min="498" max="498" width="4.5703125" style="1" customWidth="1"/>
    <col min="499" max="499" width="7.42578125" style="1" customWidth="1"/>
    <col min="500" max="500" width="8.42578125" style="1" customWidth="1"/>
    <col min="501" max="501" width="7.5703125" style="1" customWidth="1"/>
    <col min="502" max="502" width="9" style="1" customWidth="1"/>
    <col min="503" max="503" width="11.42578125" style="1" customWidth="1"/>
    <col min="504" max="504" width="10.42578125" style="1" customWidth="1"/>
    <col min="505" max="505" width="11.5703125" style="1" customWidth="1"/>
    <col min="506" max="506" width="9.42578125" style="1"/>
    <col min="507" max="507" width="11.42578125" style="1" customWidth="1"/>
    <col min="508" max="748" width="9.42578125" style="1"/>
    <col min="749" max="749" width="6.42578125" style="1" customWidth="1"/>
    <col min="750" max="750" width="35.42578125" style="1" customWidth="1"/>
    <col min="751" max="751" width="3.5703125" style="1" customWidth="1"/>
    <col min="752" max="752" width="9.28515625" style="1" customWidth="1"/>
    <col min="753" max="753" width="6.42578125" style="1" customWidth="1"/>
    <col min="754" max="754" width="4.5703125" style="1" customWidth="1"/>
    <col min="755" max="755" width="7.42578125" style="1" customWidth="1"/>
    <col min="756" max="756" width="8.42578125" style="1" customWidth="1"/>
    <col min="757" max="757" width="7.5703125" style="1" customWidth="1"/>
    <col min="758" max="758" width="9" style="1" customWidth="1"/>
    <col min="759" max="759" width="11.42578125" style="1" customWidth="1"/>
    <col min="760" max="760" width="10.42578125" style="1" customWidth="1"/>
    <col min="761" max="761" width="11.5703125" style="1" customWidth="1"/>
    <col min="762" max="762" width="9.42578125" style="1"/>
    <col min="763" max="763" width="11.42578125" style="1" customWidth="1"/>
    <col min="764" max="1004" width="9.42578125" style="1"/>
    <col min="1005" max="1005" width="6.42578125" style="1" customWidth="1"/>
    <col min="1006" max="1006" width="35.42578125" style="1" customWidth="1"/>
    <col min="1007" max="1007" width="3.5703125" style="1" customWidth="1"/>
    <col min="1008" max="1009" width="9.28515625" style="1" customWidth="1"/>
    <col min="1010" max="16384" width="9.42578125" style="1"/>
  </cols>
  <sheetData>
    <row r="1" spans="1:16">
      <c r="A1" s="2034" t="s">
        <v>2923</v>
      </c>
      <c r="B1" s="2034"/>
      <c r="C1" s="2034"/>
      <c r="D1" s="2034"/>
      <c r="E1" s="2034"/>
    </row>
    <row r="2" spans="1:16">
      <c r="A2" s="2035" t="s">
        <v>760</v>
      </c>
      <c r="B2" s="2035"/>
      <c r="C2" s="2035"/>
      <c r="D2" s="2035"/>
      <c r="E2" s="2035"/>
    </row>
    <row r="3" spans="1:16">
      <c r="A3" s="2071"/>
      <c r="B3" s="2071"/>
      <c r="C3" s="2071"/>
      <c r="D3" s="2071"/>
      <c r="E3" s="2071"/>
    </row>
    <row r="4" spans="1:16">
      <c r="A4" s="1932" t="s">
        <v>0</v>
      </c>
      <c r="B4" s="1932"/>
      <c r="C4" s="759" t="s">
        <v>3211</v>
      </c>
      <c r="D4" s="1142"/>
      <c r="E4" s="1142"/>
    </row>
    <row r="5" spans="1:16">
      <c r="A5" s="1932" t="s">
        <v>1</v>
      </c>
      <c r="B5" s="1932"/>
      <c r="C5" s="759" t="s">
        <v>3211</v>
      </c>
      <c r="D5" s="1050"/>
      <c r="E5" s="1050"/>
    </row>
    <row r="6" spans="1:16" s="3" customFormat="1">
      <c r="A6" s="1932" t="s">
        <v>2</v>
      </c>
      <c r="B6" s="1932"/>
      <c r="C6" s="759" t="s">
        <v>3212</v>
      </c>
      <c r="D6" s="1050"/>
      <c r="E6" s="1050"/>
    </row>
    <row r="7" spans="1:16" ht="15">
      <c r="A7" s="1932" t="s">
        <v>3209</v>
      </c>
      <c r="B7" s="1932"/>
      <c r="C7" s="761" t="s">
        <v>3213</v>
      </c>
      <c r="D7" s="1142"/>
      <c r="E7" s="1142"/>
    </row>
    <row r="8" spans="1:16" s="3" customFormat="1" ht="15">
      <c r="A8" s="1939" t="s">
        <v>3210</v>
      </c>
      <c r="B8" s="1939"/>
      <c r="C8" s="761"/>
      <c r="D8" s="1050"/>
      <c r="E8" s="1050"/>
    </row>
    <row r="9" spans="1:16">
      <c r="A9" s="1142"/>
      <c r="B9" s="1142"/>
      <c r="C9" s="1048"/>
      <c r="D9" s="1142"/>
      <c r="E9" s="1142"/>
      <c r="M9" s="23" t="s">
        <v>2941</v>
      </c>
      <c r="N9" s="23"/>
      <c r="O9" s="145"/>
      <c r="P9" s="23" t="s">
        <v>2942</v>
      </c>
    </row>
    <row r="10" spans="1:16">
      <c r="A10" s="1142"/>
      <c r="B10" s="1142"/>
      <c r="C10" s="1048"/>
      <c r="D10" s="1142"/>
      <c r="E10" s="1142"/>
      <c r="M10" s="23" t="s">
        <v>2943</v>
      </c>
      <c r="N10" s="23"/>
      <c r="O10" s="23"/>
      <c r="P10" s="23"/>
    </row>
    <row r="11" spans="1:16">
      <c r="A11" s="1048"/>
      <c r="B11" s="1177"/>
      <c r="C11" s="1177"/>
      <c r="D11" s="1048"/>
      <c r="E11" s="1048"/>
    </row>
    <row r="12" spans="1:16" ht="12.75" customHeight="1">
      <c r="A12" s="2163" t="s">
        <v>8</v>
      </c>
      <c r="B12" s="2164" t="s">
        <v>1085</v>
      </c>
      <c r="C12" s="2164" t="s">
        <v>1086</v>
      </c>
      <c r="D12" s="2164" t="s">
        <v>3</v>
      </c>
      <c r="E12" s="2165" t="s">
        <v>4</v>
      </c>
      <c r="F12" s="2166" t="s">
        <v>2934</v>
      </c>
      <c r="G12" s="2166"/>
      <c r="H12" s="2166"/>
      <c r="I12" s="2166"/>
      <c r="J12" s="2166"/>
      <c r="K12" s="2166"/>
      <c r="L12" s="2167" t="s">
        <v>2935</v>
      </c>
      <c r="M12" s="2167"/>
      <c r="N12" s="2167"/>
      <c r="O12" s="2167"/>
      <c r="P12" s="2167"/>
    </row>
    <row r="13" spans="1:16" ht="57" customHeight="1">
      <c r="A13" s="2163"/>
      <c r="B13" s="2164"/>
      <c r="C13" s="2164"/>
      <c r="D13" s="2164"/>
      <c r="E13" s="2165"/>
      <c r="F13" s="693" t="s">
        <v>2936</v>
      </c>
      <c r="G13" s="693" t="s">
        <v>2937</v>
      </c>
      <c r="H13" s="693" t="s">
        <v>2886</v>
      </c>
      <c r="I13" s="693" t="s">
        <v>2887</v>
      </c>
      <c r="J13" s="693" t="s">
        <v>2888</v>
      </c>
      <c r="K13" s="693" t="s">
        <v>2938</v>
      </c>
      <c r="L13" s="693" t="s">
        <v>2939</v>
      </c>
      <c r="M13" s="693" t="s">
        <v>2886</v>
      </c>
      <c r="N13" s="693" t="s">
        <v>2887</v>
      </c>
      <c r="O13" s="693" t="s">
        <v>2888</v>
      </c>
      <c r="P13" s="693" t="s">
        <v>2940</v>
      </c>
    </row>
    <row r="14" spans="1:16" ht="13.5" customHeight="1"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5">
        <v>16</v>
      </c>
    </row>
    <row r="15" spans="1:16">
      <c r="A15" s="5"/>
      <c r="B15" s="6"/>
      <c r="C15" s="6"/>
      <c r="D15" s="7"/>
      <c r="E15" s="7"/>
      <c r="F15" s="596"/>
      <c r="G15" s="597"/>
      <c r="H15" s="597"/>
      <c r="I15" s="598"/>
      <c r="J15" s="599"/>
      <c r="K15" s="597"/>
      <c r="L15" s="599"/>
      <c r="M15" s="599"/>
      <c r="N15" s="599"/>
      <c r="O15" s="599"/>
      <c r="P15" s="600"/>
    </row>
    <row r="16" spans="1:16">
      <c r="A16" s="30"/>
      <c r="B16" s="102" t="s">
        <v>761</v>
      </c>
      <c r="C16" s="103"/>
      <c r="D16" s="104"/>
      <c r="E16" s="104"/>
      <c r="F16" s="620"/>
      <c r="G16" s="620"/>
      <c r="H16" s="620"/>
      <c r="I16" s="620"/>
      <c r="J16" s="620"/>
      <c r="K16" s="620"/>
      <c r="L16" s="620"/>
      <c r="M16" s="620"/>
      <c r="N16" s="620"/>
      <c r="O16" s="620"/>
      <c r="P16" s="694"/>
    </row>
    <row r="17" spans="1:20" ht="25.5">
      <c r="A17" s="30">
        <v>1</v>
      </c>
      <c r="B17" s="105" t="s">
        <v>762</v>
      </c>
      <c r="C17" s="103" t="s">
        <v>763</v>
      </c>
      <c r="D17" s="104" t="s">
        <v>5</v>
      </c>
      <c r="E17" s="174">
        <v>1</v>
      </c>
      <c r="F17" s="695"/>
      <c r="G17" s="696"/>
      <c r="H17" s="696"/>
      <c r="I17" s="695"/>
      <c r="J17" s="696"/>
      <c r="K17" s="696"/>
      <c r="L17" s="696"/>
      <c r="M17" s="696"/>
      <c r="N17" s="696"/>
      <c r="O17" s="696"/>
      <c r="P17" s="694"/>
    </row>
    <row r="18" spans="1:20" ht="25.5">
      <c r="A18" s="30">
        <v>2</v>
      </c>
      <c r="B18" s="105" t="s">
        <v>764</v>
      </c>
      <c r="C18" s="103" t="s">
        <v>3400</v>
      </c>
      <c r="D18" s="104" t="s">
        <v>5</v>
      </c>
      <c r="E18" s="174">
        <v>1</v>
      </c>
      <c r="F18" s="696"/>
      <c r="G18" s="696"/>
      <c r="H18" s="696"/>
      <c r="I18" s="696"/>
      <c r="J18" s="696"/>
      <c r="K18" s="696"/>
      <c r="L18" s="696"/>
      <c r="M18" s="696"/>
      <c r="N18" s="696"/>
      <c r="O18" s="696"/>
      <c r="P18" s="694"/>
    </row>
    <row r="19" spans="1:20" ht="25.5">
      <c r="A19" s="30">
        <v>3</v>
      </c>
      <c r="B19" s="105" t="s">
        <v>765</v>
      </c>
      <c r="C19" s="103" t="s">
        <v>3401</v>
      </c>
      <c r="D19" s="104" t="s">
        <v>5</v>
      </c>
      <c r="E19" s="174">
        <v>1</v>
      </c>
      <c r="F19" s="696"/>
      <c r="G19" s="696"/>
      <c r="H19" s="696"/>
      <c r="I19" s="696"/>
      <c r="J19" s="696"/>
      <c r="K19" s="696"/>
      <c r="L19" s="696"/>
      <c r="M19" s="696"/>
      <c r="N19" s="696"/>
      <c r="O19" s="696"/>
      <c r="P19" s="694"/>
    </row>
    <row r="20" spans="1:20" ht="25.5">
      <c r="A20" s="30">
        <v>4</v>
      </c>
      <c r="B20" s="105" t="s">
        <v>766</v>
      </c>
      <c r="C20" s="103"/>
      <c r="D20" s="104" t="s">
        <v>9</v>
      </c>
      <c r="E20" s="174">
        <v>1</v>
      </c>
      <c r="F20" s="696"/>
      <c r="G20" s="696"/>
      <c r="H20" s="696"/>
      <c r="I20" s="696"/>
      <c r="J20" s="696"/>
      <c r="K20" s="696"/>
      <c r="L20" s="696"/>
      <c r="M20" s="696"/>
      <c r="N20" s="696"/>
      <c r="O20" s="696"/>
      <c r="P20" s="694"/>
    </row>
    <row r="21" spans="1:20" ht="25.5">
      <c r="A21" s="30">
        <v>5</v>
      </c>
      <c r="B21" s="105" t="s">
        <v>767</v>
      </c>
      <c r="C21" s="103" t="s">
        <v>3402</v>
      </c>
      <c r="D21" s="104" t="s">
        <v>5</v>
      </c>
      <c r="E21" s="174">
        <v>1</v>
      </c>
      <c r="F21" s="695"/>
      <c r="G21" s="696"/>
      <c r="H21" s="696"/>
      <c r="I21" s="695"/>
      <c r="J21" s="696"/>
      <c r="K21" s="696"/>
      <c r="L21" s="696"/>
      <c r="M21" s="696"/>
      <c r="N21" s="696"/>
      <c r="O21" s="696"/>
      <c r="P21" s="694"/>
    </row>
    <row r="22" spans="1:20" ht="15">
      <c r="A22" s="30">
        <v>6</v>
      </c>
      <c r="B22" s="105" t="s">
        <v>520</v>
      </c>
      <c r="C22" s="103" t="s">
        <v>521</v>
      </c>
      <c r="D22" s="104" t="s">
        <v>5</v>
      </c>
      <c r="E22" s="174">
        <v>2</v>
      </c>
      <c r="F22" s="695"/>
      <c r="G22" s="696"/>
      <c r="H22" s="696"/>
      <c r="I22" s="696"/>
      <c r="J22" s="696"/>
      <c r="K22" s="696"/>
      <c r="L22" s="696"/>
      <c r="M22" s="696"/>
      <c r="N22" s="696"/>
      <c r="O22" s="696"/>
      <c r="P22" s="694"/>
    </row>
    <row r="23" spans="1:20" ht="15">
      <c r="A23" s="30">
        <v>7</v>
      </c>
      <c r="B23" s="105" t="s">
        <v>768</v>
      </c>
      <c r="C23" s="103" t="s">
        <v>3403</v>
      </c>
      <c r="D23" s="104" t="s">
        <v>5</v>
      </c>
      <c r="E23" s="174">
        <v>1</v>
      </c>
      <c r="F23" s="695"/>
      <c r="G23" s="696"/>
      <c r="H23" s="696"/>
      <c r="I23" s="695"/>
      <c r="J23" s="696"/>
      <c r="K23" s="696"/>
      <c r="L23" s="696"/>
      <c r="M23" s="696"/>
      <c r="N23" s="696"/>
      <c r="O23" s="696"/>
      <c r="P23" s="694"/>
    </row>
    <row r="24" spans="1:20" ht="15">
      <c r="A24" s="30">
        <v>8</v>
      </c>
      <c r="B24" s="105" t="s">
        <v>769</v>
      </c>
      <c r="C24" s="103" t="s">
        <v>770</v>
      </c>
      <c r="D24" s="104" t="s">
        <v>5</v>
      </c>
      <c r="E24" s="174">
        <v>3</v>
      </c>
      <c r="F24" s="696"/>
      <c r="G24" s="696"/>
      <c r="H24" s="696"/>
      <c r="I24" s="695"/>
      <c r="J24" s="696"/>
      <c r="K24" s="696"/>
      <c r="L24" s="696"/>
      <c r="M24" s="696"/>
      <c r="N24" s="696"/>
      <c r="O24" s="696"/>
      <c r="P24" s="694"/>
    </row>
    <row r="25" spans="1:20" ht="15">
      <c r="A25" s="30">
        <v>9</v>
      </c>
      <c r="B25" s="105" t="s">
        <v>769</v>
      </c>
      <c r="C25" s="103" t="s">
        <v>771</v>
      </c>
      <c r="D25" s="104" t="s">
        <v>5</v>
      </c>
      <c r="E25" s="174">
        <v>2</v>
      </c>
      <c r="F25" s="696"/>
      <c r="G25" s="696"/>
      <c r="H25" s="696"/>
      <c r="I25" s="695"/>
      <c r="J25" s="696"/>
      <c r="K25" s="696"/>
      <c r="L25" s="696"/>
      <c r="M25" s="696"/>
      <c r="N25" s="696"/>
      <c r="O25" s="696"/>
      <c r="P25" s="694"/>
    </row>
    <row r="26" spans="1:20" s="1799" customFormat="1" ht="105.75" customHeight="1">
      <c r="A26" s="1833"/>
      <c r="B26" s="1834" t="s">
        <v>769</v>
      </c>
      <c r="C26" s="701" t="s">
        <v>3978</v>
      </c>
      <c r="D26" s="702" t="s">
        <v>5</v>
      </c>
      <c r="E26" s="703">
        <v>1</v>
      </c>
      <c r="F26" s="1754"/>
      <c r="G26" s="1754"/>
      <c r="H26" s="1754"/>
      <c r="I26" s="1835"/>
      <c r="J26" s="1754"/>
      <c r="K26" s="1754"/>
      <c r="L26" s="1754"/>
      <c r="M26" s="1754"/>
      <c r="N26" s="1754"/>
      <c r="O26" s="1754"/>
      <c r="P26" s="1794"/>
      <c r="R26" s="1943" t="s">
        <v>4003</v>
      </c>
      <c r="S26" s="1944"/>
      <c r="T26" s="1944"/>
    </row>
    <row r="27" spans="1:20" s="1799" customFormat="1" ht="104.25" customHeight="1">
      <c r="A27" s="1833"/>
      <c r="B27" s="1834" t="s">
        <v>3979</v>
      </c>
      <c r="C27" s="701" t="s">
        <v>3980</v>
      </c>
      <c r="D27" s="702" t="s">
        <v>5</v>
      </c>
      <c r="E27" s="703">
        <v>1</v>
      </c>
      <c r="F27" s="1754"/>
      <c r="G27" s="1754"/>
      <c r="H27" s="1754"/>
      <c r="I27" s="1835"/>
      <c r="J27" s="1754"/>
      <c r="K27" s="1754"/>
      <c r="L27" s="1754"/>
      <c r="M27" s="1754"/>
      <c r="N27" s="1754"/>
      <c r="O27" s="1754"/>
      <c r="P27" s="1794"/>
      <c r="R27" s="1943" t="s">
        <v>4003</v>
      </c>
      <c r="S27" s="1944"/>
      <c r="T27" s="1944"/>
    </row>
    <row r="28" spans="1:20" ht="15">
      <c r="A28" s="30">
        <v>10</v>
      </c>
      <c r="B28" s="105" t="s">
        <v>772</v>
      </c>
      <c r="C28" s="103"/>
      <c r="D28" s="104" t="s">
        <v>5</v>
      </c>
      <c r="E28" s="174">
        <v>3</v>
      </c>
      <c r="F28" s="696"/>
      <c r="G28" s="696"/>
      <c r="H28" s="696"/>
      <c r="I28" s="696"/>
      <c r="J28" s="696"/>
      <c r="K28" s="696"/>
      <c r="L28" s="696"/>
      <c r="M28" s="696"/>
      <c r="N28" s="696"/>
      <c r="O28" s="696"/>
      <c r="P28" s="694"/>
    </row>
    <row r="29" spans="1:20" ht="15">
      <c r="A29" s="30">
        <v>11</v>
      </c>
      <c r="B29" s="105" t="s">
        <v>773</v>
      </c>
      <c r="C29" s="103"/>
      <c r="D29" s="104" t="s">
        <v>5</v>
      </c>
      <c r="E29" s="174">
        <v>6</v>
      </c>
      <c r="F29" s="696"/>
      <c r="G29" s="696"/>
      <c r="H29" s="696"/>
      <c r="I29" s="695"/>
      <c r="J29" s="696"/>
      <c r="K29" s="696"/>
      <c r="L29" s="696"/>
      <c r="M29" s="696"/>
      <c r="N29" s="696"/>
      <c r="O29" s="696"/>
      <c r="P29" s="694"/>
    </row>
    <row r="30" spans="1:20" ht="15">
      <c r="A30" s="30">
        <v>12</v>
      </c>
      <c r="B30" s="105" t="s">
        <v>755</v>
      </c>
      <c r="C30" s="103" t="s">
        <v>774</v>
      </c>
      <c r="D30" s="104" t="s">
        <v>5</v>
      </c>
      <c r="E30" s="174">
        <v>2</v>
      </c>
      <c r="F30" s="696"/>
      <c r="G30" s="696"/>
      <c r="H30" s="696"/>
      <c r="I30" s="696"/>
      <c r="J30" s="696"/>
      <c r="K30" s="696"/>
      <c r="L30" s="696"/>
      <c r="M30" s="696"/>
      <c r="N30" s="696"/>
      <c r="O30" s="696"/>
      <c r="P30" s="694"/>
    </row>
    <row r="31" spans="1:20" ht="25.5">
      <c r="A31" s="30">
        <v>13</v>
      </c>
      <c r="B31" s="105" t="s">
        <v>775</v>
      </c>
      <c r="C31" s="103" t="s">
        <v>3399</v>
      </c>
      <c r="D31" s="104" t="s">
        <v>5</v>
      </c>
      <c r="E31" s="174">
        <v>1</v>
      </c>
      <c r="F31" s="696"/>
      <c r="G31" s="696"/>
      <c r="H31" s="696"/>
      <c r="I31" s="695"/>
      <c r="J31" s="696"/>
      <c r="K31" s="696"/>
      <c r="L31" s="696"/>
      <c r="M31" s="696"/>
      <c r="N31" s="696"/>
      <c r="O31" s="696"/>
      <c r="P31" s="694"/>
    </row>
    <row r="32" spans="1:20" ht="25.5">
      <c r="A32" s="30">
        <v>14</v>
      </c>
      <c r="B32" s="105" t="s">
        <v>776</v>
      </c>
      <c r="C32" s="103" t="s">
        <v>3399</v>
      </c>
      <c r="D32" s="104" t="s">
        <v>5</v>
      </c>
      <c r="E32" s="174">
        <v>1</v>
      </c>
      <c r="F32" s="696"/>
      <c r="G32" s="696"/>
      <c r="H32" s="696"/>
      <c r="I32" s="696"/>
      <c r="J32" s="696"/>
      <c r="K32" s="696"/>
      <c r="L32" s="696"/>
      <c r="M32" s="696"/>
      <c r="N32" s="696"/>
      <c r="O32" s="696"/>
      <c r="P32" s="694"/>
    </row>
    <row r="33" spans="1:16" ht="25.5">
      <c r="A33" s="30">
        <v>15</v>
      </c>
      <c r="B33" s="105" t="s">
        <v>777</v>
      </c>
      <c r="C33" s="103" t="s">
        <v>3399</v>
      </c>
      <c r="D33" s="104" t="s">
        <v>5</v>
      </c>
      <c r="E33" s="174">
        <v>4</v>
      </c>
      <c r="F33" s="696"/>
      <c r="G33" s="696"/>
      <c r="H33" s="696"/>
      <c r="I33" s="695"/>
      <c r="J33" s="696"/>
      <c r="K33" s="696"/>
      <c r="L33" s="696"/>
      <c r="M33" s="696"/>
      <c r="N33" s="696"/>
      <c r="O33" s="696"/>
      <c r="P33" s="694"/>
    </row>
    <row r="34" spans="1:16" ht="25.5">
      <c r="A34" s="30">
        <v>16</v>
      </c>
      <c r="B34" s="105" t="s">
        <v>778</v>
      </c>
      <c r="C34" s="103" t="s">
        <v>3399</v>
      </c>
      <c r="D34" s="104" t="s">
        <v>5</v>
      </c>
      <c r="E34" s="174">
        <v>4</v>
      </c>
      <c r="F34" s="696"/>
      <c r="G34" s="696"/>
      <c r="H34" s="696"/>
      <c r="I34" s="697"/>
      <c r="J34" s="696"/>
      <c r="K34" s="696"/>
      <c r="L34" s="696"/>
      <c r="M34" s="696"/>
      <c r="N34" s="696"/>
      <c r="O34" s="696"/>
      <c r="P34" s="694"/>
    </row>
    <row r="35" spans="1:16" ht="25.5">
      <c r="A35" s="30">
        <v>17</v>
      </c>
      <c r="B35" s="105" t="s">
        <v>779</v>
      </c>
      <c r="C35" s="103" t="s">
        <v>3399</v>
      </c>
      <c r="D35" s="104" t="s">
        <v>5</v>
      </c>
      <c r="E35" s="174">
        <v>1</v>
      </c>
      <c r="F35" s="698"/>
      <c r="G35" s="696"/>
      <c r="H35" s="696"/>
      <c r="I35" s="698"/>
      <c r="J35" s="696"/>
      <c r="K35" s="696"/>
      <c r="L35" s="696"/>
      <c r="M35" s="696"/>
      <c r="N35" s="696"/>
      <c r="O35" s="696"/>
      <c r="P35" s="694"/>
    </row>
    <row r="36" spans="1:16" ht="25.5">
      <c r="A36" s="30">
        <v>18</v>
      </c>
      <c r="B36" s="105" t="s">
        <v>780</v>
      </c>
      <c r="C36" s="103" t="s">
        <v>3399</v>
      </c>
      <c r="D36" s="104" t="s">
        <v>5</v>
      </c>
      <c r="E36" s="174">
        <v>3</v>
      </c>
      <c r="F36" s="699"/>
      <c r="G36" s="696"/>
      <c r="H36" s="696"/>
      <c r="I36" s="700"/>
      <c r="J36" s="696"/>
      <c r="K36" s="696"/>
      <c r="L36" s="696"/>
      <c r="M36" s="696"/>
      <c r="N36" s="696"/>
      <c r="O36" s="696"/>
      <c r="P36" s="694"/>
    </row>
    <row r="37" spans="1:16" ht="25.5">
      <c r="A37" s="30">
        <v>19</v>
      </c>
      <c r="B37" s="105" t="s">
        <v>781</v>
      </c>
      <c r="C37" s="103" t="s">
        <v>3399</v>
      </c>
      <c r="D37" s="104" t="s">
        <v>5</v>
      </c>
      <c r="E37" s="174">
        <v>3</v>
      </c>
      <c r="F37" s="699"/>
      <c r="G37" s="696"/>
      <c r="H37" s="696"/>
      <c r="I37" s="700"/>
      <c r="J37" s="696"/>
      <c r="K37" s="696"/>
      <c r="L37" s="696"/>
      <c r="M37" s="696"/>
      <c r="N37" s="696"/>
      <c r="O37" s="696"/>
      <c r="P37" s="694"/>
    </row>
    <row r="38" spans="1:16" ht="25.5">
      <c r="A38" s="30">
        <v>20</v>
      </c>
      <c r="B38" s="105" t="s">
        <v>782</v>
      </c>
      <c r="C38" s="103" t="s">
        <v>3399</v>
      </c>
      <c r="D38" s="104" t="s">
        <v>5</v>
      </c>
      <c r="E38" s="174">
        <v>2</v>
      </c>
      <c r="F38" s="699"/>
      <c r="G38" s="696"/>
      <c r="H38" s="696"/>
      <c r="I38" s="700"/>
      <c r="J38" s="696"/>
      <c r="K38" s="696"/>
      <c r="L38" s="696"/>
      <c r="M38" s="696"/>
      <c r="N38" s="696"/>
      <c r="O38" s="696"/>
      <c r="P38" s="694"/>
    </row>
    <row r="39" spans="1:16" ht="15">
      <c r="A39" s="30">
        <v>21</v>
      </c>
      <c r="B39" s="105" t="s">
        <v>783</v>
      </c>
      <c r="C39" s="103"/>
      <c r="D39" s="104" t="s">
        <v>9</v>
      </c>
      <c r="E39" s="174">
        <v>1</v>
      </c>
      <c r="F39" s="696"/>
      <c r="G39" s="696"/>
      <c r="H39" s="696"/>
      <c r="I39" s="696"/>
      <c r="J39" s="696"/>
      <c r="K39" s="696"/>
      <c r="L39" s="696"/>
      <c r="M39" s="696"/>
      <c r="N39" s="696"/>
      <c r="O39" s="696"/>
      <c r="P39" s="694"/>
    </row>
    <row r="40" spans="1:16" ht="15">
      <c r="A40" s="30">
        <v>22</v>
      </c>
      <c r="B40" s="106" t="s">
        <v>784</v>
      </c>
      <c r="C40" s="103" t="s">
        <v>785</v>
      </c>
      <c r="D40" s="104" t="s">
        <v>5</v>
      </c>
      <c r="E40" s="174">
        <v>2</v>
      </c>
      <c r="F40" s="695"/>
      <c r="G40" s="696"/>
      <c r="H40" s="696"/>
      <c r="I40" s="695"/>
      <c r="J40" s="696"/>
      <c r="K40" s="696"/>
      <c r="L40" s="696"/>
      <c r="M40" s="696"/>
      <c r="N40" s="696"/>
      <c r="O40" s="696"/>
      <c r="P40" s="694"/>
    </row>
    <row r="41" spans="1:16" ht="15">
      <c r="A41" s="30">
        <v>23</v>
      </c>
      <c r="B41" s="106" t="s">
        <v>786</v>
      </c>
      <c r="C41" s="103"/>
      <c r="D41" s="104" t="s">
        <v>9</v>
      </c>
      <c r="E41" s="174">
        <v>1</v>
      </c>
      <c r="F41" s="696"/>
      <c r="G41" s="696"/>
      <c r="H41" s="696"/>
      <c r="I41" s="696"/>
      <c r="J41" s="696"/>
      <c r="K41" s="696"/>
      <c r="L41" s="696"/>
      <c r="M41" s="696"/>
      <c r="N41" s="696"/>
      <c r="O41" s="696"/>
      <c r="P41" s="694"/>
    </row>
    <row r="42" spans="1:16" ht="15">
      <c r="A42" s="30">
        <v>24</v>
      </c>
      <c r="B42" s="109" t="s">
        <v>787</v>
      </c>
      <c r="C42" s="103"/>
      <c r="D42" s="104"/>
      <c r="E42" s="174"/>
      <c r="F42" s="696"/>
      <c r="G42" s="696"/>
      <c r="H42" s="696"/>
      <c r="I42" s="696"/>
      <c r="J42" s="696"/>
      <c r="K42" s="696"/>
      <c r="L42" s="696"/>
      <c r="M42" s="696"/>
      <c r="N42" s="696"/>
      <c r="O42" s="696"/>
      <c r="P42" s="694"/>
    </row>
    <row r="43" spans="1:16" ht="25.5">
      <c r="A43" s="30">
        <v>25</v>
      </c>
      <c r="B43" s="105" t="s">
        <v>788</v>
      </c>
      <c r="C43" s="103" t="s">
        <v>3404</v>
      </c>
      <c r="D43" s="104" t="s">
        <v>5</v>
      </c>
      <c r="E43" s="174">
        <v>5</v>
      </c>
      <c r="F43" s="695"/>
      <c r="G43" s="696"/>
      <c r="H43" s="696"/>
      <c r="I43" s="695"/>
      <c r="J43" s="696"/>
      <c r="K43" s="696"/>
      <c r="L43" s="696"/>
      <c r="M43" s="696"/>
      <c r="N43" s="696"/>
      <c r="O43" s="696"/>
      <c r="P43" s="694"/>
    </row>
    <row r="44" spans="1:16" ht="15">
      <c r="A44" s="30">
        <v>26</v>
      </c>
      <c r="B44" s="105" t="s">
        <v>529</v>
      </c>
      <c r="C44" s="110"/>
      <c r="D44" s="104" t="s">
        <v>5</v>
      </c>
      <c r="E44" s="174">
        <v>5</v>
      </c>
      <c r="F44" s="695"/>
      <c r="G44" s="696"/>
      <c r="H44" s="696"/>
      <c r="I44" s="696"/>
      <c r="J44" s="696"/>
      <c r="K44" s="696"/>
      <c r="L44" s="696"/>
      <c r="M44" s="696"/>
      <c r="N44" s="696"/>
      <c r="O44" s="696"/>
      <c r="P44" s="694"/>
    </row>
    <row r="45" spans="1:16" ht="15">
      <c r="A45" s="30">
        <v>28</v>
      </c>
      <c r="B45" s="112" t="s">
        <v>541</v>
      </c>
      <c r="C45" s="103"/>
      <c r="D45" s="104"/>
      <c r="E45" s="174"/>
      <c r="F45" s="696"/>
      <c r="G45" s="696"/>
      <c r="H45" s="696"/>
      <c r="I45" s="695"/>
      <c r="J45" s="696"/>
      <c r="K45" s="696"/>
      <c r="L45" s="696"/>
      <c r="M45" s="696"/>
      <c r="N45" s="696"/>
      <c r="O45" s="696"/>
      <c r="P45" s="694"/>
    </row>
    <row r="46" spans="1:16" ht="38.25">
      <c r="A46" s="30">
        <v>29</v>
      </c>
      <c r="B46" s="111" t="s">
        <v>542</v>
      </c>
      <c r="C46" s="107" t="s">
        <v>3405</v>
      </c>
      <c r="D46" s="108" t="s">
        <v>7</v>
      </c>
      <c r="E46" s="174">
        <v>350</v>
      </c>
      <c r="F46" s="696"/>
      <c r="G46" s="696"/>
      <c r="H46" s="696"/>
      <c r="I46" s="695"/>
      <c r="J46" s="696"/>
      <c r="K46" s="696"/>
      <c r="L46" s="696"/>
      <c r="M46" s="696"/>
      <c r="N46" s="696"/>
      <c r="O46" s="696"/>
      <c r="P46" s="694"/>
    </row>
    <row r="47" spans="1:16" ht="38.25">
      <c r="A47" s="30">
        <v>30</v>
      </c>
      <c r="B47" s="111" t="s">
        <v>542</v>
      </c>
      <c r="C47" s="107" t="s">
        <v>3406</v>
      </c>
      <c r="D47" s="108" t="s">
        <v>7</v>
      </c>
      <c r="E47" s="174">
        <v>110</v>
      </c>
      <c r="F47" s="696"/>
      <c r="G47" s="696"/>
      <c r="H47" s="696"/>
      <c r="I47" s="696"/>
      <c r="J47" s="696"/>
      <c r="K47" s="696"/>
      <c r="L47" s="696"/>
      <c r="M47" s="696"/>
      <c r="N47" s="696"/>
      <c r="O47" s="696"/>
      <c r="P47" s="694"/>
    </row>
    <row r="48" spans="1:16" ht="27">
      <c r="A48" s="30">
        <v>31</v>
      </c>
      <c r="B48" s="113" t="s">
        <v>789</v>
      </c>
      <c r="C48" s="107" t="s">
        <v>3407</v>
      </c>
      <c r="D48" s="108" t="s">
        <v>7</v>
      </c>
      <c r="E48" s="174">
        <v>110</v>
      </c>
      <c r="F48" s="696"/>
      <c r="G48" s="696"/>
      <c r="H48" s="696"/>
      <c r="I48" s="695"/>
      <c r="J48" s="696"/>
      <c r="K48" s="696"/>
      <c r="L48" s="696"/>
      <c r="M48" s="696"/>
      <c r="N48" s="696"/>
      <c r="O48" s="696"/>
      <c r="P48" s="694"/>
    </row>
    <row r="49" spans="1:16" ht="38.25">
      <c r="A49" s="30">
        <v>32</v>
      </c>
      <c r="B49" s="111" t="s">
        <v>543</v>
      </c>
      <c r="C49" s="103" t="s">
        <v>892</v>
      </c>
      <c r="D49" s="108" t="s">
        <v>7</v>
      </c>
      <c r="E49" s="174">
        <v>90</v>
      </c>
      <c r="F49" s="691"/>
      <c r="G49" s="620"/>
      <c r="H49" s="620"/>
      <c r="I49" s="692"/>
      <c r="J49" s="620"/>
      <c r="K49" s="620"/>
      <c r="L49" s="620"/>
      <c r="M49" s="620"/>
      <c r="N49" s="620"/>
      <c r="O49" s="620"/>
      <c r="P49" s="694"/>
    </row>
    <row r="50" spans="1:16" ht="38.25">
      <c r="A50" s="30">
        <v>33</v>
      </c>
      <c r="B50" s="114" t="s">
        <v>790</v>
      </c>
      <c r="C50" s="103"/>
      <c r="D50" s="104" t="s">
        <v>5</v>
      </c>
      <c r="E50" s="174">
        <v>270</v>
      </c>
      <c r="F50" s="691"/>
      <c r="G50" s="620"/>
      <c r="H50" s="620"/>
      <c r="I50" s="692"/>
      <c r="J50" s="620"/>
      <c r="K50" s="620"/>
      <c r="L50" s="620"/>
      <c r="M50" s="620"/>
      <c r="N50" s="620"/>
      <c r="O50" s="620"/>
      <c r="P50" s="694"/>
    </row>
    <row r="51" spans="1:16" ht="25.5">
      <c r="A51" s="30">
        <v>34</v>
      </c>
      <c r="B51" s="114" t="s">
        <v>791</v>
      </c>
      <c r="C51" s="103"/>
      <c r="D51" s="104" t="s">
        <v>5</v>
      </c>
      <c r="E51" s="174">
        <v>900</v>
      </c>
      <c r="F51" s="691"/>
      <c r="G51" s="620"/>
      <c r="H51" s="620"/>
      <c r="I51" s="692"/>
      <c r="J51" s="620"/>
      <c r="K51" s="620"/>
      <c r="L51" s="620"/>
      <c r="M51" s="620"/>
      <c r="N51" s="620"/>
      <c r="O51" s="620"/>
      <c r="P51" s="694"/>
    </row>
    <row r="52" spans="1:16" ht="15">
      <c r="A52" s="30">
        <v>36</v>
      </c>
      <c r="B52" s="109" t="s">
        <v>548</v>
      </c>
      <c r="C52" s="103"/>
      <c r="D52" s="104"/>
      <c r="E52" s="174"/>
      <c r="F52" s="620"/>
      <c r="G52" s="620"/>
      <c r="H52" s="620"/>
      <c r="I52" s="623"/>
      <c r="J52" s="620"/>
      <c r="K52" s="620"/>
      <c r="L52" s="620"/>
      <c r="M52" s="620"/>
      <c r="N52" s="620"/>
      <c r="O52" s="620"/>
      <c r="P52" s="694"/>
    </row>
    <row r="53" spans="1:16" ht="25.5">
      <c r="A53" s="30">
        <v>37</v>
      </c>
      <c r="B53" s="111" t="s">
        <v>549</v>
      </c>
      <c r="C53" s="103" t="s">
        <v>3389</v>
      </c>
      <c r="D53" s="107" t="s">
        <v>9</v>
      </c>
      <c r="E53" s="174">
        <v>1</v>
      </c>
      <c r="F53" s="620"/>
      <c r="G53" s="620"/>
      <c r="H53" s="620"/>
      <c r="I53" s="620"/>
      <c r="J53" s="620"/>
      <c r="K53" s="620"/>
      <c r="L53" s="620"/>
      <c r="M53" s="620"/>
      <c r="N53" s="620"/>
      <c r="O53" s="620"/>
      <c r="P53" s="694"/>
    </row>
    <row r="54" spans="1:16" ht="25.5">
      <c r="A54" s="30">
        <v>38</v>
      </c>
      <c r="B54" s="111" t="s">
        <v>792</v>
      </c>
      <c r="C54" s="103"/>
      <c r="D54" s="107" t="s">
        <v>9</v>
      </c>
      <c r="E54" s="174">
        <v>1</v>
      </c>
      <c r="F54" s="689"/>
      <c r="G54" s="620"/>
      <c r="H54" s="620"/>
      <c r="I54" s="690"/>
      <c r="J54" s="620"/>
      <c r="K54" s="620"/>
      <c r="L54" s="620"/>
      <c r="M54" s="620"/>
      <c r="N54" s="620"/>
      <c r="O54" s="620"/>
      <c r="P54" s="694"/>
    </row>
    <row r="55" spans="1:16" ht="15">
      <c r="A55" s="30">
        <v>39</v>
      </c>
      <c r="B55" s="111" t="s">
        <v>552</v>
      </c>
      <c r="C55" s="103"/>
      <c r="D55" s="107" t="s">
        <v>9</v>
      </c>
      <c r="E55" s="174">
        <v>1</v>
      </c>
      <c r="F55" s="689"/>
      <c r="G55" s="620"/>
      <c r="H55" s="620"/>
      <c r="I55" s="690"/>
      <c r="J55" s="620"/>
      <c r="K55" s="620"/>
      <c r="L55" s="620"/>
      <c r="M55" s="620"/>
      <c r="N55" s="620"/>
      <c r="O55" s="620"/>
      <c r="P55" s="694"/>
    </row>
    <row r="56" spans="1:16" ht="15">
      <c r="A56" s="30">
        <v>40</v>
      </c>
      <c r="B56" s="111" t="s">
        <v>553</v>
      </c>
      <c r="C56" s="103"/>
      <c r="D56" s="107" t="s">
        <v>9</v>
      </c>
      <c r="E56" s="174">
        <v>1</v>
      </c>
      <c r="F56" s="689"/>
      <c r="G56" s="620"/>
      <c r="H56" s="620"/>
      <c r="I56" s="690"/>
      <c r="J56" s="620"/>
      <c r="K56" s="620"/>
      <c r="L56" s="620"/>
      <c r="M56" s="620"/>
      <c r="N56" s="620"/>
      <c r="O56" s="620"/>
      <c r="P56" s="694"/>
    </row>
    <row r="57" spans="1:16" ht="39">
      <c r="A57" s="30">
        <v>41</v>
      </c>
      <c r="B57" s="106" t="s">
        <v>554</v>
      </c>
      <c r="C57" s="103"/>
      <c r="D57" s="107" t="s">
        <v>9</v>
      </c>
      <c r="E57" s="174">
        <v>1</v>
      </c>
      <c r="F57" s="689"/>
      <c r="G57" s="620"/>
      <c r="H57" s="620"/>
      <c r="I57" s="622"/>
      <c r="J57" s="620"/>
      <c r="K57" s="620"/>
      <c r="L57" s="620"/>
      <c r="M57" s="620"/>
      <c r="N57" s="620"/>
      <c r="O57" s="620"/>
      <c r="P57" s="694"/>
    </row>
    <row r="58" spans="1:16" ht="51.75" thickBot="1">
      <c r="A58" s="30">
        <v>42</v>
      </c>
      <c r="B58" s="608" t="s">
        <v>1099</v>
      </c>
      <c r="D58" s="609" t="s">
        <v>9</v>
      </c>
      <c r="E58" s="610">
        <v>1</v>
      </c>
      <c r="F58" s="611"/>
      <c r="G58" s="620"/>
      <c r="H58" s="620"/>
      <c r="I58" s="613"/>
      <c r="J58" s="613"/>
      <c r="K58" s="620"/>
      <c r="L58" s="620"/>
      <c r="M58" s="620"/>
      <c r="N58" s="620"/>
      <c r="O58" s="620"/>
      <c r="P58" s="694"/>
    </row>
    <row r="59" spans="1:16" ht="13.5" thickBot="1">
      <c r="A59" s="186"/>
      <c r="B59" s="2105" t="s">
        <v>6</v>
      </c>
      <c r="C59" s="2105"/>
      <c r="D59" s="2105"/>
      <c r="E59" s="2105"/>
      <c r="F59" s="593"/>
      <c r="G59" s="593"/>
      <c r="H59" s="593"/>
      <c r="I59" s="593"/>
      <c r="J59" s="593"/>
      <c r="K59" s="593"/>
      <c r="L59" s="594"/>
      <c r="M59" s="594"/>
      <c r="N59" s="594"/>
      <c r="O59" s="594"/>
      <c r="P59" s="594"/>
    </row>
    <row r="60" spans="1:16">
      <c r="A60" s="2038"/>
      <c r="B60" s="2038"/>
      <c r="C60" s="2038"/>
      <c r="D60" s="2038"/>
      <c r="E60" s="2038"/>
    </row>
    <row r="62" spans="1:16" s="1045" customFormat="1" ht="78.75" customHeight="1">
      <c r="A62" s="843">
        <v>1</v>
      </c>
      <c r="B62" s="2021" t="s">
        <v>2799</v>
      </c>
      <c r="C62" s="2021"/>
      <c r="D62" s="2021"/>
      <c r="E62" s="2021"/>
      <c r="F62" s="2021"/>
      <c r="G62" s="2021"/>
      <c r="H62" s="2021"/>
      <c r="I62" s="2021"/>
      <c r="J62" s="2021"/>
      <c r="K62" s="2021"/>
      <c r="L62" s="2021"/>
    </row>
    <row r="63" spans="1:16" s="1045" customFormat="1" ht="30.75" customHeight="1">
      <c r="A63" s="846" t="s">
        <v>49</v>
      </c>
      <c r="B63" s="1032" t="s">
        <v>3220</v>
      </c>
      <c r="C63" s="1033"/>
      <c r="D63" s="1033"/>
      <c r="E63" s="1033"/>
      <c r="F63" s="1033"/>
      <c r="G63" s="1033"/>
      <c r="H63" s="1033"/>
      <c r="I63" s="1033"/>
      <c r="J63" s="1033"/>
      <c r="K63" s="1033"/>
      <c r="L63" s="1033"/>
    </row>
    <row r="64" spans="1:16" s="1045" customFormat="1" ht="57" customHeight="1">
      <c r="A64" s="1034" t="s">
        <v>52</v>
      </c>
      <c r="B64" s="2020" t="s">
        <v>3216</v>
      </c>
      <c r="C64" s="2020"/>
      <c r="D64" s="2020"/>
      <c r="E64" s="2020"/>
      <c r="F64" s="2020"/>
      <c r="G64" s="2020"/>
      <c r="H64" s="2020"/>
      <c r="I64" s="2020"/>
      <c r="J64" s="2020"/>
      <c r="K64" s="2020"/>
      <c r="L64" s="2020"/>
    </row>
    <row r="65" spans="1:12" s="1045" customFormat="1" ht="45" customHeight="1">
      <c r="A65" s="1034" t="s">
        <v>3218</v>
      </c>
      <c r="B65" s="1927" t="s">
        <v>3217</v>
      </c>
      <c r="C65" s="1927"/>
      <c r="D65" s="1927"/>
      <c r="E65" s="1927"/>
      <c r="F65" s="1927"/>
      <c r="G65" s="1927"/>
      <c r="H65" s="1927"/>
      <c r="I65" s="1927"/>
      <c r="J65" s="1927"/>
      <c r="K65" s="1927"/>
      <c r="L65" s="1927"/>
    </row>
    <row r="66" spans="1:12" s="1045" customFormat="1" ht="66.75" customHeight="1">
      <c r="A66" s="1034" t="s">
        <v>3219</v>
      </c>
      <c r="B66" s="1927" t="s">
        <v>3224</v>
      </c>
      <c r="C66" s="1927"/>
      <c r="D66" s="1927"/>
      <c r="E66" s="1927"/>
      <c r="F66" s="1927"/>
      <c r="G66" s="1927"/>
      <c r="H66" s="1927"/>
      <c r="I66" s="1927"/>
      <c r="J66" s="1927"/>
      <c r="K66" s="1927"/>
      <c r="L66" s="1927"/>
    </row>
    <row r="67" spans="1:12" s="1045" customFormat="1">
      <c r="A67" s="846"/>
      <c r="B67" s="847"/>
      <c r="C67" s="843"/>
      <c r="D67" s="848"/>
      <c r="E67" s="848"/>
      <c r="F67" s="844"/>
      <c r="G67" s="845"/>
      <c r="H67" s="845"/>
      <c r="I67" s="845"/>
      <c r="J67" s="845"/>
      <c r="K67" s="845"/>
      <c r="L67" s="845"/>
    </row>
    <row r="68" spans="1:12" s="1045" customFormat="1">
      <c r="A68" s="846"/>
      <c r="B68" s="847"/>
      <c r="C68" s="843"/>
      <c r="D68" s="848"/>
      <c r="E68" s="848"/>
      <c r="F68" s="844"/>
      <c r="G68" s="845"/>
      <c r="H68" s="845"/>
      <c r="I68" s="845"/>
      <c r="J68" s="845"/>
      <c r="K68" s="845"/>
      <c r="L68" s="845"/>
    </row>
    <row r="69" spans="1:12" s="1045" customFormat="1">
      <c r="A69" s="846"/>
      <c r="B69" s="847"/>
      <c r="C69" s="843"/>
      <c r="D69" s="848"/>
      <c r="E69" s="848"/>
      <c r="F69" s="844"/>
      <c r="G69" s="845"/>
      <c r="H69" s="845"/>
      <c r="I69" s="845"/>
      <c r="J69" s="845"/>
      <c r="K69" s="845"/>
      <c r="L69" s="845"/>
    </row>
    <row r="70" spans="1:12" s="1045" customFormat="1">
      <c r="A70" s="849"/>
      <c r="B70" s="1045" t="s">
        <v>3222</v>
      </c>
      <c r="C70" s="1921" t="s">
        <v>10</v>
      </c>
      <c r="D70" s="1921"/>
      <c r="E70" s="757"/>
      <c r="F70" s="757"/>
      <c r="G70" s="757"/>
      <c r="H70" s="757"/>
      <c r="I70" s="757"/>
      <c r="J70" s="757"/>
      <c r="K70" s="757"/>
      <c r="L70" s="757"/>
    </row>
    <row r="71" spans="1:12" s="1045" customFormat="1">
      <c r="A71" s="849"/>
      <c r="B71" s="1045" t="s">
        <v>3221</v>
      </c>
      <c r="C71" s="1921" t="s">
        <v>11</v>
      </c>
      <c r="D71" s="1921"/>
      <c r="E71" s="757"/>
      <c r="F71" s="757"/>
      <c r="G71" s="757"/>
      <c r="H71" s="757"/>
      <c r="I71" s="757"/>
      <c r="J71" s="757"/>
      <c r="K71" s="757"/>
      <c r="L71" s="757"/>
    </row>
    <row r="72" spans="1:12" s="1045" customFormat="1">
      <c r="A72" s="849"/>
      <c r="B72" s="833"/>
      <c r="C72" s="851"/>
      <c r="D72" s="851"/>
      <c r="E72" s="757"/>
      <c r="F72" s="757"/>
      <c r="G72" s="757"/>
      <c r="H72" s="757"/>
      <c r="I72" s="757"/>
      <c r="J72" s="757"/>
      <c r="K72" s="757"/>
      <c r="L72" s="757"/>
    </row>
    <row r="73" spans="1:12" s="1045" customFormat="1">
      <c r="A73" s="849"/>
      <c r="B73" s="833"/>
      <c r="C73" s="851"/>
      <c r="D73" s="851"/>
      <c r="E73" s="757"/>
      <c r="F73" s="757"/>
      <c r="G73" s="757"/>
      <c r="H73" s="757"/>
      <c r="I73" s="757"/>
      <c r="J73" s="757"/>
      <c r="K73" s="757"/>
      <c r="L73" s="757"/>
    </row>
    <row r="74" spans="1:12" s="1045" customFormat="1">
      <c r="A74" s="849"/>
      <c r="B74" s="833" t="s">
        <v>3223</v>
      </c>
      <c r="C74" s="1921" t="s">
        <v>10</v>
      </c>
      <c r="D74" s="1921"/>
      <c r="E74" s="757"/>
      <c r="F74" s="757"/>
      <c r="G74" s="757"/>
      <c r="H74" s="757"/>
      <c r="I74" s="757"/>
      <c r="J74" s="757"/>
      <c r="K74" s="757"/>
      <c r="L74" s="757"/>
    </row>
    <row r="75" spans="1:12" s="1045" customFormat="1">
      <c r="A75" s="849"/>
      <c r="B75" s="833"/>
      <c r="C75" s="1921" t="s">
        <v>11</v>
      </c>
      <c r="D75" s="1921"/>
      <c r="E75" s="757"/>
      <c r="F75" s="757"/>
      <c r="G75" s="757"/>
      <c r="H75" s="757"/>
      <c r="I75" s="757"/>
      <c r="J75" s="757"/>
      <c r="K75" s="757"/>
      <c r="L75" s="757"/>
    </row>
    <row r="76" spans="1:12" s="1045" customFormat="1">
      <c r="A76" s="849"/>
      <c r="B76" s="833"/>
      <c r="C76" s="1921"/>
      <c r="D76" s="1921"/>
      <c r="E76" s="757"/>
      <c r="F76" s="757"/>
      <c r="G76" s="757"/>
      <c r="H76" s="757"/>
      <c r="I76" s="757"/>
      <c r="J76" s="757"/>
      <c r="K76" s="757"/>
      <c r="L76" s="757"/>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row r="86" spans="2:3">
      <c r="B86" s="1"/>
      <c r="C86" s="1"/>
    </row>
    <row r="87" spans="2:3">
      <c r="B87" s="1"/>
      <c r="C87" s="1"/>
    </row>
    <row r="88" spans="2:3">
      <c r="B88" s="1"/>
      <c r="C88" s="1"/>
    </row>
    <row r="89" spans="2:3">
      <c r="B89" s="1"/>
      <c r="C89" s="1"/>
    </row>
    <row r="90" spans="2:3">
      <c r="B90" s="1"/>
      <c r="C90" s="1"/>
    </row>
  </sheetData>
  <mergeCells count="28">
    <mergeCell ref="A6:B6"/>
    <mergeCell ref="A7:B7"/>
    <mergeCell ref="A8:B8"/>
    <mergeCell ref="A1:E1"/>
    <mergeCell ref="A2:E2"/>
    <mergeCell ref="A3:E3"/>
    <mergeCell ref="A4:B4"/>
    <mergeCell ref="A5:B5"/>
    <mergeCell ref="F12:K12"/>
    <mergeCell ref="L12:P12"/>
    <mergeCell ref="B59:E59"/>
    <mergeCell ref="A60:E60"/>
    <mergeCell ref="A12:A13"/>
    <mergeCell ref="B12:B13"/>
    <mergeCell ref="C12:C13"/>
    <mergeCell ref="D12:D13"/>
    <mergeCell ref="E12:E13"/>
    <mergeCell ref="C76:D76"/>
    <mergeCell ref="B62:L62"/>
    <mergeCell ref="B64:L64"/>
    <mergeCell ref="B65:L65"/>
    <mergeCell ref="B66:L66"/>
    <mergeCell ref="C70:D70"/>
    <mergeCell ref="R26:T26"/>
    <mergeCell ref="R27:T27"/>
    <mergeCell ref="C71:D71"/>
    <mergeCell ref="C74:D74"/>
    <mergeCell ref="C75:D75"/>
  </mergeCells>
  <conditionalFormatting sqref="A16:A58">
    <cfRule type="cellIs" dxfId="20" priority="5" operator="equal">
      <formula>0</formula>
    </cfRule>
  </conditionalFormatting>
  <conditionalFormatting sqref="D16:E25 D28:E57">
    <cfRule type="cellIs" dxfId="19" priority="2" operator="equal">
      <formula>0</formula>
    </cfRule>
  </conditionalFormatting>
  <conditionalFormatting sqref="D26:E27">
    <cfRule type="cellIs" dxfId="18" priority="1" operator="equal">
      <formula>0</formula>
    </cfRule>
  </conditionalFormatting>
  <pageMargins left="0.7" right="0.7" top="0.75" bottom="0.75" header="0.3" footer="0.3"/>
  <pageSetup paperSize="9" orientation="portrait" horizontalDpi="0"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pageSetUpPr fitToPage="1"/>
  </sheetPr>
  <dimension ref="A1:P74"/>
  <sheetViews>
    <sheetView topLeftCell="A20" zoomScaleNormal="100" workbookViewId="0">
      <selection activeCell="E15" sqref="E15:E42"/>
    </sheetView>
  </sheetViews>
  <sheetFormatPr defaultColWidth="9.42578125" defaultRowHeight="12.75"/>
  <cols>
    <col min="1" max="1" width="8.42578125" style="1" customWidth="1"/>
    <col min="2" max="2" width="32.5703125" style="4" customWidth="1"/>
    <col min="3" max="3" width="23.42578125" style="4" customWidth="1"/>
    <col min="4" max="4" width="6.42578125" style="1" customWidth="1"/>
    <col min="5" max="5" width="34.7109375" style="1" customWidth="1"/>
    <col min="6"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6">
      <c r="A1" s="2034" t="s">
        <v>2924</v>
      </c>
      <c r="B1" s="2034"/>
      <c r="C1" s="2034"/>
      <c r="D1" s="2034"/>
      <c r="E1" s="2034"/>
    </row>
    <row r="2" spans="1:16">
      <c r="A2" s="2035" t="s">
        <v>16</v>
      </c>
      <c r="B2" s="2035"/>
      <c r="C2" s="2035"/>
      <c r="D2" s="2035"/>
      <c r="E2" s="2035"/>
    </row>
    <row r="3" spans="1:16">
      <c r="A3" s="2071"/>
      <c r="B3" s="2071"/>
      <c r="C3" s="2071"/>
      <c r="D3" s="2071"/>
      <c r="E3" s="2071"/>
    </row>
    <row r="4" spans="1:16">
      <c r="A4" s="1932" t="s">
        <v>0</v>
      </c>
      <c r="B4" s="1932"/>
      <c r="C4" s="759" t="s">
        <v>3211</v>
      </c>
      <c r="D4" s="1142"/>
      <c r="E4" s="1142"/>
    </row>
    <row r="5" spans="1:16" s="2" customFormat="1" ht="15">
      <c r="A5" s="1932" t="s">
        <v>1</v>
      </c>
      <c r="B5" s="1932"/>
      <c r="C5" s="759" t="s">
        <v>3211</v>
      </c>
      <c r="D5" s="1143"/>
      <c r="E5" s="1143"/>
    </row>
    <row r="6" spans="1:16" s="3" customFormat="1">
      <c r="A6" s="1932" t="s">
        <v>2</v>
      </c>
      <c r="B6" s="1932"/>
      <c r="C6" s="759" t="s">
        <v>3212</v>
      </c>
      <c r="D6" s="1050"/>
      <c r="E6" s="1050"/>
    </row>
    <row r="7" spans="1:16" ht="15">
      <c r="A7" s="1932" t="s">
        <v>3209</v>
      </c>
      <c r="B7" s="1932"/>
      <c r="C7" s="761" t="s">
        <v>3213</v>
      </c>
      <c r="D7" s="1142"/>
      <c r="E7" s="1142"/>
    </row>
    <row r="8" spans="1:16" s="3" customFormat="1" ht="15">
      <c r="A8" s="1939" t="s">
        <v>3210</v>
      </c>
      <c r="B8" s="1939"/>
      <c r="C8" s="761"/>
      <c r="D8" s="1050"/>
      <c r="E8" s="1050"/>
    </row>
    <row r="9" spans="1:16">
      <c r="A9" s="2162"/>
      <c r="B9" s="2162"/>
      <c r="C9" s="1048"/>
      <c r="D9" s="2162"/>
      <c r="E9" s="2162"/>
      <c r="M9" s="23" t="s">
        <v>2941</v>
      </c>
      <c r="N9" s="23"/>
      <c r="O9" s="145"/>
      <c r="P9" s="23" t="s">
        <v>2942</v>
      </c>
    </row>
    <row r="10" spans="1:16" ht="13.5" thickBot="1">
      <c r="M10" s="23" t="s">
        <v>2943</v>
      </c>
      <c r="N10" s="23"/>
      <c r="O10" s="23"/>
      <c r="P10" s="23"/>
    </row>
    <row r="11" spans="1:16" ht="12.75" customHeight="1">
      <c r="A11" s="2039" t="s">
        <v>8</v>
      </c>
      <c r="B11" s="2009" t="s">
        <v>1085</v>
      </c>
      <c r="C11" s="2011" t="s">
        <v>1087</v>
      </c>
      <c r="D11" s="2011" t="s">
        <v>3</v>
      </c>
      <c r="E11" s="2013" t="s">
        <v>4</v>
      </c>
      <c r="F11" s="2109" t="s">
        <v>2934</v>
      </c>
      <c r="G11" s="2109"/>
      <c r="H11" s="2109"/>
      <c r="I11" s="2109"/>
      <c r="J11" s="2109"/>
      <c r="K11" s="2109"/>
      <c r="L11" s="2104" t="s">
        <v>2935</v>
      </c>
      <c r="M11" s="2104"/>
      <c r="N11" s="2104"/>
      <c r="O11" s="2104"/>
      <c r="P11" s="2104"/>
    </row>
    <row r="12" spans="1:16" ht="45" customHeight="1" thickBot="1">
      <c r="A12" s="2040"/>
      <c r="B12" s="2168"/>
      <c r="C12" s="2012"/>
      <c r="D12" s="2012"/>
      <c r="E12" s="2014"/>
      <c r="F12" s="626" t="s">
        <v>2936</v>
      </c>
      <c r="G12" s="626" t="s">
        <v>2937</v>
      </c>
      <c r="H12" s="626" t="s">
        <v>2886</v>
      </c>
      <c r="I12" s="626" t="s">
        <v>2887</v>
      </c>
      <c r="J12" s="626" t="s">
        <v>2888</v>
      </c>
      <c r="K12" s="626" t="s">
        <v>2938</v>
      </c>
      <c r="L12" s="626" t="s">
        <v>2939</v>
      </c>
      <c r="M12" s="626" t="s">
        <v>2886</v>
      </c>
      <c r="N12" s="626" t="s">
        <v>2887</v>
      </c>
      <c r="O12" s="626" t="s">
        <v>2888</v>
      </c>
      <c r="P12" s="626" t="s">
        <v>2940</v>
      </c>
    </row>
    <row r="13" spans="1:16" ht="15.75" thickBot="1">
      <c r="A13" s="125">
        <v>1</v>
      </c>
      <c r="B13" s="126">
        <v>2</v>
      </c>
      <c r="C13" s="126">
        <v>3</v>
      </c>
      <c r="D13" s="126">
        <v>4</v>
      </c>
      <c r="E13" s="126">
        <v>5</v>
      </c>
      <c r="F13" s="418">
        <v>6</v>
      </c>
      <c r="G13" s="418">
        <v>7</v>
      </c>
      <c r="H13" s="418">
        <v>8</v>
      </c>
      <c r="I13" s="418">
        <v>9</v>
      </c>
      <c r="J13" s="418">
        <v>10</v>
      </c>
      <c r="K13" s="418">
        <v>11</v>
      </c>
      <c r="L13" s="418">
        <v>12</v>
      </c>
      <c r="M13" s="418">
        <v>13</v>
      </c>
      <c r="N13" s="418">
        <v>14</v>
      </c>
      <c r="O13" s="418">
        <v>15</v>
      </c>
      <c r="P13" s="419">
        <v>16</v>
      </c>
    </row>
    <row r="14" spans="1:16">
      <c r="A14" s="664"/>
      <c r="B14" s="665"/>
      <c r="C14" s="665"/>
      <c r="D14" s="666"/>
      <c r="E14" s="667"/>
      <c r="F14" s="668"/>
      <c r="G14" s="668"/>
      <c r="H14" s="668"/>
      <c r="I14" s="668"/>
      <c r="J14" s="668"/>
      <c r="K14" s="668"/>
      <c r="L14" s="668"/>
      <c r="M14" s="668"/>
      <c r="N14" s="668"/>
      <c r="O14" s="668"/>
      <c r="P14" s="669"/>
    </row>
    <row r="15" spans="1:16" ht="26.25">
      <c r="A15" s="169">
        <v>1</v>
      </c>
      <c r="B15" s="164" t="s">
        <v>1248</v>
      </c>
      <c r="C15" s="1171" t="s">
        <v>3390</v>
      </c>
      <c r="D15" s="162" t="s">
        <v>5</v>
      </c>
      <c r="E15" s="167">
        <v>1</v>
      </c>
      <c r="F15" s="646"/>
      <c r="G15" s="620"/>
      <c r="H15" s="620"/>
      <c r="I15" s="622"/>
      <c r="J15" s="620"/>
      <c r="K15" s="620"/>
      <c r="L15" s="620"/>
      <c r="M15" s="620"/>
      <c r="N15" s="620"/>
      <c r="O15" s="620"/>
      <c r="P15" s="621"/>
    </row>
    <row r="16" spans="1:16" ht="26.25">
      <c r="A16" s="169">
        <v>2</v>
      </c>
      <c r="B16" s="165" t="s">
        <v>1249</v>
      </c>
      <c r="C16" s="1172" t="s">
        <v>3391</v>
      </c>
      <c r="D16" s="162" t="s">
        <v>5</v>
      </c>
      <c r="E16" s="167">
        <v>1</v>
      </c>
      <c r="F16" s="646"/>
      <c r="G16" s="620"/>
      <c r="H16" s="620"/>
      <c r="I16" s="620"/>
      <c r="J16" s="620"/>
      <c r="K16" s="620"/>
      <c r="L16" s="620"/>
      <c r="M16" s="620"/>
      <c r="N16" s="620"/>
      <c r="O16" s="620"/>
      <c r="P16" s="621"/>
    </row>
    <row r="17" spans="1:16" ht="26.25">
      <c r="A17" s="169">
        <v>3</v>
      </c>
      <c r="B17" s="164" t="s">
        <v>1417</v>
      </c>
      <c r="C17" s="1172" t="s">
        <v>3392</v>
      </c>
      <c r="D17" s="162" t="s">
        <v>5</v>
      </c>
      <c r="E17" s="167">
        <v>1</v>
      </c>
      <c r="F17" s="646"/>
      <c r="G17" s="620"/>
      <c r="H17" s="620"/>
      <c r="I17" s="620"/>
      <c r="J17" s="620"/>
      <c r="K17" s="620"/>
      <c r="L17" s="620"/>
      <c r="M17" s="620"/>
      <c r="N17" s="620"/>
      <c r="O17" s="620"/>
      <c r="P17" s="621"/>
    </row>
    <row r="18" spans="1:16" ht="57">
      <c r="A18" s="169">
        <v>4</v>
      </c>
      <c r="B18" s="166" t="s">
        <v>121</v>
      </c>
      <c r="C18" s="1173" t="s">
        <v>3393</v>
      </c>
      <c r="D18" s="162" t="s">
        <v>5</v>
      </c>
      <c r="E18" s="167">
        <v>1</v>
      </c>
      <c r="F18" s="645"/>
      <c r="G18" s="620"/>
      <c r="H18" s="620"/>
      <c r="I18" s="620"/>
      <c r="J18" s="620"/>
      <c r="K18" s="620"/>
      <c r="L18" s="620"/>
      <c r="M18" s="620"/>
      <c r="N18" s="620"/>
      <c r="O18" s="620"/>
      <c r="P18" s="621"/>
    </row>
    <row r="19" spans="1:16" ht="25.5">
      <c r="A19" s="169">
        <v>5</v>
      </c>
      <c r="B19" s="166" t="s">
        <v>1418</v>
      </c>
      <c r="C19" s="1174" t="s">
        <v>3394</v>
      </c>
      <c r="D19" s="162" t="s">
        <v>5</v>
      </c>
      <c r="E19" s="167">
        <v>1</v>
      </c>
      <c r="F19" s="645"/>
      <c r="G19" s="620"/>
      <c r="H19" s="620"/>
      <c r="I19" s="622"/>
      <c r="J19" s="620"/>
      <c r="K19" s="620"/>
      <c r="L19" s="620"/>
      <c r="M19" s="620"/>
      <c r="N19" s="620"/>
      <c r="O19" s="620"/>
      <c r="P19" s="621"/>
    </row>
    <row r="20" spans="1:16" ht="26.25">
      <c r="A20" s="169">
        <v>6</v>
      </c>
      <c r="B20" s="164" t="s">
        <v>1419</v>
      </c>
      <c r="C20" s="1172" t="s">
        <v>3395</v>
      </c>
      <c r="D20" s="162" t="s">
        <v>5</v>
      </c>
      <c r="E20" s="167">
        <v>1</v>
      </c>
      <c r="F20" s="645"/>
      <c r="G20" s="620"/>
      <c r="H20" s="620"/>
      <c r="I20" s="622"/>
      <c r="J20" s="620"/>
      <c r="K20" s="620"/>
      <c r="L20" s="620"/>
      <c r="M20" s="620"/>
      <c r="N20" s="620"/>
      <c r="O20" s="620"/>
      <c r="P20" s="621"/>
    </row>
    <row r="21" spans="1:16" ht="26.25">
      <c r="A21" s="169">
        <v>7</v>
      </c>
      <c r="B21" s="164" t="s">
        <v>1250</v>
      </c>
      <c r="C21" s="1172" t="s">
        <v>3395</v>
      </c>
      <c r="D21" s="162" t="s">
        <v>5</v>
      </c>
      <c r="E21" s="167">
        <v>1</v>
      </c>
      <c r="F21" s="620"/>
      <c r="G21" s="620"/>
      <c r="H21" s="620"/>
      <c r="I21" s="620"/>
      <c r="J21" s="620"/>
      <c r="K21" s="620"/>
      <c r="L21" s="620"/>
      <c r="M21" s="620"/>
      <c r="N21" s="620"/>
      <c r="O21" s="620"/>
      <c r="P21" s="621"/>
    </row>
    <row r="22" spans="1:16" ht="25.5">
      <c r="A22" s="169">
        <v>8</v>
      </c>
      <c r="B22" s="166" t="s">
        <v>1251</v>
      </c>
      <c r="C22" s="1174" t="s">
        <v>3396</v>
      </c>
      <c r="D22" s="162" t="s">
        <v>5</v>
      </c>
      <c r="E22" s="167">
        <v>1</v>
      </c>
      <c r="F22" s="645"/>
      <c r="G22" s="620"/>
      <c r="H22" s="620"/>
      <c r="I22" s="622"/>
      <c r="J22" s="620"/>
      <c r="K22" s="620"/>
      <c r="L22" s="620"/>
      <c r="M22" s="620"/>
      <c r="N22" s="620"/>
      <c r="O22" s="620"/>
      <c r="P22" s="621"/>
    </row>
    <row r="23" spans="1:16" ht="15">
      <c r="A23" s="169">
        <v>9</v>
      </c>
      <c r="B23" s="165" t="s">
        <v>108</v>
      </c>
      <c r="C23" s="1172" t="s">
        <v>123</v>
      </c>
      <c r="D23" s="162" t="s">
        <v>7</v>
      </c>
      <c r="E23" s="167">
        <v>11</v>
      </c>
      <c r="F23" s="645"/>
      <c r="G23" s="620"/>
      <c r="H23" s="620"/>
      <c r="I23" s="622"/>
      <c r="J23" s="620"/>
      <c r="K23" s="620"/>
      <c r="L23" s="620"/>
      <c r="M23" s="620"/>
      <c r="N23" s="620"/>
      <c r="O23" s="620"/>
      <c r="P23" s="621"/>
    </row>
    <row r="24" spans="1:16" ht="15">
      <c r="A24" s="169">
        <v>10</v>
      </c>
      <c r="B24" s="165" t="s">
        <v>109</v>
      </c>
      <c r="C24" s="1172" t="s">
        <v>123</v>
      </c>
      <c r="D24" s="162" t="s">
        <v>7</v>
      </c>
      <c r="E24" s="167">
        <v>8</v>
      </c>
      <c r="F24" s="645"/>
      <c r="G24" s="620"/>
      <c r="H24" s="620"/>
      <c r="I24" s="622"/>
      <c r="J24" s="620"/>
      <c r="K24" s="620"/>
      <c r="L24" s="620"/>
      <c r="M24" s="620"/>
      <c r="N24" s="620"/>
      <c r="O24" s="620"/>
      <c r="P24" s="621"/>
    </row>
    <row r="25" spans="1:16" ht="15">
      <c r="A25" s="169">
        <v>11</v>
      </c>
      <c r="B25" s="165" t="s">
        <v>110</v>
      </c>
      <c r="C25" s="1172" t="s">
        <v>123</v>
      </c>
      <c r="D25" s="162" t="s">
        <v>5</v>
      </c>
      <c r="E25" s="167">
        <v>10</v>
      </c>
      <c r="F25" s="645"/>
      <c r="G25" s="620"/>
      <c r="H25" s="620"/>
      <c r="I25" s="622"/>
      <c r="J25" s="620"/>
      <c r="K25" s="620"/>
      <c r="L25" s="620"/>
      <c r="M25" s="620"/>
      <c r="N25" s="620"/>
      <c r="O25" s="620"/>
      <c r="P25" s="621"/>
    </row>
    <row r="26" spans="1:16" ht="15">
      <c r="A26" s="169">
        <v>12</v>
      </c>
      <c r="B26" s="165" t="s">
        <v>111</v>
      </c>
      <c r="C26" s="1172" t="s">
        <v>123</v>
      </c>
      <c r="D26" s="162" t="s">
        <v>5</v>
      </c>
      <c r="E26" s="167">
        <v>5</v>
      </c>
      <c r="F26" s="645"/>
      <c r="G26" s="620"/>
      <c r="H26" s="620"/>
      <c r="I26" s="620"/>
      <c r="J26" s="620"/>
      <c r="K26" s="620"/>
      <c r="L26" s="620"/>
      <c r="M26" s="620"/>
      <c r="N26" s="620"/>
      <c r="O26" s="620"/>
      <c r="P26" s="621"/>
    </row>
    <row r="27" spans="1:16" ht="15">
      <c r="A27" s="169">
        <v>13</v>
      </c>
      <c r="B27" s="165" t="s">
        <v>1420</v>
      </c>
      <c r="C27" s="1172" t="s">
        <v>3397</v>
      </c>
      <c r="D27" s="162" t="s">
        <v>5</v>
      </c>
      <c r="E27" s="167">
        <v>1</v>
      </c>
      <c r="F27" s="646"/>
      <c r="G27" s="620"/>
      <c r="H27" s="620"/>
      <c r="I27" s="622"/>
      <c r="J27" s="620"/>
      <c r="K27" s="620"/>
      <c r="L27" s="620"/>
      <c r="M27" s="620"/>
      <c r="N27" s="620"/>
      <c r="O27" s="620"/>
      <c r="P27" s="621"/>
    </row>
    <row r="28" spans="1:16" ht="102" customHeight="1">
      <c r="A28" s="169">
        <v>14</v>
      </c>
      <c r="B28" s="166" t="s">
        <v>1252</v>
      </c>
      <c r="C28" s="1172" t="s">
        <v>3397</v>
      </c>
      <c r="D28" s="162" t="s">
        <v>5</v>
      </c>
      <c r="E28" s="167">
        <v>4</v>
      </c>
      <c r="F28" s="646"/>
      <c r="G28" s="620"/>
      <c r="H28" s="620"/>
      <c r="I28" s="620"/>
      <c r="J28" s="620"/>
      <c r="K28" s="620"/>
      <c r="L28" s="620"/>
      <c r="M28" s="620"/>
      <c r="N28" s="620"/>
      <c r="O28" s="620"/>
      <c r="P28" s="621"/>
    </row>
    <row r="29" spans="1:16" ht="15">
      <c r="A29" s="169">
        <v>15</v>
      </c>
      <c r="B29" s="165" t="s">
        <v>112</v>
      </c>
      <c r="C29" s="164"/>
      <c r="D29" s="162" t="s">
        <v>5</v>
      </c>
      <c r="E29" s="167">
        <v>2</v>
      </c>
      <c r="F29" s="646"/>
      <c r="G29" s="620"/>
      <c r="H29" s="620"/>
      <c r="I29" s="620"/>
      <c r="J29" s="620"/>
      <c r="K29" s="620"/>
      <c r="L29" s="620"/>
      <c r="M29" s="620"/>
      <c r="N29" s="620"/>
      <c r="O29" s="620"/>
      <c r="P29" s="621"/>
    </row>
    <row r="30" spans="1:16" ht="15">
      <c r="A30" s="169">
        <v>16</v>
      </c>
      <c r="B30" s="165" t="s">
        <v>113</v>
      </c>
      <c r="C30" s="164"/>
      <c r="D30" s="162" t="s">
        <v>9</v>
      </c>
      <c r="E30" s="167">
        <v>10</v>
      </c>
      <c r="F30" s="645"/>
      <c r="G30" s="620"/>
      <c r="H30" s="620"/>
      <c r="I30" s="620"/>
      <c r="J30" s="620"/>
      <c r="K30" s="620"/>
      <c r="L30" s="620"/>
      <c r="M30" s="620"/>
      <c r="N30" s="620"/>
      <c r="O30" s="620"/>
      <c r="P30" s="621"/>
    </row>
    <row r="31" spans="1:16" ht="15">
      <c r="A31" s="169">
        <v>17</v>
      </c>
      <c r="B31" s="165" t="s">
        <v>114</v>
      </c>
      <c r="C31" s="1175" t="s">
        <v>123</v>
      </c>
      <c r="D31" s="162" t="s">
        <v>5</v>
      </c>
      <c r="E31" s="167">
        <v>1</v>
      </c>
      <c r="F31" s="645"/>
      <c r="G31" s="620"/>
      <c r="H31" s="620"/>
      <c r="I31" s="622"/>
      <c r="J31" s="620"/>
      <c r="K31" s="620"/>
      <c r="L31" s="620"/>
      <c r="M31" s="620"/>
      <c r="N31" s="620"/>
      <c r="O31" s="620"/>
      <c r="P31" s="621"/>
    </row>
    <row r="32" spans="1:16" ht="15">
      <c r="A32" s="169">
        <v>18</v>
      </c>
      <c r="B32" s="165" t="s">
        <v>115</v>
      </c>
      <c r="C32" s="1175" t="s">
        <v>123</v>
      </c>
      <c r="D32" s="162" t="s">
        <v>5</v>
      </c>
      <c r="E32" s="167">
        <v>1</v>
      </c>
      <c r="F32" s="645"/>
      <c r="G32" s="620"/>
      <c r="H32" s="620"/>
      <c r="I32" s="622"/>
      <c r="J32" s="620"/>
      <c r="K32" s="620"/>
      <c r="L32" s="620"/>
      <c r="M32" s="620"/>
      <c r="N32" s="620"/>
      <c r="O32" s="620"/>
      <c r="P32" s="621"/>
    </row>
    <row r="33" spans="1:16" ht="26.25">
      <c r="A33" s="169">
        <v>19</v>
      </c>
      <c r="B33" s="165" t="s">
        <v>1421</v>
      </c>
      <c r="C33" s="1172" t="s">
        <v>3398</v>
      </c>
      <c r="D33" s="162" t="s">
        <v>5</v>
      </c>
      <c r="E33" s="167">
        <v>1</v>
      </c>
      <c r="F33" s="620"/>
      <c r="G33" s="620"/>
      <c r="H33" s="620"/>
      <c r="I33" s="620"/>
      <c r="J33" s="620"/>
      <c r="K33" s="620"/>
      <c r="L33" s="620"/>
      <c r="M33" s="620"/>
      <c r="N33" s="620"/>
      <c r="O33" s="620"/>
      <c r="P33" s="621"/>
    </row>
    <row r="34" spans="1:16" ht="15">
      <c r="A34" s="169">
        <v>20</v>
      </c>
      <c r="B34" s="165" t="s">
        <v>116</v>
      </c>
      <c r="C34" s="164"/>
      <c r="D34" s="162" t="s">
        <v>9</v>
      </c>
      <c r="E34" s="167">
        <v>1</v>
      </c>
      <c r="F34" s="645"/>
      <c r="G34" s="620"/>
      <c r="H34" s="620"/>
      <c r="I34" s="622"/>
      <c r="J34" s="620"/>
      <c r="K34" s="620"/>
      <c r="L34" s="620"/>
      <c r="M34" s="620"/>
      <c r="N34" s="620"/>
      <c r="O34" s="620"/>
      <c r="P34" s="621"/>
    </row>
    <row r="35" spans="1:16" ht="26.25">
      <c r="A35" s="169">
        <v>21</v>
      </c>
      <c r="B35" s="164" t="s">
        <v>1253</v>
      </c>
      <c r="C35" s="164"/>
      <c r="D35" s="162" t="s">
        <v>5</v>
      </c>
      <c r="E35" s="167">
        <v>1</v>
      </c>
      <c r="F35" s="645"/>
      <c r="G35" s="620"/>
      <c r="H35" s="620"/>
      <c r="I35" s="622"/>
      <c r="J35" s="620"/>
      <c r="K35" s="620"/>
      <c r="L35" s="620"/>
      <c r="M35" s="620"/>
      <c r="N35" s="620"/>
      <c r="O35" s="620"/>
      <c r="P35" s="621"/>
    </row>
    <row r="36" spans="1:16" ht="26.25">
      <c r="A36" s="169">
        <v>22</v>
      </c>
      <c r="B36" s="164" t="s">
        <v>1254</v>
      </c>
      <c r="C36" s="164"/>
      <c r="D36" s="162" t="s">
        <v>5</v>
      </c>
      <c r="E36" s="167">
        <v>1</v>
      </c>
      <c r="F36" s="645"/>
      <c r="G36" s="620"/>
      <c r="H36" s="620"/>
      <c r="I36" s="620"/>
      <c r="J36" s="620"/>
      <c r="K36" s="620"/>
      <c r="L36" s="620"/>
      <c r="M36" s="620"/>
      <c r="N36" s="620"/>
      <c r="O36" s="620"/>
      <c r="P36" s="621"/>
    </row>
    <row r="37" spans="1:16" ht="26.25">
      <c r="A37" s="169">
        <v>23</v>
      </c>
      <c r="B37" s="164" t="s">
        <v>1255</v>
      </c>
      <c r="C37" s="164"/>
      <c r="D37" s="162" t="s">
        <v>5</v>
      </c>
      <c r="E37" s="167">
        <v>1</v>
      </c>
      <c r="F37" s="646"/>
      <c r="G37" s="620"/>
      <c r="H37" s="620"/>
      <c r="I37" s="622"/>
      <c r="J37" s="620"/>
      <c r="K37" s="620"/>
      <c r="L37" s="620"/>
      <c r="M37" s="620"/>
      <c r="N37" s="620"/>
      <c r="O37" s="620"/>
      <c r="P37" s="621"/>
    </row>
    <row r="38" spans="1:16" ht="15">
      <c r="A38" s="169">
        <v>24</v>
      </c>
      <c r="B38" s="165" t="s">
        <v>117</v>
      </c>
      <c r="C38" s="164"/>
      <c r="D38" s="162" t="s">
        <v>18</v>
      </c>
      <c r="E38" s="167">
        <v>1</v>
      </c>
      <c r="F38" s="645"/>
      <c r="G38" s="620"/>
      <c r="H38" s="620"/>
      <c r="I38" s="622"/>
      <c r="J38" s="620"/>
      <c r="K38" s="620"/>
      <c r="L38" s="620"/>
      <c r="M38" s="620"/>
      <c r="N38" s="620"/>
      <c r="O38" s="620"/>
      <c r="P38" s="621"/>
    </row>
    <row r="39" spans="1:16" ht="15">
      <c r="A39" s="169">
        <v>25</v>
      </c>
      <c r="B39" s="165" t="s">
        <v>118</v>
      </c>
      <c r="C39" s="164"/>
      <c r="D39" s="162" t="s">
        <v>7</v>
      </c>
      <c r="E39" s="167">
        <f>SUM(E23:E24)</f>
        <v>19</v>
      </c>
      <c r="F39" s="645"/>
      <c r="G39" s="620"/>
      <c r="H39" s="620"/>
      <c r="I39" s="622"/>
      <c r="J39" s="620"/>
      <c r="K39" s="620"/>
      <c r="L39" s="620"/>
      <c r="M39" s="620"/>
      <c r="N39" s="620"/>
      <c r="O39" s="620"/>
      <c r="P39" s="621"/>
    </row>
    <row r="40" spans="1:16" ht="15">
      <c r="A40" s="169">
        <v>26</v>
      </c>
      <c r="B40" s="165" t="s">
        <v>119</v>
      </c>
      <c r="C40" s="164"/>
      <c r="D40" s="162" t="s">
        <v>122</v>
      </c>
      <c r="E40" s="167">
        <v>3.92</v>
      </c>
      <c r="F40" s="620"/>
      <c r="G40" s="620"/>
      <c r="H40" s="620"/>
      <c r="I40" s="620"/>
      <c r="J40" s="620"/>
      <c r="K40" s="620"/>
      <c r="L40" s="620"/>
      <c r="M40" s="620"/>
      <c r="N40" s="620"/>
      <c r="O40" s="620"/>
      <c r="P40" s="621"/>
    </row>
    <row r="41" spans="1:16" ht="15">
      <c r="A41" s="169">
        <v>27</v>
      </c>
      <c r="B41" s="165" t="s">
        <v>120</v>
      </c>
      <c r="C41" s="164"/>
      <c r="D41" s="162" t="s">
        <v>18</v>
      </c>
      <c r="E41" s="167">
        <v>1</v>
      </c>
      <c r="F41" s="645"/>
      <c r="G41" s="620"/>
      <c r="H41" s="620"/>
      <c r="I41" s="622"/>
      <c r="J41" s="620"/>
      <c r="K41" s="620"/>
      <c r="L41" s="620"/>
      <c r="M41" s="620"/>
      <c r="N41" s="620"/>
      <c r="O41" s="620"/>
      <c r="P41" s="621"/>
    </row>
    <row r="42" spans="1:16" ht="51.75" thickBot="1">
      <c r="A42" s="169">
        <v>28</v>
      </c>
      <c r="B42" s="168" t="s">
        <v>1099</v>
      </c>
      <c r="C42" s="1176"/>
      <c r="D42" s="163" t="s">
        <v>1097</v>
      </c>
      <c r="E42" s="160">
        <v>1</v>
      </c>
      <c r="F42" s="633"/>
      <c r="G42" s="620"/>
      <c r="H42" s="620"/>
      <c r="I42" s="633"/>
      <c r="J42" s="620"/>
      <c r="K42" s="620"/>
      <c r="L42" s="620"/>
      <c r="M42" s="620"/>
      <c r="N42" s="620"/>
      <c r="O42" s="620"/>
      <c r="P42" s="621"/>
    </row>
    <row r="43" spans="1:16" ht="13.5" thickBot="1">
      <c r="A43" s="9"/>
      <c r="B43" s="2161" t="s">
        <v>6</v>
      </c>
      <c r="C43" s="2161"/>
      <c r="D43" s="2161"/>
      <c r="E43" s="2161"/>
      <c r="F43" s="577"/>
      <c r="G43" s="577"/>
      <c r="H43" s="577"/>
      <c r="I43" s="577"/>
      <c r="J43" s="577"/>
      <c r="K43" s="577"/>
      <c r="L43" s="649"/>
      <c r="M43" s="649"/>
      <c r="N43" s="649"/>
      <c r="O43" s="649"/>
      <c r="P43" s="649"/>
    </row>
    <row r="44" spans="1:16">
      <c r="A44" s="2038"/>
      <c r="B44" s="2038"/>
      <c r="C44" s="2038"/>
      <c r="D44" s="2038"/>
      <c r="E44" s="2038"/>
    </row>
    <row r="46" spans="1:16" s="1045" customFormat="1" ht="78.75" customHeight="1">
      <c r="A46" s="843">
        <v>1</v>
      </c>
      <c r="B46" s="2021" t="s">
        <v>2799</v>
      </c>
      <c r="C46" s="2021"/>
      <c r="D46" s="2021"/>
      <c r="E46" s="2021"/>
      <c r="F46" s="2021"/>
      <c r="G46" s="2021"/>
      <c r="H46" s="2021"/>
      <c r="I46" s="2021"/>
      <c r="J46" s="2021"/>
      <c r="K46" s="2021"/>
      <c r="L46" s="2021"/>
    </row>
    <row r="47" spans="1:16" s="1045" customFormat="1" ht="30.75" customHeight="1">
      <c r="A47" s="846" t="s">
        <v>49</v>
      </c>
      <c r="B47" s="1032" t="s">
        <v>3220</v>
      </c>
      <c r="C47" s="1033"/>
      <c r="D47" s="1033"/>
      <c r="E47" s="1033"/>
      <c r="F47" s="1033"/>
      <c r="G47" s="1033"/>
      <c r="H47" s="1033"/>
      <c r="I47" s="1033"/>
      <c r="J47" s="1033"/>
      <c r="K47" s="1033"/>
      <c r="L47" s="1033"/>
    </row>
    <row r="48" spans="1:16" s="1045" customFormat="1" ht="57" customHeight="1">
      <c r="A48" s="1034" t="s">
        <v>52</v>
      </c>
      <c r="B48" s="2020" t="s">
        <v>3216</v>
      </c>
      <c r="C48" s="2020"/>
      <c r="D48" s="2020"/>
      <c r="E48" s="2020"/>
      <c r="F48" s="2020"/>
      <c r="G48" s="2020"/>
      <c r="H48" s="2020"/>
      <c r="I48" s="2020"/>
      <c r="J48" s="2020"/>
      <c r="K48" s="2020"/>
      <c r="L48" s="2020"/>
    </row>
    <row r="49" spans="1:12" s="1045" customFormat="1" ht="45" customHeight="1">
      <c r="A49" s="1034" t="s">
        <v>3218</v>
      </c>
      <c r="B49" s="1927" t="s">
        <v>3217</v>
      </c>
      <c r="C49" s="1927"/>
      <c r="D49" s="1927"/>
      <c r="E49" s="1927"/>
      <c r="F49" s="1927"/>
      <c r="G49" s="1927"/>
      <c r="H49" s="1927"/>
      <c r="I49" s="1927"/>
      <c r="J49" s="1927"/>
      <c r="K49" s="1927"/>
      <c r="L49" s="1927"/>
    </row>
    <row r="50" spans="1:12" s="1045" customFormat="1" ht="66.75" customHeight="1">
      <c r="A50" s="1034" t="s">
        <v>3219</v>
      </c>
      <c r="B50" s="1927" t="s">
        <v>3224</v>
      </c>
      <c r="C50" s="1927"/>
      <c r="D50" s="1927"/>
      <c r="E50" s="1927"/>
      <c r="F50" s="1927"/>
      <c r="G50" s="1927"/>
      <c r="H50" s="1927"/>
      <c r="I50" s="1927"/>
      <c r="J50" s="1927"/>
      <c r="K50" s="1927"/>
      <c r="L50" s="1927"/>
    </row>
    <row r="51" spans="1:12" s="1045" customFormat="1">
      <c r="A51" s="846"/>
      <c r="B51" s="847"/>
      <c r="C51" s="843"/>
      <c r="D51" s="848"/>
      <c r="E51" s="848"/>
      <c r="F51" s="844"/>
      <c r="G51" s="845"/>
      <c r="H51" s="845"/>
      <c r="I51" s="845"/>
      <c r="J51" s="845"/>
      <c r="K51" s="845"/>
      <c r="L51" s="845"/>
    </row>
    <row r="52" spans="1:12" s="1045" customFormat="1">
      <c r="A52" s="846"/>
      <c r="B52" s="847"/>
      <c r="C52" s="843"/>
      <c r="D52" s="848"/>
      <c r="E52" s="848"/>
      <c r="F52" s="844"/>
      <c r="G52" s="845"/>
      <c r="H52" s="845"/>
      <c r="I52" s="845"/>
      <c r="J52" s="845"/>
      <c r="K52" s="845"/>
      <c r="L52" s="845"/>
    </row>
    <row r="53" spans="1:12" s="1045" customFormat="1">
      <c r="A53" s="846"/>
      <c r="B53" s="847"/>
      <c r="C53" s="843"/>
      <c r="D53" s="848"/>
      <c r="E53" s="848"/>
      <c r="F53" s="844"/>
      <c r="G53" s="845"/>
      <c r="H53" s="845"/>
      <c r="I53" s="845"/>
      <c r="J53" s="845"/>
      <c r="K53" s="845"/>
      <c r="L53" s="845"/>
    </row>
    <row r="54" spans="1:12" s="1045" customFormat="1">
      <c r="A54" s="849"/>
      <c r="B54" s="1045" t="s">
        <v>3222</v>
      </c>
      <c r="C54" s="1921" t="s">
        <v>10</v>
      </c>
      <c r="D54" s="1921"/>
      <c r="E54" s="757"/>
      <c r="F54" s="757"/>
      <c r="G54" s="757"/>
      <c r="H54" s="757"/>
      <c r="I54" s="757"/>
      <c r="J54" s="757"/>
      <c r="K54" s="757"/>
      <c r="L54" s="757"/>
    </row>
    <row r="55" spans="1:12" s="1045" customFormat="1">
      <c r="A55" s="849"/>
      <c r="B55" s="1045" t="s">
        <v>3221</v>
      </c>
      <c r="C55" s="1921" t="s">
        <v>11</v>
      </c>
      <c r="D55" s="1921"/>
      <c r="E55" s="757"/>
      <c r="F55" s="757"/>
      <c r="G55" s="757"/>
      <c r="H55" s="757"/>
      <c r="I55" s="757"/>
      <c r="J55" s="757"/>
      <c r="K55" s="757"/>
      <c r="L55" s="757"/>
    </row>
    <row r="56" spans="1:12" s="1045" customFormat="1">
      <c r="A56" s="849"/>
      <c r="B56" s="833"/>
      <c r="C56" s="851"/>
      <c r="D56" s="851"/>
      <c r="E56" s="757"/>
      <c r="F56" s="757"/>
      <c r="G56" s="757"/>
      <c r="H56" s="757"/>
      <c r="I56" s="757"/>
      <c r="J56" s="757"/>
      <c r="K56" s="757"/>
      <c r="L56" s="757"/>
    </row>
    <row r="57" spans="1:12" s="1045" customFormat="1">
      <c r="A57" s="849"/>
      <c r="B57" s="833"/>
      <c r="C57" s="851"/>
      <c r="D57" s="851"/>
      <c r="E57" s="757"/>
      <c r="F57" s="757"/>
      <c r="G57" s="757"/>
      <c r="H57" s="757"/>
      <c r="I57" s="757"/>
      <c r="J57" s="757"/>
      <c r="K57" s="757"/>
      <c r="L57" s="757"/>
    </row>
    <row r="58" spans="1:12" s="1045" customFormat="1">
      <c r="A58" s="849"/>
      <c r="B58" s="833" t="s">
        <v>3223</v>
      </c>
      <c r="C58" s="1921" t="s">
        <v>10</v>
      </c>
      <c r="D58" s="1921"/>
      <c r="E58" s="757"/>
      <c r="F58" s="757"/>
      <c r="G58" s="757"/>
      <c r="H58" s="757"/>
      <c r="I58" s="757"/>
      <c r="J58" s="757"/>
      <c r="K58" s="757"/>
      <c r="L58" s="757"/>
    </row>
    <row r="59" spans="1:12" s="1045" customFormat="1">
      <c r="A59" s="849"/>
      <c r="B59" s="833"/>
      <c r="C59" s="1921" t="s">
        <v>11</v>
      </c>
      <c r="D59" s="1921"/>
      <c r="E59" s="757"/>
      <c r="F59" s="757"/>
      <c r="G59" s="757"/>
      <c r="H59" s="757"/>
      <c r="I59" s="757"/>
      <c r="J59" s="757"/>
      <c r="K59" s="757"/>
      <c r="L59" s="757"/>
    </row>
    <row r="60" spans="1:12" s="1045" customFormat="1">
      <c r="A60" s="849"/>
      <c r="B60" s="833"/>
      <c r="C60" s="1921"/>
      <c r="D60" s="1921"/>
      <c r="E60" s="757"/>
      <c r="F60" s="757"/>
      <c r="G60" s="757"/>
      <c r="H60" s="757"/>
      <c r="I60" s="757"/>
      <c r="J60" s="757"/>
      <c r="K60" s="757"/>
      <c r="L60" s="757"/>
    </row>
    <row r="61" spans="1:12">
      <c r="B61" s="1"/>
      <c r="C61" s="1"/>
    </row>
    <row r="62" spans="1:12">
      <c r="B62" s="1"/>
      <c r="C62" s="1"/>
    </row>
    <row r="63" spans="1:12">
      <c r="B63" s="1"/>
      <c r="C63" s="1"/>
    </row>
    <row r="64" spans="1:12">
      <c r="B64" s="1"/>
      <c r="C64" s="1"/>
    </row>
    <row r="65" spans="2:3">
      <c r="B65" s="1"/>
      <c r="C65" s="1"/>
    </row>
    <row r="66" spans="2:3">
      <c r="B66" s="1"/>
      <c r="C66" s="1"/>
    </row>
    <row r="67" spans="2:3">
      <c r="B67" s="1"/>
      <c r="C67" s="1"/>
    </row>
    <row r="68" spans="2:3">
      <c r="B68" s="1"/>
      <c r="C68" s="1"/>
    </row>
    <row r="69" spans="2:3">
      <c r="B69" s="1"/>
      <c r="C69" s="1"/>
    </row>
    <row r="70" spans="2:3">
      <c r="B70" s="1"/>
      <c r="C70" s="1"/>
    </row>
    <row r="71" spans="2:3">
      <c r="B71" s="1"/>
      <c r="C71" s="1"/>
    </row>
    <row r="72" spans="2:3">
      <c r="B72" s="1"/>
      <c r="C72" s="1"/>
    </row>
    <row r="73" spans="2:3">
      <c r="B73" s="1"/>
      <c r="C73" s="1"/>
    </row>
    <row r="74" spans="2:3">
      <c r="B74" s="1"/>
      <c r="C74" s="1"/>
    </row>
  </sheetData>
  <mergeCells count="28">
    <mergeCell ref="A5:B5"/>
    <mergeCell ref="A1:E1"/>
    <mergeCell ref="A2:E2"/>
    <mergeCell ref="A3:E3"/>
    <mergeCell ref="A4:B4"/>
    <mergeCell ref="A8:B8"/>
    <mergeCell ref="A9:B9"/>
    <mergeCell ref="D9:E9"/>
    <mergeCell ref="A6:B6"/>
    <mergeCell ref="A7:B7"/>
    <mergeCell ref="F11:K11"/>
    <mergeCell ref="L11:P11"/>
    <mergeCell ref="B43:E43"/>
    <mergeCell ref="A44:E44"/>
    <mergeCell ref="A11:A12"/>
    <mergeCell ref="B11:B12"/>
    <mergeCell ref="D11:D12"/>
    <mergeCell ref="E11:E12"/>
    <mergeCell ref="C11:C12"/>
    <mergeCell ref="C55:D55"/>
    <mergeCell ref="C58:D58"/>
    <mergeCell ref="C59:D59"/>
    <mergeCell ref="C60:D60"/>
    <mergeCell ref="B46:L46"/>
    <mergeCell ref="B48:L48"/>
    <mergeCell ref="B49:L49"/>
    <mergeCell ref="B50:L50"/>
    <mergeCell ref="C54:D54"/>
  </mergeCells>
  <conditionalFormatting sqref="A15:A42">
    <cfRule type="cellIs" dxfId="17" priority="10" operator="equal">
      <formula>0</formula>
    </cfRule>
  </conditionalFormatting>
  <conditionalFormatting sqref="D15:E41">
    <cfRule type="cellIs" dxfId="16" priority="4" operator="equal">
      <formula>0</formula>
    </cfRule>
  </conditionalFormatting>
  <printOptions horizontalCentered="1"/>
  <pageMargins left="0.7" right="0.7" top="0.75" bottom="0.75" header="0.3" footer="0.3"/>
  <pageSetup paperSize="9" scale="78" fitToHeight="0" orientation="landscape" r:id="rId1"/>
  <ignoredErrors>
    <ignoredError sqref="E39" formulaRange="1"/>
  </ignoredError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P86"/>
  <sheetViews>
    <sheetView topLeftCell="A40" zoomScaleNormal="100" workbookViewId="0">
      <selection activeCell="N58" sqref="N58"/>
    </sheetView>
  </sheetViews>
  <sheetFormatPr defaultColWidth="9.42578125" defaultRowHeight="12.75"/>
  <cols>
    <col min="1" max="1" width="8.42578125" style="1" customWidth="1"/>
    <col min="2" max="2" width="32.5703125" style="4" customWidth="1"/>
    <col min="3" max="3" width="16.7109375" style="4" customWidth="1"/>
    <col min="4" max="4" width="6.42578125" style="1" customWidth="1"/>
    <col min="5" max="5" width="35.85546875" style="1" customWidth="1"/>
    <col min="6" max="13" width="9.42578125" style="1"/>
    <col min="14" max="14" width="10.85546875" style="1" customWidth="1"/>
    <col min="15" max="16" width="10.28515625" style="1" bestFit="1" customWidth="1"/>
    <col min="17" max="226" width="9.42578125" style="1"/>
    <col min="227" max="227" width="6.42578125" style="1" customWidth="1"/>
    <col min="228" max="228" width="35.42578125" style="1" customWidth="1"/>
    <col min="229" max="229" width="3.5703125" style="1" customWidth="1"/>
    <col min="230" max="230" width="9.28515625" style="1" customWidth="1"/>
    <col min="231" max="231" width="6.42578125" style="1" customWidth="1"/>
    <col min="232" max="232" width="4.5703125" style="1" customWidth="1"/>
    <col min="233" max="233" width="7.42578125" style="1" customWidth="1"/>
    <col min="234" max="234" width="8.42578125" style="1" customWidth="1"/>
    <col min="235" max="235" width="7.5703125" style="1" customWidth="1"/>
    <col min="236" max="236" width="9" style="1" customWidth="1"/>
    <col min="237" max="237" width="11.42578125" style="1" customWidth="1"/>
    <col min="238" max="238" width="10.42578125" style="1" customWidth="1"/>
    <col min="239" max="239" width="11.5703125" style="1" customWidth="1"/>
    <col min="240" max="240" width="9.42578125" style="1"/>
    <col min="241" max="241" width="11.42578125" style="1" customWidth="1"/>
    <col min="242" max="482" width="9.42578125" style="1"/>
    <col min="483" max="483" width="6.42578125" style="1" customWidth="1"/>
    <col min="484" max="484" width="35.42578125" style="1" customWidth="1"/>
    <col min="485" max="485" width="3.5703125" style="1" customWidth="1"/>
    <col min="486" max="486" width="9.28515625" style="1" customWidth="1"/>
    <col min="487" max="487" width="6.42578125" style="1" customWidth="1"/>
    <col min="488" max="488" width="4.5703125" style="1" customWidth="1"/>
    <col min="489" max="489" width="7.42578125" style="1" customWidth="1"/>
    <col min="490" max="490" width="8.42578125" style="1" customWidth="1"/>
    <col min="491" max="491" width="7.5703125" style="1" customWidth="1"/>
    <col min="492" max="492" width="9" style="1" customWidth="1"/>
    <col min="493" max="493" width="11.42578125" style="1" customWidth="1"/>
    <col min="494" max="494" width="10.42578125" style="1" customWidth="1"/>
    <col min="495" max="495" width="11.5703125" style="1" customWidth="1"/>
    <col min="496" max="496" width="9.42578125" style="1"/>
    <col min="497" max="497" width="11.42578125" style="1" customWidth="1"/>
    <col min="498" max="738" width="9.42578125" style="1"/>
    <col min="739" max="739" width="6.42578125" style="1" customWidth="1"/>
    <col min="740" max="740" width="35.42578125" style="1" customWidth="1"/>
    <col min="741" max="741" width="3.5703125" style="1" customWidth="1"/>
    <col min="742" max="742" width="9.28515625" style="1" customWidth="1"/>
    <col min="743" max="743" width="6.42578125" style="1" customWidth="1"/>
    <col min="744" max="744" width="4.5703125" style="1" customWidth="1"/>
    <col min="745" max="745" width="7.42578125" style="1" customWidth="1"/>
    <col min="746" max="746" width="8.42578125" style="1" customWidth="1"/>
    <col min="747" max="747" width="7.5703125" style="1" customWidth="1"/>
    <col min="748" max="748" width="9" style="1" customWidth="1"/>
    <col min="749" max="749" width="11.42578125" style="1" customWidth="1"/>
    <col min="750" max="750" width="10.42578125" style="1" customWidth="1"/>
    <col min="751" max="751" width="11.5703125" style="1" customWidth="1"/>
    <col min="752" max="752" width="9.42578125" style="1"/>
    <col min="753" max="753" width="11.42578125" style="1" customWidth="1"/>
    <col min="754" max="994" width="9.42578125" style="1"/>
    <col min="995" max="995" width="6.42578125" style="1" customWidth="1"/>
    <col min="996" max="996" width="35.42578125" style="1" customWidth="1"/>
    <col min="997" max="997" width="3.5703125" style="1" customWidth="1"/>
    <col min="998" max="999" width="9.28515625" style="1" customWidth="1"/>
    <col min="1000" max="16384" width="9.42578125" style="1"/>
  </cols>
  <sheetData>
    <row r="1" spans="1:16">
      <c r="A1" s="2034" t="s">
        <v>2925</v>
      </c>
      <c r="B1" s="2034"/>
      <c r="C1" s="2034"/>
      <c r="D1" s="2034"/>
      <c r="E1" s="2034"/>
    </row>
    <row r="2" spans="1:16">
      <c r="A2" s="2035" t="s">
        <v>879</v>
      </c>
      <c r="B2" s="2035"/>
      <c r="C2" s="2035"/>
      <c r="D2" s="2035"/>
      <c r="E2" s="2035"/>
    </row>
    <row r="3" spans="1:16">
      <c r="A3" s="2071"/>
      <c r="B3" s="2071"/>
      <c r="C3" s="2170"/>
      <c r="D3" s="2071"/>
      <c r="E3" s="2071"/>
    </row>
    <row r="4" spans="1:16">
      <c r="A4" s="1932" t="s">
        <v>0</v>
      </c>
      <c r="B4" s="1932"/>
      <c r="C4" s="759" t="s">
        <v>3211</v>
      </c>
      <c r="D4" s="1142"/>
      <c r="E4" s="1142"/>
    </row>
    <row r="5" spans="1:16" s="2" customFormat="1">
      <c r="A5" s="1932" t="s">
        <v>1</v>
      </c>
      <c r="B5" s="1932"/>
      <c r="C5" s="759" t="s">
        <v>3211</v>
      </c>
      <c r="D5" s="1049"/>
      <c r="E5" s="1049"/>
    </row>
    <row r="6" spans="1:16" s="3" customFormat="1">
      <c r="A6" s="1932" t="s">
        <v>2</v>
      </c>
      <c r="B6" s="1932"/>
      <c r="C6" s="759" t="s">
        <v>3212</v>
      </c>
      <c r="D6" s="1050"/>
      <c r="E6" s="1050"/>
    </row>
    <row r="7" spans="1:16" ht="15">
      <c r="A7" s="1932" t="s">
        <v>3209</v>
      </c>
      <c r="B7" s="1932"/>
      <c r="C7" s="761" t="s">
        <v>3213</v>
      </c>
      <c r="D7" s="1142"/>
      <c r="E7" s="1142"/>
    </row>
    <row r="8" spans="1:16" s="3" customFormat="1" ht="15">
      <c r="A8" s="1939" t="s">
        <v>3210</v>
      </c>
      <c r="B8" s="1939"/>
      <c r="C8" s="761"/>
      <c r="D8" s="1050"/>
      <c r="E8" s="1050"/>
    </row>
    <row r="9" spans="1:16">
      <c r="A9" s="1142"/>
      <c r="B9" s="1142"/>
      <c r="C9" s="1048"/>
      <c r="D9" s="1142"/>
      <c r="E9" s="1142"/>
      <c r="M9" s="23" t="s">
        <v>2941</v>
      </c>
      <c r="N9" s="23"/>
      <c r="O9" s="145"/>
      <c r="P9" s="23" t="s">
        <v>2942</v>
      </c>
    </row>
    <row r="10" spans="1:16">
      <c r="A10" s="1142"/>
      <c r="B10" s="1142"/>
      <c r="C10" s="1048"/>
      <c r="D10" s="1142"/>
      <c r="E10" s="1142"/>
      <c r="M10" s="23" t="s">
        <v>2943</v>
      </c>
      <c r="N10" s="23"/>
      <c r="O10" s="23"/>
      <c r="P10" s="23"/>
    </row>
    <row r="11" spans="1:16" ht="13.5" thickBot="1"/>
    <row r="12" spans="1:16" ht="12.75" customHeight="1">
      <c r="A12" s="2039" t="s">
        <v>8</v>
      </c>
      <c r="B12" s="2009" t="s">
        <v>1085</v>
      </c>
      <c r="C12" s="2011" t="s">
        <v>1086</v>
      </c>
      <c r="D12" s="2011" t="s">
        <v>3</v>
      </c>
      <c r="E12" s="2013" t="s">
        <v>4</v>
      </c>
      <c r="F12" s="2154" t="s">
        <v>2934</v>
      </c>
      <c r="G12" s="2154"/>
      <c r="H12" s="2154"/>
      <c r="I12" s="2154"/>
      <c r="J12" s="2154"/>
      <c r="K12" s="2154"/>
      <c r="L12" s="2155" t="s">
        <v>2935</v>
      </c>
      <c r="M12" s="2155"/>
      <c r="N12" s="2155"/>
      <c r="O12" s="2155"/>
      <c r="P12" s="2155"/>
    </row>
    <row r="13" spans="1:16" ht="43.5" customHeight="1" thickBot="1">
      <c r="A13" s="2040"/>
      <c r="B13" s="2009"/>
      <c r="C13" s="1963"/>
      <c r="D13" s="1963"/>
      <c r="E13" s="1965"/>
      <c r="F13" s="643" t="s">
        <v>2936</v>
      </c>
      <c r="G13" s="643" t="s">
        <v>2937</v>
      </c>
      <c r="H13" s="643" t="s">
        <v>2886</v>
      </c>
      <c r="I13" s="643" t="s">
        <v>2887</v>
      </c>
      <c r="J13" s="643" t="s">
        <v>2888</v>
      </c>
      <c r="K13" s="643" t="s">
        <v>2938</v>
      </c>
      <c r="L13" s="643" t="s">
        <v>2939</v>
      </c>
      <c r="M13" s="643" t="s">
        <v>2886</v>
      </c>
      <c r="N13" s="643" t="s">
        <v>2887</v>
      </c>
      <c r="O13" s="643" t="s">
        <v>2888</v>
      </c>
      <c r="P13" s="643" t="s">
        <v>2940</v>
      </c>
    </row>
    <row r="14" spans="1:16" ht="15.75" thickBot="1">
      <c r="A14" s="128">
        <v>1</v>
      </c>
      <c r="B14" s="129">
        <v>2</v>
      </c>
      <c r="C14" s="129">
        <v>3</v>
      </c>
      <c r="D14" s="129">
        <v>4</v>
      </c>
      <c r="E14" s="129">
        <v>5</v>
      </c>
      <c r="F14" s="129">
        <v>6</v>
      </c>
      <c r="G14" s="129">
        <v>7</v>
      </c>
      <c r="H14" s="129">
        <v>8</v>
      </c>
      <c r="I14" s="129">
        <v>9</v>
      </c>
      <c r="J14" s="129">
        <v>10</v>
      </c>
      <c r="K14" s="129">
        <v>11</v>
      </c>
      <c r="L14" s="129">
        <v>12</v>
      </c>
      <c r="M14" s="129">
        <v>13</v>
      </c>
      <c r="N14" s="129">
        <v>14</v>
      </c>
      <c r="O14" s="129">
        <v>15</v>
      </c>
      <c r="P14" s="644">
        <v>16</v>
      </c>
    </row>
    <row r="15" spans="1:16" ht="15">
      <c r="A15" s="5"/>
      <c r="B15" s="717"/>
      <c r="C15" s="52"/>
      <c r="D15" s="7"/>
      <c r="E15" s="426"/>
      <c r="F15" s="596"/>
      <c r="G15" s="597"/>
      <c r="H15" s="597"/>
      <c r="I15" s="598"/>
      <c r="J15" s="599"/>
      <c r="K15" s="597"/>
      <c r="L15" s="599"/>
      <c r="M15" s="599"/>
      <c r="N15" s="599"/>
      <c r="O15" s="599"/>
      <c r="P15" s="600"/>
    </row>
    <row r="16" spans="1:16" ht="26.25">
      <c r="A16" s="718">
        <v>1</v>
      </c>
      <c r="B16" s="715" t="s">
        <v>880</v>
      </c>
      <c r="C16" s="652"/>
      <c r="D16" s="676"/>
      <c r="E16" s="635"/>
      <c r="F16" s="622"/>
      <c r="G16" s="620"/>
      <c r="H16" s="620"/>
      <c r="I16" s="620"/>
      <c r="J16" s="620"/>
      <c r="K16" s="620"/>
      <c r="L16" s="620"/>
      <c r="M16" s="620"/>
      <c r="N16" s="620"/>
      <c r="O16" s="620"/>
      <c r="P16" s="621"/>
    </row>
    <row r="17" spans="1:16" ht="51.75">
      <c r="A17" s="718">
        <v>2</v>
      </c>
      <c r="B17" s="713" t="s">
        <v>881</v>
      </c>
      <c r="C17" s="652" t="s">
        <v>3384</v>
      </c>
      <c r="D17" s="676" t="s">
        <v>5</v>
      </c>
      <c r="E17" s="635">
        <v>3</v>
      </c>
      <c r="F17" s="620"/>
      <c r="G17" s="620"/>
      <c r="H17" s="620"/>
      <c r="I17" s="620"/>
      <c r="J17" s="620"/>
      <c r="K17" s="620"/>
      <c r="L17" s="620"/>
      <c r="M17" s="620"/>
      <c r="N17" s="620"/>
      <c r="O17" s="620"/>
      <c r="P17" s="621"/>
    </row>
    <row r="18" spans="1:16" ht="51.75">
      <c r="A18" s="718">
        <v>3</v>
      </c>
      <c r="B18" s="713" t="s">
        <v>882</v>
      </c>
      <c r="C18" s="652" t="s">
        <v>3385</v>
      </c>
      <c r="D18" s="676" t="s">
        <v>5</v>
      </c>
      <c r="E18" s="635">
        <v>1</v>
      </c>
      <c r="F18" s="620"/>
      <c r="G18" s="620"/>
      <c r="H18" s="620"/>
      <c r="I18" s="622"/>
      <c r="J18" s="620"/>
      <c r="K18" s="620"/>
      <c r="L18" s="620"/>
      <c r="M18" s="620"/>
      <c r="N18" s="620"/>
      <c r="O18" s="620"/>
      <c r="P18" s="621"/>
    </row>
    <row r="19" spans="1:16" ht="39">
      <c r="A19" s="718">
        <v>4</v>
      </c>
      <c r="B19" s="713" t="s">
        <v>883</v>
      </c>
      <c r="C19" s="652" t="s">
        <v>3386</v>
      </c>
      <c r="D19" s="676" t="s">
        <v>5</v>
      </c>
      <c r="E19" s="635">
        <v>10</v>
      </c>
      <c r="F19" s="620"/>
      <c r="G19" s="620"/>
      <c r="H19" s="620"/>
      <c r="I19" s="622"/>
      <c r="J19" s="620"/>
      <c r="K19" s="620"/>
      <c r="L19" s="620"/>
      <c r="M19" s="620"/>
      <c r="N19" s="620"/>
      <c r="O19" s="620"/>
      <c r="P19" s="621"/>
    </row>
    <row r="20" spans="1:16" ht="26.25">
      <c r="A20" s="718">
        <v>5</v>
      </c>
      <c r="B20" s="713" t="s">
        <v>884</v>
      </c>
      <c r="C20" s="652" t="s">
        <v>3387</v>
      </c>
      <c r="D20" s="676" t="s">
        <v>5</v>
      </c>
      <c r="E20" s="635">
        <v>3</v>
      </c>
      <c r="F20" s="620"/>
      <c r="G20" s="620"/>
      <c r="H20" s="620"/>
      <c r="I20" s="622"/>
      <c r="J20" s="620"/>
      <c r="K20" s="620"/>
      <c r="L20" s="620"/>
      <c r="M20" s="620"/>
      <c r="N20" s="620"/>
      <c r="O20" s="620"/>
      <c r="P20" s="621"/>
    </row>
    <row r="21" spans="1:16" ht="39">
      <c r="A21" s="718">
        <v>6</v>
      </c>
      <c r="B21" s="715" t="s">
        <v>1340</v>
      </c>
      <c r="C21" s="652"/>
      <c r="D21" s="676"/>
      <c r="E21" s="635"/>
      <c r="F21" s="620"/>
      <c r="G21" s="620"/>
      <c r="H21" s="620"/>
      <c r="I21" s="620"/>
      <c r="J21" s="620"/>
      <c r="K21" s="620"/>
      <c r="L21" s="620"/>
      <c r="M21" s="620"/>
      <c r="N21" s="620"/>
      <c r="O21" s="620"/>
      <c r="P21" s="621"/>
    </row>
    <row r="22" spans="1:16" ht="26.25">
      <c r="A22" s="718">
        <v>7</v>
      </c>
      <c r="B22" s="713" t="s">
        <v>1341</v>
      </c>
      <c r="C22" s="652"/>
      <c r="D22" s="676" t="s">
        <v>9</v>
      </c>
      <c r="E22" s="635">
        <v>1</v>
      </c>
      <c r="F22" s="620"/>
      <c r="G22" s="620"/>
      <c r="H22" s="620"/>
      <c r="I22" s="622"/>
      <c r="J22" s="620"/>
      <c r="K22" s="620"/>
      <c r="L22" s="620"/>
      <c r="M22" s="620"/>
      <c r="N22" s="620"/>
      <c r="O22" s="620"/>
      <c r="P22" s="621"/>
    </row>
    <row r="23" spans="1:16" ht="15">
      <c r="A23" s="718">
        <v>8</v>
      </c>
      <c r="B23" s="713" t="s">
        <v>1342</v>
      </c>
      <c r="C23" s="652"/>
      <c r="D23" s="676" t="s">
        <v>5</v>
      </c>
      <c r="E23" s="635">
        <v>1</v>
      </c>
      <c r="F23" s="622"/>
      <c r="G23" s="620"/>
      <c r="H23" s="620"/>
      <c r="I23" s="622"/>
      <c r="J23" s="620"/>
      <c r="K23" s="620"/>
      <c r="L23" s="620"/>
      <c r="M23" s="620"/>
      <c r="N23" s="620"/>
      <c r="O23" s="620"/>
      <c r="P23" s="621"/>
    </row>
    <row r="24" spans="1:16" ht="15">
      <c r="A24" s="718">
        <v>9</v>
      </c>
      <c r="B24" s="713" t="s">
        <v>1343</v>
      </c>
      <c r="C24" s="652"/>
      <c r="D24" s="676" t="s">
        <v>5</v>
      </c>
      <c r="E24" s="635">
        <v>2</v>
      </c>
      <c r="F24" s="620"/>
      <c r="G24" s="620"/>
      <c r="H24" s="620"/>
      <c r="I24" s="620"/>
      <c r="J24" s="620"/>
      <c r="K24" s="620"/>
      <c r="L24" s="620"/>
      <c r="M24" s="620"/>
      <c r="N24" s="620"/>
      <c r="O24" s="620"/>
      <c r="P24" s="621"/>
    </row>
    <row r="25" spans="1:16" ht="15">
      <c r="A25" s="718">
        <v>10</v>
      </c>
      <c r="B25" s="713" t="s">
        <v>1344</v>
      </c>
      <c r="C25" s="652"/>
      <c r="D25" s="676" t="s">
        <v>5</v>
      </c>
      <c r="E25" s="635">
        <v>2</v>
      </c>
      <c r="F25" s="691"/>
      <c r="G25" s="620"/>
      <c r="H25" s="620"/>
      <c r="I25" s="692"/>
      <c r="J25" s="620"/>
      <c r="K25" s="620"/>
      <c r="L25" s="620"/>
      <c r="M25" s="620"/>
      <c r="N25" s="620"/>
      <c r="O25" s="620"/>
      <c r="P25" s="621"/>
    </row>
    <row r="26" spans="1:16" ht="15">
      <c r="A26" s="718">
        <v>11</v>
      </c>
      <c r="B26" s="628" t="s">
        <v>1348</v>
      </c>
      <c r="C26" s="652"/>
      <c r="D26" s="676" t="s">
        <v>5</v>
      </c>
      <c r="E26" s="635">
        <v>1</v>
      </c>
      <c r="F26" s="691"/>
      <c r="G26" s="620"/>
      <c r="H26" s="620"/>
      <c r="I26" s="692"/>
      <c r="J26" s="620"/>
      <c r="K26" s="620"/>
      <c r="L26" s="620"/>
      <c r="M26" s="620"/>
      <c r="N26" s="620"/>
      <c r="O26" s="620"/>
      <c r="P26" s="621"/>
    </row>
    <row r="27" spans="1:16" ht="15">
      <c r="A27" s="718">
        <v>12</v>
      </c>
      <c r="B27" s="628" t="s">
        <v>1349</v>
      </c>
      <c r="C27" s="652"/>
      <c r="D27" s="676" t="s">
        <v>5</v>
      </c>
      <c r="E27" s="635">
        <v>1</v>
      </c>
      <c r="F27" s="620"/>
      <c r="G27" s="620"/>
      <c r="H27" s="620"/>
      <c r="I27" s="620"/>
      <c r="J27" s="620"/>
      <c r="K27" s="620"/>
      <c r="L27" s="620"/>
      <c r="M27" s="620"/>
      <c r="N27" s="620"/>
      <c r="O27" s="620"/>
      <c r="P27" s="621"/>
    </row>
    <row r="28" spans="1:16" ht="15">
      <c r="A28" s="718">
        <v>13</v>
      </c>
      <c r="B28" s="713" t="s">
        <v>520</v>
      </c>
      <c r="C28" s="652"/>
      <c r="D28" s="676" t="s">
        <v>5</v>
      </c>
      <c r="E28" s="635">
        <v>2</v>
      </c>
      <c r="F28" s="620"/>
      <c r="G28" s="620"/>
      <c r="H28" s="620"/>
      <c r="I28" s="620"/>
      <c r="J28" s="620"/>
      <c r="K28" s="620"/>
      <c r="L28" s="620"/>
      <c r="M28" s="620"/>
      <c r="N28" s="620"/>
      <c r="O28" s="620"/>
      <c r="P28" s="621"/>
    </row>
    <row r="29" spans="1:16" ht="15">
      <c r="A29" s="718">
        <v>14</v>
      </c>
      <c r="B29" s="713" t="s">
        <v>1345</v>
      </c>
      <c r="C29" s="652"/>
      <c r="D29" s="676" t="s">
        <v>5</v>
      </c>
      <c r="E29" s="635">
        <v>10</v>
      </c>
      <c r="F29" s="620"/>
      <c r="G29" s="620"/>
      <c r="H29" s="620"/>
      <c r="I29" s="622"/>
      <c r="J29" s="620"/>
      <c r="K29" s="620"/>
      <c r="L29" s="620"/>
      <c r="M29" s="620"/>
      <c r="N29" s="620"/>
      <c r="O29" s="620"/>
      <c r="P29" s="621"/>
    </row>
    <row r="30" spans="1:16" ht="15">
      <c r="A30" s="718">
        <v>15</v>
      </c>
      <c r="B30" s="713" t="s">
        <v>755</v>
      </c>
      <c r="C30" s="652"/>
      <c r="D30" s="676" t="s">
        <v>5</v>
      </c>
      <c r="E30" s="635">
        <v>2</v>
      </c>
      <c r="F30" s="620"/>
      <c r="G30" s="620"/>
      <c r="H30" s="620"/>
      <c r="I30" s="620"/>
      <c r="J30" s="620"/>
      <c r="K30" s="620"/>
      <c r="L30" s="620"/>
      <c r="M30" s="620"/>
      <c r="N30" s="620"/>
      <c r="O30" s="620"/>
      <c r="P30" s="621"/>
    </row>
    <row r="31" spans="1:16" ht="26.25">
      <c r="A31" s="718">
        <v>16</v>
      </c>
      <c r="B31" s="713" t="s">
        <v>1346</v>
      </c>
      <c r="C31" s="652"/>
      <c r="D31" s="676" t="s">
        <v>5</v>
      </c>
      <c r="E31" s="635">
        <v>1</v>
      </c>
      <c r="F31" s="620"/>
      <c r="G31" s="620"/>
      <c r="H31" s="620"/>
      <c r="I31" s="620"/>
      <c r="J31" s="620"/>
      <c r="K31" s="620"/>
      <c r="L31" s="620"/>
      <c r="M31" s="620"/>
      <c r="N31" s="620"/>
      <c r="O31" s="620"/>
      <c r="P31" s="621"/>
    </row>
    <row r="32" spans="1:16" ht="39">
      <c r="A32" s="718">
        <v>17</v>
      </c>
      <c r="B32" s="713" t="s">
        <v>883</v>
      </c>
      <c r="C32" s="652"/>
      <c r="D32" s="676" t="s">
        <v>5</v>
      </c>
      <c r="E32" s="635">
        <v>2</v>
      </c>
      <c r="F32" s="620"/>
      <c r="G32" s="620"/>
      <c r="H32" s="620"/>
      <c r="I32" s="620"/>
      <c r="J32" s="620"/>
      <c r="K32" s="620"/>
      <c r="L32" s="620"/>
      <c r="M32" s="620"/>
      <c r="N32" s="620"/>
      <c r="O32" s="620"/>
      <c r="P32" s="621"/>
    </row>
    <row r="33" spans="1:16" ht="15">
      <c r="A33" s="718">
        <v>18</v>
      </c>
      <c r="B33" s="628" t="s">
        <v>783</v>
      </c>
      <c r="C33" s="652"/>
      <c r="D33" s="676" t="s">
        <v>9</v>
      </c>
      <c r="E33" s="635">
        <v>1</v>
      </c>
      <c r="F33" s="622"/>
      <c r="G33" s="620"/>
      <c r="H33" s="620"/>
      <c r="I33" s="620"/>
      <c r="J33" s="620"/>
      <c r="K33" s="620"/>
      <c r="L33" s="620"/>
      <c r="M33" s="620"/>
      <c r="N33" s="620"/>
      <c r="O33" s="620"/>
      <c r="P33" s="621"/>
    </row>
    <row r="34" spans="1:16" ht="15">
      <c r="A34" s="718">
        <v>19</v>
      </c>
      <c r="B34" s="713" t="s">
        <v>1347</v>
      </c>
      <c r="C34" s="652"/>
      <c r="D34" s="676" t="s">
        <v>5</v>
      </c>
      <c r="E34" s="635">
        <v>2</v>
      </c>
      <c r="F34" s="622"/>
      <c r="G34" s="620"/>
      <c r="H34" s="620"/>
      <c r="I34" s="622"/>
      <c r="J34" s="620"/>
      <c r="K34" s="620"/>
      <c r="L34" s="620"/>
      <c r="M34" s="620"/>
      <c r="N34" s="620"/>
      <c r="O34" s="620"/>
      <c r="P34" s="621"/>
    </row>
    <row r="35" spans="1:16" ht="15">
      <c r="A35" s="718">
        <v>20</v>
      </c>
      <c r="B35" s="713" t="s">
        <v>786</v>
      </c>
      <c r="C35" s="652"/>
      <c r="D35" s="676" t="s">
        <v>9</v>
      </c>
      <c r="E35" s="635">
        <v>1</v>
      </c>
      <c r="F35" s="622"/>
      <c r="G35" s="620"/>
      <c r="H35" s="620"/>
      <c r="I35" s="620"/>
      <c r="J35" s="620"/>
      <c r="K35" s="620"/>
      <c r="L35" s="620"/>
      <c r="M35" s="620"/>
      <c r="N35" s="620"/>
      <c r="O35" s="620"/>
      <c r="P35" s="621"/>
    </row>
    <row r="36" spans="1:16" ht="15">
      <c r="A36" s="718">
        <v>21</v>
      </c>
      <c r="B36" s="715" t="s">
        <v>541</v>
      </c>
      <c r="C36" s="716"/>
      <c r="D36" s="676"/>
      <c r="E36" s="635"/>
      <c r="F36" s="658"/>
      <c r="G36" s="620"/>
      <c r="H36" s="659"/>
      <c r="I36" s="639"/>
      <c r="J36" s="639"/>
      <c r="K36" s="620"/>
      <c r="L36" s="620"/>
      <c r="M36" s="620"/>
      <c r="N36" s="620"/>
      <c r="O36" s="620"/>
      <c r="P36" s="621"/>
    </row>
    <row r="37" spans="1:16" ht="25.5">
      <c r="A37" s="718">
        <v>22</v>
      </c>
      <c r="B37" s="713" t="s">
        <v>885</v>
      </c>
      <c r="C37" s="716" t="s">
        <v>1351</v>
      </c>
      <c r="D37" s="676" t="s">
        <v>7</v>
      </c>
      <c r="E37" s="635">
        <v>420</v>
      </c>
      <c r="F37" s="620"/>
      <c r="G37" s="620"/>
      <c r="H37" s="620"/>
      <c r="I37" s="622"/>
      <c r="J37" s="620"/>
      <c r="K37" s="620"/>
      <c r="L37" s="620"/>
      <c r="M37" s="620"/>
      <c r="N37" s="620"/>
      <c r="O37" s="620"/>
      <c r="P37" s="621"/>
    </row>
    <row r="38" spans="1:16" ht="25.5">
      <c r="A38" s="718">
        <v>23</v>
      </c>
      <c r="B38" s="713" t="s">
        <v>885</v>
      </c>
      <c r="C38" s="716" t="s">
        <v>1350</v>
      </c>
      <c r="D38" s="676" t="s">
        <v>7</v>
      </c>
      <c r="E38" s="635">
        <v>460</v>
      </c>
      <c r="F38" s="620"/>
      <c r="G38" s="620"/>
      <c r="H38" s="620"/>
      <c r="I38" s="622"/>
      <c r="J38" s="620"/>
      <c r="K38" s="620"/>
      <c r="L38" s="620"/>
      <c r="M38" s="620"/>
      <c r="N38" s="620"/>
      <c r="O38" s="620"/>
      <c r="P38" s="621"/>
    </row>
    <row r="39" spans="1:16" ht="33" customHeight="1">
      <c r="A39" s="718">
        <v>24</v>
      </c>
      <c r="B39" s="713" t="s">
        <v>575</v>
      </c>
      <c r="C39" s="716" t="s">
        <v>886</v>
      </c>
      <c r="D39" s="676" t="s">
        <v>7</v>
      </c>
      <c r="E39" s="635">
        <v>60</v>
      </c>
      <c r="F39" s="620"/>
      <c r="G39" s="620"/>
      <c r="H39" s="620"/>
      <c r="I39" s="620"/>
      <c r="J39" s="620"/>
      <c r="K39" s="620"/>
      <c r="L39" s="620"/>
      <c r="M39" s="620"/>
      <c r="N39" s="620"/>
      <c r="O39" s="620"/>
      <c r="P39" s="621"/>
    </row>
    <row r="40" spans="1:16" ht="15">
      <c r="A40" s="718">
        <v>25</v>
      </c>
      <c r="B40" s="713" t="s">
        <v>789</v>
      </c>
      <c r="C40" s="716" t="s">
        <v>1352</v>
      </c>
      <c r="D40" s="688" t="s">
        <v>7</v>
      </c>
      <c r="E40" s="635">
        <v>810</v>
      </c>
      <c r="F40" s="620"/>
      <c r="G40" s="620"/>
      <c r="H40" s="620"/>
      <c r="I40" s="692"/>
      <c r="J40" s="620"/>
      <c r="K40" s="620"/>
      <c r="L40" s="620"/>
      <c r="M40" s="620"/>
      <c r="N40" s="620"/>
      <c r="O40" s="620"/>
      <c r="P40" s="621"/>
    </row>
    <row r="41" spans="1:16" ht="15">
      <c r="A41" s="718">
        <v>26</v>
      </c>
      <c r="B41" s="713" t="s">
        <v>789</v>
      </c>
      <c r="C41" s="716" t="s">
        <v>1353</v>
      </c>
      <c r="D41" s="688" t="s">
        <v>7</v>
      </c>
      <c r="E41" s="635">
        <v>140</v>
      </c>
      <c r="F41" s="620"/>
      <c r="G41" s="620"/>
      <c r="H41" s="620"/>
      <c r="I41" s="692"/>
      <c r="J41" s="620"/>
      <c r="K41" s="620"/>
      <c r="L41" s="620"/>
      <c r="M41" s="620"/>
      <c r="N41" s="620"/>
      <c r="O41" s="620"/>
      <c r="P41" s="621"/>
    </row>
    <row r="42" spans="1:16" ht="39">
      <c r="A42" s="718">
        <v>27</v>
      </c>
      <c r="B42" s="713" t="s">
        <v>887</v>
      </c>
      <c r="C42" s="716" t="s">
        <v>891</v>
      </c>
      <c r="D42" s="688" t="s">
        <v>7</v>
      </c>
      <c r="E42" s="635">
        <v>120</v>
      </c>
      <c r="F42" s="620"/>
      <c r="G42" s="620"/>
      <c r="H42" s="620"/>
      <c r="I42" s="620"/>
      <c r="J42" s="620"/>
      <c r="K42" s="620"/>
      <c r="L42" s="620"/>
      <c r="M42" s="620"/>
      <c r="N42" s="620"/>
      <c r="O42" s="620"/>
      <c r="P42" s="621"/>
    </row>
    <row r="43" spans="1:16" ht="39">
      <c r="A43" s="718">
        <v>28</v>
      </c>
      <c r="B43" s="713" t="s">
        <v>888</v>
      </c>
      <c r="C43" s="688"/>
      <c r="D43" s="688" t="s">
        <v>5</v>
      </c>
      <c r="E43" s="635">
        <v>360</v>
      </c>
      <c r="F43" s="620"/>
      <c r="G43" s="620"/>
      <c r="H43" s="620"/>
      <c r="I43" s="620"/>
      <c r="J43" s="620"/>
      <c r="K43" s="620"/>
      <c r="L43" s="620"/>
      <c r="M43" s="620"/>
      <c r="N43" s="620"/>
      <c r="O43" s="620"/>
      <c r="P43" s="621"/>
    </row>
    <row r="44" spans="1:16" ht="26.25">
      <c r="A44" s="718">
        <v>29</v>
      </c>
      <c r="B44" s="713" t="s">
        <v>1354</v>
      </c>
      <c r="C44" s="688"/>
      <c r="D44" s="688" t="s">
        <v>5</v>
      </c>
      <c r="E44" s="635">
        <v>1590</v>
      </c>
      <c r="F44" s="620"/>
      <c r="G44" s="620"/>
      <c r="H44" s="620"/>
      <c r="I44" s="622"/>
      <c r="J44" s="620"/>
      <c r="K44" s="620"/>
      <c r="L44" s="620"/>
      <c r="M44" s="620"/>
      <c r="N44" s="620"/>
      <c r="O44" s="620"/>
      <c r="P44" s="621"/>
    </row>
    <row r="45" spans="1:16" ht="26.25">
      <c r="A45" s="718">
        <v>30</v>
      </c>
      <c r="B45" s="713" t="s">
        <v>889</v>
      </c>
      <c r="C45" s="652"/>
      <c r="D45" s="688" t="s">
        <v>5</v>
      </c>
      <c r="E45" s="635">
        <v>3300</v>
      </c>
      <c r="F45" s="620"/>
      <c r="G45" s="620"/>
      <c r="H45" s="620"/>
      <c r="I45" s="620"/>
      <c r="J45" s="620"/>
      <c r="K45" s="620"/>
      <c r="L45" s="620"/>
      <c r="M45" s="620"/>
      <c r="N45" s="620"/>
      <c r="O45" s="620"/>
      <c r="P45" s="621"/>
    </row>
    <row r="46" spans="1:16" ht="26.25">
      <c r="A46" s="718">
        <v>31</v>
      </c>
      <c r="B46" s="713" t="s">
        <v>1355</v>
      </c>
      <c r="C46" s="652"/>
      <c r="D46" s="688" t="s">
        <v>5</v>
      </c>
      <c r="E46" s="635">
        <v>420</v>
      </c>
      <c r="F46" s="620"/>
      <c r="G46" s="620"/>
      <c r="H46" s="620"/>
      <c r="I46" s="620"/>
      <c r="J46" s="620"/>
      <c r="K46" s="620"/>
      <c r="L46" s="620"/>
      <c r="M46" s="620"/>
      <c r="N46" s="620"/>
      <c r="O46" s="620"/>
      <c r="P46" s="621"/>
    </row>
    <row r="47" spans="1:16" ht="26.25">
      <c r="A47" s="718">
        <v>32</v>
      </c>
      <c r="B47" s="713" t="s">
        <v>890</v>
      </c>
      <c r="C47" s="688" t="s">
        <v>3388</v>
      </c>
      <c r="D47" s="688" t="s">
        <v>5</v>
      </c>
      <c r="E47" s="635">
        <v>13</v>
      </c>
      <c r="F47" s="620"/>
      <c r="G47" s="620"/>
      <c r="H47" s="620"/>
      <c r="I47" s="620"/>
      <c r="J47" s="620"/>
      <c r="K47" s="620"/>
      <c r="L47" s="620"/>
      <c r="M47" s="620"/>
      <c r="N47" s="620"/>
      <c r="O47" s="620"/>
      <c r="P47" s="621"/>
    </row>
    <row r="48" spans="1:16" ht="15">
      <c r="A48" s="718">
        <v>33</v>
      </c>
      <c r="B48" s="714" t="s">
        <v>548</v>
      </c>
      <c r="C48" s="652"/>
      <c r="D48" s="676"/>
      <c r="E48" s="635"/>
      <c r="F48" s="622"/>
      <c r="G48" s="620"/>
      <c r="H48" s="620"/>
      <c r="I48" s="620"/>
      <c r="J48" s="620"/>
      <c r="K48" s="620"/>
      <c r="L48" s="620"/>
      <c r="M48" s="620"/>
      <c r="N48" s="620"/>
      <c r="O48" s="620"/>
      <c r="P48" s="621"/>
    </row>
    <row r="49" spans="1:16" ht="25.5">
      <c r="A49" s="718">
        <v>34</v>
      </c>
      <c r="B49" s="713" t="s">
        <v>549</v>
      </c>
      <c r="C49" s="652" t="s">
        <v>3389</v>
      </c>
      <c r="D49" s="676" t="s">
        <v>5</v>
      </c>
      <c r="E49" s="635">
        <v>1</v>
      </c>
      <c r="F49" s="622"/>
      <c r="G49" s="620"/>
      <c r="H49" s="620"/>
      <c r="I49" s="622"/>
      <c r="J49" s="620"/>
      <c r="K49" s="620"/>
      <c r="L49" s="620"/>
      <c r="M49" s="620"/>
      <c r="N49" s="620"/>
      <c r="O49" s="620"/>
      <c r="P49" s="621"/>
    </row>
    <row r="50" spans="1:16" ht="26.25">
      <c r="A50" s="718">
        <v>35</v>
      </c>
      <c r="B50" s="713" t="s">
        <v>1356</v>
      </c>
      <c r="C50" s="652"/>
      <c r="D50" s="676" t="s">
        <v>9</v>
      </c>
      <c r="E50" s="635">
        <v>2</v>
      </c>
      <c r="F50" s="622"/>
      <c r="G50" s="620"/>
      <c r="H50" s="620"/>
      <c r="I50" s="620"/>
      <c r="J50" s="620"/>
      <c r="K50" s="620"/>
      <c r="L50" s="620"/>
      <c r="M50" s="620"/>
      <c r="N50" s="620"/>
      <c r="O50" s="620"/>
      <c r="P50" s="621"/>
    </row>
    <row r="51" spans="1:16" ht="26.25">
      <c r="A51" s="718">
        <v>36</v>
      </c>
      <c r="B51" s="713" t="s">
        <v>1357</v>
      </c>
      <c r="C51" s="652"/>
      <c r="D51" s="676" t="s">
        <v>9</v>
      </c>
      <c r="E51" s="635">
        <v>1</v>
      </c>
      <c r="F51" s="628"/>
      <c r="G51" s="620"/>
      <c r="H51" s="628"/>
      <c r="I51" s="628"/>
      <c r="J51" s="628"/>
      <c r="K51" s="620"/>
      <c r="L51" s="620"/>
      <c r="M51" s="620"/>
      <c r="N51" s="620"/>
      <c r="O51" s="620"/>
      <c r="P51" s="621"/>
    </row>
    <row r="52" spans="1:16" ht="15">
      <c r="A52" s="718">
        <v>37</v>
      </c>
      <c r="B52" s="713" t="s">
        <v>553</v>
      </c>
      <c r="C52" s="652"/>
      <c r="D52" s="676" t="s">
        <v>9</v>
      </c>
      <c r="E52" s="635">
        <v>1</v>
      </c>
      <c r="F52" s="628"/>
      <c r="G52" s="620"/>
      <c r="H52" s="628"/>
      <c r="I52" s="628"/>
      <c r="J52" s="628"/>
      <c r="K52" s="620"/>
      <c r="L52" s="620"/>
      <c r="M52" s="620"/>
      <c r="N52" s="620"/>
      <c r="O52" s="620"/>
      <c r="P52" s="621"/>
    </row>
    <row r="53" spans="1:16" ht="39">
      <c r="A53" s="718">
        <v>38</v>
      </c>
      <c r="B53" s="713" t="s">
        <v>554</v>
      </c>
      <c r="C53" s="652"/>
      <c r="D53" s="676" t="s">
        <v>9</v>
      </c>
      <c r="E53" s="635">
        <v>1</v>
      </c>
      <c r="F53" s="628"/>
      <c r="G53" s="620"/>
      <c r="H53" s="628"/>
      <c r="I53" s="628"/>
      <c r="J53" s="628"/>
      <c r="K53" s="620"/>
      <c r="L53" s="620"/>
      <c r="M53" s="620"/>
      <c r="N53" s="620"/>
      <c r="O53" s="620"/>
      <c r="P53" s="621"/>
    </row>
    <row r="54" spans="1:16" ht="51">
      <c r="A54" s="718">
        <v>39</v>
      </c>
      <c r="B54" s="614" t="s">
        <v>1099</v>
      </c>
      <c r="C54" s="615"/>
      <c r="D54" s="616" t="s">
        <v>9</v>
      </c>
      <c r="E54" s="712">
        <v>1</v>
      </c>
      <c r="F54" s="628"/>
      <c r="G54" s="620"/>
      <c r="H54" s="628"/>
      <c r="I54" s="628"/>
      <c r="J54" s="628"/>
      <c r="K54" s="620"/>
      <c r="L54" s="620"/>
      <c r="M54" s="620"/>
      <c r="N54" s="620"/>
      <c r="O54" s="620"/>
      <c r="P54" s="621"/>
    </row>
    <row r="55" spans="1:16" ht="13.5" thickBot="1">
      <c r="A55" s="686"/>
      <c r="B55" s="2169" t="s">
        <v>6</v>
      </c>
      <c r="C55" s="2169"/>
      <c r="D55" s="2169"/>
      <c r="E55" s="2169"/>
      <c r="F55" s="710"/>
      <c r="G55" s="710"/>
      <c r="H55" s="710"/>
      <c r="I55" s="710"/>
      <c r="J55" s="710"/>
      <c r="K55" s="710"/>
      <c r="L55" s="687"/>
      <c r="M55" s="687"/>
      <c r="N55" s="687"/>
      <c r="O55" s="687"/>
      <c r="P55" s="687"/>
    </row>
    <row r="56" spans="1:16">
      <c r="A56" s="2038"/>
      <c r="B56" s="2038"/>
      <c r="C56" s="2038"/>
      <c r="D56" s="2038"/>
      <c r="E56" s="2038"/>
    </row>
    <row r="58" spans="1:16" s="1045" customFormat="1" ht="78.75" customHeight="1">
      <c r="A58" s="843">
        <v>1</v>
      </c>
      <c r="B58" s="2021" t="s">
        <v>2799</v>
      </c>
      <c r="C58" s="2021"/>
      <c r="D58" s="2021"/>
      <c r="E58" s="2021"/>
      <c r="F58" s="2021"/>
      <c r="G58" s="2021"/>
      <c r="H58" s="2021"/>
      <c r="I58" s="2021"/>
      <c r="J58" s="2021"/>
      <c r="K58" s="2021"/>
      <c r="L58" s="2021"/>
    </row>
    <row r="59" spans="1:16" s="1045" customFormat="1" ht="30.75" customHeight="1">
      <c r="A59" s="846" t="s">
        <v>49</v>
      </c>
      <c r="B59" s="1032" t="s">
        <v>3220</v>
      </c>
      <c r="C59" s="1033"/>
      <c r="D59" s="1033"/>
      <c r="E59" s="1033"/>
      <c r="F59" s="1033"/>
      <c r="G59" s="1033"/>
      <c r="H59" s="1033"/>
      <c r="I59" s="1033"/>
      <c r="J59" s="1033"/>
      <c r="K59" s="1033"/>
      <c r="L59" s="1033"/>
    </row>
    <row r="60" spans="1:16" s="1045" customFormat="1" ht="57" customHeight="1">
      <c r="A60" s="1034" t="s">
        <v>52</v>
      </c>
      <c r="B60" s="2020" t="s">
        <v>3216</v>
      </c>
      <c r="C60" s="2020"/>
      <c r="D60" s="2020"/>
      <c r="E60" s="2020"/>
      <c r="F60" s="2020"/>
      <c r="G60" s="2020"/>
      <c r="H60" s="2020"/>
      <c r="I60" s="2020"/>
      <c r="J60" s="2020"/>
      <c r="K60" s="2020"/>
      <c r="L60" s="2020"/>
    </row>
    <row r="61" spans="1:16" s="1045" customFormat="1" ht="45" customHeight="1">
      <c r="A61" s="1034" t="s">
        <v>3218</v>
      </c>
      <c r="B61" s="1927" t="s">
        <v>3217</v>
      </c>
      <c r="C61" s="1927"/>
      <c r="D61" s="1927"/>
      <c r="E61" s="1927"/>
      <c r="F61" s="1927"/>
      <c r="G61" s="1927"/>
      <c r="H61" s="1927"/>
      <c r="I61" s="1927"/>
      <c r="J61" s="1927"/>
      <c r="K61" s="1927"/>
      <c r="L61" s="1927"/>
    </row>
    <row r="62" spans="1:16" s="1045" customFormat="1" ht="66.75" customHeight="1">
      <c r="A62" s="1034" t="s">
        <v>3219</v>
      </c>
      <c r="B62" s="1927" t="s">
        <v>3224</v>
      </c>
      <c r="C62" s="1927"/>
      <c r="D62" s="1927"/>
      <c r="E62" s="1927"/>
      <c r="F62" s="1927"/>
      <c r="G62" s="1927"/>
      <c r="H62" s="1927"/>
      <c r="I62" s="1927"/>
      <c r="J62" s="1927"/>
      <c r="K62" s="1927"/>
      <c r="L62" s="1927"/>
    </row>
    <row r="63" spans="1:16" s="1045" customFormat="1">
      <c r="A63" s="846"/>
      <c r="B63" s="847"/>
      <c r="C63" s="843"/>
      <c r="D63" s="848"/>
      <c r="E63" s="848"/>
      <c r="F63" s="844"/>
      <c r="G63" s="845"/>
      <c r="H63" s="845"/>
      <c r="I63" s="845"/>
      <c r="J63" s="845"/>
      <c r="K63" s="845"/>
      <c r="L63" s="845"/>
    </row>
    <row r="64" spans="1:16" s="1045" customFormat="1">
      <c r="A64" s="846"/>
      <c r="B64" s="847"/>
      <c r="C64" s="843"/>
      <c r="D64" s="848"/>
      <c r="E64" s="848"/>
      <c r="F64" s="844"/>
      <c r="G64" s="845"/>
      <c r="H64" s="845"/>
      <c r="I64" s="845"/>
      <c r="J64" s="845"/>
      <c r="K64" s="845"/>
      <c r="L64" s="845"/>
    </row>
    <row r="65" spans="1:12" s="1045" customFormat="1">
      <c r="A65" s="846"/>
      <c r="B65" s="847"/>
      <c r="C65" s="843"/>
      <c r="D65" s="848"/>
      <c r="E65" s="848"/>
      <c r="F65" s="844"/>
      <c r="G65" s="845"/>
      <c r="H65" s="845"/>
      <c r="I65" s="845"/>
      <c r="J65" s="845"/>
      <c r="K65" s="845"/>
      <c r="L65" s="845"/>
    </row>
    <row r="66" spans="1:12" s="1045" customFormat="1">
      <c r="A66" s="849"/>
      <c r="B66" s="1045" t="s">
        <v>3222</v>
      </c>
      <c r="C66" s="1921" t="s">
        <v>10</v>
      </c>
      <c r="D66" s="1921"/>
      <c r="E66" s="757"/>
      <c r="F66" s="757"/>
      <c r="G66" s="757"/>
      <c r="H66" s="757"/>
      <c r="I66" s="757"/>
      <c r="J66" s="757"/>
      <c r="K66" s="757"/>
      <c r="L66" s="757"/>
    </row>
    <row r="67" spans="1:12" s="1045" customFormat="1">
      <c r="A67" s="849"/>
      <c r="B67" s="1045" t="s">
        <v>3221</v>
      </c>
      <c r="C67" s="1921" t="s">
        <v>11</v>
      </c>
      <c r="D67" s="1921"/>
      <c r="E67" s="757"/>
      <c r="F67" s="757"/>
      <c r="G67" s="757"/>
      <c r="H67" s="757"/>
      <c r="I67" s="757"/>
      <c r="J67" s="757"/>
      <c r="K67" s="757"/>
      <c r="L67" s="757"/>
    </row>
    <row r="68" spans="1:12" s="1045" customFormat="1">
      <c r="A68" s="849"/>
      <c r="B68" s="833"/>
      <c r="C68" s="851"/>
      <c r="D68" s="851"/>
      <c r="E68" s="757"/>
      <c r="F68" s="757"/>
      <c r="G68" s="757"/>
      <c r="H68" s="757"/>
      <c r="I68" s="757"/>
      <c r="J68" s="757"/>
      <c r="K68" s="757"/>
      <c r="L68" s="757"/>
    </row>
    <row r="69" spans="1:12" s="1045" customFormat="1">
      <c r="A69" s="849"/>
      <c r="B69" s="833"/>
      <c r="C69" s="851"/>
      <c r="D69" s="851"/>
      <c r="E69" s="757"/>
      <c r="F69" s="757"/>
      <c r="G69" s="757"/>
      <c r="H69" s="757"/>
      <c r="I69" s="757"/>
      <c r="J69" s="757"/>
      <c r="K69" s="757"/>
      <c r="L69" s="757"/>
    </row>
    <row r="70" spans="1:12" s="1045" customFormat="1">
      <c r="A70" s="849"/>
      <c r="B70" s="833" t="s">
        <v>3223</v>
      </c>
      <c r="C70" s="1921" t="s">
        <v>10</v>
      </c>
      <c r="D70" s="1921"/>
      <c r="E70" s="757"/>
      <c r="F70" s="757"/>
      <c r="G70" s="757"/>
      <c r="H70" s="757"/>
      <c r="I70" s="757"/>
      <c r="J70" s="757"/>
      <c r="K70" s="757"/>
      <c r="L70" s="757"/>
    </row>
    <row r="71" spans="1:12" s="1045" customFormat="1">
      <c r="A71" s="849"/>
      <c r="B71" s="833"/>
      <c r="C71" s="1921" t="s">
        <v>11</v>
      </c>
      <c r="D71" s="1921"/>
      <c r="E71" s="757"/>
      <c r="F71" s="757"/>
      <c r="G71" s="757"/>
      <c r="H71" s="757"/>
      <c r="I71" s="757"/>
      <c r="J71" s="757"/>
      <c r="K71" s="757"/>
      <c r="L71" s="757"/>
    </row>
    <row r="72" spans="1:12" s="1045" customFormat="1">
      <c r="A72" s="849"/>
      <c r="B72" s="833"/>
      <c r="C72" s="1921"/>
      <c r="D72" s="1921"/>
      <c r="E72" s="757"/>
      <c r="F72" s="757"/>
      <c r="G72" s="757"/>
      <c r="H72" s="757"/>
      <c r="I72" s="757"/>
      <c r="J72" s="757"/>
      <c r="K72" s="757"/>
      <c r="L72" s="757"/>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row r="86" spans="2:3">
      <c r="B86" s="1"/>
      <c r="C86" s="1"/>
    </row>
  </sheetData>
  <mergeCells count="26">
    <mergeCell ref="A1:E1"/>
    <mergeCell ref="A2:E2"/>
    <mergeCell ref="A3:E3"/>
    <mergeCell ref="A4:B4"/>
    <mergeCell ref="A6:B6"/>
    <mergeCell ref="A5:B5"/>
    <mergeCell ref="F12:K12"/>
    <mergeCell ref="L12:P12"/>
    <mergeCell ref="A7:B7"/>
    <mergeCell ref="C66:D66"/>
    <mergeCell ref="A8:B8"/>
    <mergeCell ref="A12:A13"/>
    <mergeCell ref="B12:B13"/>
    <mergeCell ref="C12:C13"/>
    <mergeCell ref="D12:D13"/>
    <mergeCell ref="B58:L58"/>
    <mergeCell ref="B60:L60"/>
    <mergeCell ref="B61:L61"/>
    <mergeCell ref="B62:L62"/>
    <mergeCell ref="B55:E55"/>
    <mergeCell ref="A56:E56"/>
    <mergeCell ref="C67:D67"/>
    <mergeCell ref="C70:D70"/>
    <mergeCell ref="C71:D71"/>
    <mergeCell ref="C72:D72"/>
    <mergeCell ref="E12:E13"/>
  </mergeCells>
  <conditionalFormatting sqref="D16:E53 A16:A54">
    <cfRule type="cellIs" dxfId="15" priority="1" operator="equal">
      <formula>0</formula>
    </cfRule>
  </conditionalFormatting>
  <pageMargins left="0.7" right="0.7" top="0.75" bottom="0.75" header="0.3" footer="0.3"/>
  <pageSetup paperSize="9" orientation="portrait" horizontalDpi="0" verticalDpi="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S123"/>
  <sheetViews>
    <sheetView topLeftCell="A82" zoomScaleNormal="100" workbookViewId="0">
      <selection activeCell="B95" sqref="B95:L95"/>
    </sheetView>
  </sheetViews>
  <sheetFormatPr defaultColWidth="9.42578125" defaultRowHeight="12.75"/>
  <cols>
    <col min="1" max="1" width="8.42578125" style="1" customWidth="1"/>
    <col min="2" max="2" width="32.5703125" style="4" customWidth="1"/>
    <col min="3" max="3" width="23.85546875" style="4" customWidth="1"/>
    <col min="4" max="4" width="6.42578125" style="1" customWidth="1"/>
    <col min="5" max="5" width="33.28515625" style="1" customWidth="1"/>
    <col min="6" max="12" width="9.42578125" style="1"/>
    <col min="13" max="13" width="10.7109375" style="1" customWidth="1"/>
    <col min="14" max="14" width="11.28515625" style="1" customWidth="1"/>
    <col min="15" max="15" width="11.85546875" style="1" customWidth="1"/>
    <col min="16" max="16" width="12.5703125" style="1" customWidth="1"/>
    <col min="17" max="18" width="9.42578125" style="1"/>
    <col min="19" max="19" width="16.28515625" style="1" customWidth="1"/>
    <col min="20" max="231" width="9.42578125" style="1"/>
    <col min="232" max="232" width="6.42578125" style="1" customWidth="1"/>
    <col min="233" max="233" width="35.42578125" style="1" customWidth="1"/>
    <col min="234" max="234" width="3.5703125" style="1" customWidth="1"/>
    <col min="235" max="235" width="9.28515625" style="1" customWidth="1"/>
    <col min="236" max="236" width="6.42578125" style="1" customWidth="1"/>
    <col min="237" max="237" width="4.5703125" style="1" customWidth="1"/>
    <col min="238" max="238" width="7.42578125" style="1" customWidth="1"/>
    <col min="239" max="239" width="8.42578125" style="1" customWidth="1"/>
    <col min="240" max="240" width="7.5703125" style="1" customWidth="1"/>
    <col min="241" max="241" width="9" style="1" customWidth="1"/>
    <col min="242" max="242" width="11.42578125" style="1" customWidth="1"/>
    <col min="243" max="243" width="10.42578125" style="1" customWidth="1"/>
    <col min="244" max="244" width="11.5703125" style="1" customWidth="1"/>
    <col min="245" max="245" width="9.42578125" style="1"/>
    <col min="246" max="246" width="11.42578125" style="1" customWidth="1"/>
    <col min="247" max="487" width="9.42578125" style="1"/>
    <col min="488" max="488" width="6.42578125" style="1" customWidth="1"/>
    <col min="489" max="489" width="35.42578125" style="1" customWidth="1"/>
    <col min="490" max="490" width="3.5703125" style="1" customWidth="1"/>
    <col min="491" max="491" width="9.28515625" style="1" customWidth="1"/>
    <col min="492" max="492" width="6.42578125" style="1" customWidth="1"/>
    <col min="493" max="493" width="4.5703125" style="1" customWidth="1"/>
    <col min="494" max="494" width="7.42578125" style="1" customWidth="1"/>
    <col min="495" max="495" width="8.42578125" style="1" customWidth="1"/>
    <col min="496" max="496" width="7.5703125" style="1" customWidth="1"/>
    <col min="497" max="497" width="9" style="1" customWidth="1"/>
    <col min="498" max="498" width="11.42578125" style="1" customWidth="1"/>
    <col min="499" max="499" width="10.42578125" style="1" customWidth="1"/>
    <col min="500" max="500" width="11.5703125" style="1" customWidth="1"/>
    <col min="501" max="501" width="9.42578125" style="1"/>
    <col min="502" max="502" width="11.42578125" style="1" customWidth="1"/>
    <col min="503" max="743" width="9.42578125" style="1"/>
    <col min="744" max="744" width="6.42578125" style="1" customWidth="1"/>
    <col min="745" max="745" width="35.42578125" style="1" customWidth="1"/>
    <col min="746" max="746" width="3.5703125" style="1" customWidth="1"/>
    <col min="747" max="747" width="9.28515625" style="1" customWidth="1"/>
    <col min="748" max="748" width="6.42578125" style="1" customWidth="1"/>
    <col min="749" max="749" width="4.5703125" style="1" customWidth="1"/>
    <col min="750" max="750" width="7.42578125" style="1" customWidth="1"/>
    <col min="751" max="751" width="8.42578125" style="1" customWidth="1"/>
    <col min="752" max="752" width="7.5703125" style="1" customWidth="1"/>
    <col min="753" max="753" width="9" style="1" customWidth="1"/>
    <col min="754" max="754" width="11.42578125" style="1" customWidth="1"/>
    <col min="755" max="755" width="10.42578125" style="1" customWidth="1"/>
    <col min="756" max="756" width="11.5703125" style="1" customWidth="1"/>
    <col min="757" max="757" width="9.42578125" style="1"/>
    <col min="758" max="758" width="11.42578125" style="1" customWidth="1"/>
    <col min="759" max="999" width="9.42578125" style="1"/>
    <col min="1000" max="1000" width="6.42578125" style="1" customWidth="1"/>
    <col min="1001" max="1001" width="35.42578125" style="1" customWidth="1"/>
    <col min="1002" max="1002" width="3.5703125" style="1" customWidth="1"/>
    <col min="1003" max="1004" width="9.28515625" style="1" customWidth="1"/>
    <col min="1005" max="16384" width="9.42578125" style="1"/>
  </cols>
  <sheetData>
    <row r="1" spans="1:16">
      <c r="A1" s="2034" t="s">
        <v>2926</v>
      </c>
      <c r="B1" s="2034"/>
      <c r="C1" s="2034"/>
      <c r="D1" s="2034"/>
      <c r="E1" s="2034"/>
      <c r="G1" s="2171" t="s">
        <v>3754</v>
      </c>
      <c r="H1" s="2174"/>
      <c r="I1" s="2174"/>
      <c r="J1" s="2174"/>
      <c r="K1" s="2174"/>
      <c r="L1" s="2174"/>
      <c r="M1" s="2174"/>
    </row>
    <row r="2" spans="1:16">
      <c r="A2" s="2035" t="s">
        <v>2883</v>
      </c>
      <c r="B2" s="2035"/>
      <c r="C2" s="2035"/>
      <c r="D2" s="2035"/>
      <c r="E2" s="2035"/>
      <c r="G2" s="2174"/>
      <c r="H2" s="2174"/>
      <c r="I2" s="2174"/>
      <c r="J2" s="2174"/>
      <c r="K2" s="2174"/>
      <c r="L2" s="2174"/>
      <c r="M2" s="2174"/>
    </row>
    <row r="3" spans="1:16">
      <c r="A3" s="2071"/>
      <c r="B3" s="2071"/>
      <c r="C3" s="2071"/>
      <c r="D3" s="2071"/>
      <c r="E3" s="2071"/>
      <c r="G3" s="2174"/>
      <c r="H3" s="2174"/>
      <c r="I3" s="2174"/>
      <c r="J3" s="2174"/>
      <c r="K3" s="2174"/>
      <c r="L3" s="2174"/>
      <c r="M3" s="2174"/>
    </row>
    <row r="4" spans="1:16">
      <c r="A4" s="1932" t="s">
        <v>0</v>
      </c>
      <c r="B4" s="1932"/>
      <c r="C4" s="759" t="s">
        <v>3211</v>
      </c>
      <c r="D4" s="1142"/>
      <c r="E4" s="1142"/>
      <c r="G4" s="2174"/>
      <c r="H4" s="2174"/>
      <c r="I4" s="2174"/>
      <c r="J4" s="2174"/>
      <c r="K4" s="2174"/>
      <c r="L4" s="2174"/>
      <c r="M4" s="2174"/>
    </row>
    <row r="5" spans="1:16">
      <c r="A5" s="1932" t="s">
        <v>1</v>
      </c>
      <c r="B5" s="1932"/>
      <c r="C5" s="759" t="s">
        <v>3211</v>
      </c>
      <c r="D5" s="1050"/>
      <c r="E5" s="1050"/>
    </row>
    <row r="6" spans="1:16" s="3" customFormat="1">
      <c r="A6" s="1932" t="s">
        <v>2</v>
      </c>
      <c r="B6" s="1932"/>
      <c r="C6" s="759" t="s">
        <v>3212</v>
      </c>
      <c r="D6" s="1050"/>
      <c r="E6" s="1050"/>
    </row>
    <row r="7" spans="1:16" ht="50.25" customHeight="1">
      <c r="A7" s="1932" t="s">
        <v>3209</v>
      </c>
      <c r="B7" s="1932"/>
      <c r="C7" s="761" t="s">
        <v>3213</v>
      </c>
      <c r="D7" s="1142"/>
      <c r="E7" s="1142"/>
    </row>
    <row r="8" spans="1:16" s="3" customFormat="1" ht="15">
      <c r="A8" s="1939" t="s">
        <v>3210</v>
      </c>
      <c r="B8" s="1939"/>
      <c r="C8" s="761"/>
      <c r="D8" s="1050"/>
      <c r="E8" s="1050"/>
    </row>
    <row r="9" spans="1:16">
      <c r="A9" s="1142"/>
      <c r="B9" s="1142"/>
      <c r="C9" s="1048"/>
      <c r="D9" s="1142"/>
      <c r="E9" s="1142"/>
      <c r="M9" s="757" t="s">
        <v>2941</v>
      </c>
      <c r="N9" s="757"/>
      <c r="O9" s="762"/>
      <c r="P9" s="757" t="s">
        <v>2942</v>
      </c>
    </row>
    <row r="10" spans="1:16">
      <c r="A10" s="1142"/>
      <c r="B10" s="1142"/>
      <c r="C10" s="1048"/>
      <c r="D10" s="1142"/>
      <c r="E10" s="1142"/>
      <c r="M10" s="757" t="s">
        <v>2943</v>
      </c>
      <c r="N10" s="757"/>
      <c r="O10" s="757"/>
      <c r="P10" s="757"/>
    </row>
    <row r="11" spans="1:16" ht="13.5" thickBot="1"/>
    <row r="12" spans="1:16">
      <c r="A12" s="2039" t="s">
        <v>8</v>
      </c>
      <c r="B12" s="2009" t="s">
        <v>1085</v>
      </c>
      <c r="C12" s="2011" t="s">
        <v>1086</v>
      </c>
      <c r="D12" s="2011" t="s">
        <v>3</v>
      </c>
      <c r="E12" s="2013" t="s">
        <v>4</v>
      </c>
      <c r="F12" s="2154" t="s">
        <v>2934</v>
      </c>
      <c r="G12" s="2154"/>
      <c r="H12" s="2154"/>
      <c r="I12" s="2154"/>
      <c r="J12" s="2154"/>
      <c r="K12" s="2154"/>
      <c r="L12" s="2155" t="s">
        <v>2935</v>
      </c>
      <c r="M12" s="2155"/>
      <c r="N12" s="2155"/>
      <c r="O12" s="2155"/>
      <c r="P12" s="2155"/>
    </row>
    <row r="13" spans="1:16" ht="65.25" thickBot="1">
      <c r="A13" s="2040"/>
      <c r="B13" s="2009"/>
      <c r="C13" s="1963"/>
      <c r="D13" s="1963"/>
      <c r="E13" s="1965"/>
      <c r="F13" s="643" t="s">
        <v>2936</v>
      </c>
      <c r="G13" s="643" t="s">
        <v>2937</v>
      </c>
      <c r="H13" s="643" t="s">
        <v>2886</v>
      </c>
      <c r="I13" s="643" t="s">
        <v>2887</v>
      </c>
      <c r="J13" s="643" t="s">
        <v>2888</v>
      </c>
      <c r="K13" s="643" t="s">
        <v>2938</v>
      </c>
      <c r="L13" s="643" t="s">
        <v>2939</v>
      </c>
      <c r="M13" s="643" t="s">
        <v>2886</v>
      </c>
      <c r="N13" s="643" t="s">
        <v>2887</v>
      </c>
      <c r="O13" s="643" t="s">
        <v>2888</v>
      </c>
      <c r="P13" s="643" t="s">
        <v>2940</v>
      </c>
    </row>
    <row r="14" spans="1:16" ht="15">
      <c r="A14" s="11">
        <v>1</v>
      </c>
      <c r="B14" s="12">
        <v>2</v>
      </c>
      <c r="C14" s="12">
        <v>3</v>
      </c>
      <c r="D14" s="12">
        <v>4</v>
      </c>
      <c r="E14" s="12">
        <v>5</v>
      </c>
      <c r="F14" s="129">
        <v>6</v>
      </c>
      <c r="G14" s="129">
        <v>7</v>
      </c>
      <c r="H14" s="129">
        <v>8</v>
      </c>
      <c r="I14" s="129">
        <v>9</v>
      </c>
      <c r="J14" s="129">
        <v>10</v>
      </c>
      <c r="K14" s="129">
        <v>11</v>
      </c>
      <c r="L14" s="129">
        <v>12</v>
      </c>
      <c r="M14" s="129">
        <v>13</v>
      </c>
      <c r="N14" s="129">
        <v>14</v>
      </c>
      <c r="O14" s="129">
        <v>15</v>
      </c>
      <c r="P14" s="644">
        <v>16</v>
      </c>
    </row>
    <row r="15" spans="1:16">
      <c r="A15" s="729"/>
      <c r="B15" s="704"/>
      <c r="C15" s="704"/>
      <c r="D15" s="702"/>
      <c r="E15" s="702"/>
      <c r="F15" s="706"/>
      <c r="G15" s="706"/>
      <c r="H15" s="706"/>
      <c r="I15" s="706"/>
      <c r="J15" s="706"/>
      <c r="K15" s="706"/>
      <c r="L15" s="706"/>
      <c r="M15" s="706"/>
      <c r="N15" s="706"/>
      <c r="O15" s="706"/>
      <c r="P15" s="706"/>
    </row>
    <row r="16" spans="1:16" ht="12" customHeight="1">
      <c r="A16" s="729">
        <v>1</v>
      </c>
      <c r="B16" s="704" t="s">
        <v>584</v>
      </c>
      <c r="C16" s="704"/>
      <c r="D16" s="702"/>
      <c r="E16" s="702"/>
      <c r="F16" s="706"/>
      <c r="G16" s="706"/>
      <c r="H16" s="706"/>
      <c r="I16" s="706"/>
      <c r="J16" s="706"/>
      <c r="K16" s="706"/>
      <c r="L16" s="706"/>
      <c r="M16" s="706"/>
      <c r="N16" s="706"/>
      <c r="O16" s="706"/>
      <c r="P16" s="706"/>
    </row>
    <row r="17" spans="1:19" ht="51">
      <c r="A17" s="737">
        <v>2</v>
      </c>
      <c r="B17" s="1686" t="s">
        <v>2991</v>
      </c>
      <c r="C17" s="1687"/>
      <c r="D17" s="740" t="s">
        <v>5</v>
      </c>
      <c r="E17" s="741">
        <v>1</v>
      </c>
      <c r="F17" s="742"/>
      <c r="G17" s="742"/>
      <c r="H17" s="742"/>
      <c r="I17" s="742"/>
      <c r="J17" s="743"/>
      <c r="K17" s="743"/>
      <c r="L17" s="743"/>
      <c r="M17" s="743"/>
      <c r="N17" s="743"/>
      <c r="O17" s="743"/>
      <c r="P17" s="744"/>
      <c r="Q17" s="2172" t="s">
        <v>3754</v>
      </c>
      <c r="R17" s="2176"/>
      <c r="S17" s="2176"/>
    </row>
    <row r="18" spans="1:19" ht="51">
      <c r="A18" s="737">
        <v>3</v>
      </c>
      <c r="B18" s="1686" t="s">
        <v>2992</v>
      </c>
      <c r="C18" s="1687"/>
      <c r="D18" s="740" t="s">
        <v>5</v>
      </c>
      <c r="E18" s="741">
        <v>6</v>
      </c>
      <c r="F18" s="741"/>
      <c r="G18" s="742"/>
      <c r="H18" s="742"/>
      <c r="I18" s="741"/>
      <c r="J18" s="743"/>
      <c r="K18" s="743"/>
      <c r="L18" s="743"/>
      <c r="M18" s="743"/>
      <c r="N18" s="743"/>
      <c r="O18" s="743"/>
      <c r="P18" s="744"/>
      <c r="Q18" s="2172"/>
      <c r="R18" s="2176"/>
      <c r="S18" s="2176"/>
    </row>
    <row r="19" spans="1:19" ht="25.5">
      <c r="A19" s="737">
        <v>4</v>
      </c>
      <c r="B19" s="1686" t="s">
        <v>3085</v>
      </c>
      <c r="C19" s="1687"/>
      <c r="D19" s="740" t="s">
        <v>5</v>
      </c>
      <c r="E19" s="741">
        <v>14</v>
      </c>
      <c r="F19" s="741"/>
      <c r="G19" s="742"/>
      <c r="H19" s="742"/>
      <c r="I19" s="741"/>
      <c r="J19" s="743"/>
      <c r="K19" s="743"/>
      <c r="L19" s="743"/>
      <c r="M19" s="743"/>
      <c r="N19" s="743"/>
      <c r="O19" s="743"/>
      <c r="P19" s="744"/>
      <c r="Q19" s="2172"/>
      <c r="R19" s="2176"/>
      <c r="S19" s="2176"/>
    </row>
    <row r="20" spans="1:19" ht="38.25">
      <c r="A20" s="737">
        <v>5</v>
      </c>
      <c r="B20" s="1686" t="s">
        <v>2993</v>
      </c>
      <c r="C20" s="1687"/>
      <c r="D20" s="740" t="s">
        <v>5</v>
      </c>
      <c r="E20" s="741">
        <v>43</v>
      </c>
      <c r="F20" s="741"/>
      <c r="G20" s="742"/>
      <c r="H20" s="742"/>
      <c r="I20" s="741"/>
      <c r="J20" s="743"/>
      <c r="K20" s="743"/>
      <c r="L20" s="743"/>
      <c r="M20" s="743"/>
      <c r="N20" s="743"/>
      <c r="O20" s="743"/>
      <c r="P20" s="744"/>
      <c r="Q20" s="2172"/>
      <c r="R20" s="2176"/>
      <c r="S20" s="2176"/>
    </row>
    <row r="21" spans="1:19" ht="38.25">
      <c r="A21" s="729">
        <v>6</v>
      </c>
      <c r="B21" s="705" t="s">
        <v>2994</v>
      </c>
      <c r="C21" s="701" t="s">
        <v>2995</v>
      </c>
      <c r="D21" s="702" t="s">
        <v>5</v>
      </c>
      <c r="E21" s="703">
        <v>1</v>
      </c>
      <c r="F21" s="703"/>
      <c r="G21" s="635"/>
      <c r="H21" s="635"/>
      <c r="I21" s="703"/>
      <c r="J21" s="620"/>
      <c r="K21" s="620"/>
      <c r="L21" s="620"/>
      <c r="M21" s="620"/>
      <c r="N21" s="620"/>
      <c r="O21" s="620"/>
      <c r="P21" s="621"/>
    </row>
    <row r="22" spans="1:19" ht="38.25">
      <c r="A22" s="729">
        <v>7</v>
      </c>
      <c r="B22" s="705" t="s">
        <v>2996</v>
      </c>
      <c r="C22" s="701" t="s">
        <v>2997</v>
      </c>
      <c r="D22" s="702" t="s">
        <v>5</v>
      </c>
      <c r="E22" s="703">
        <v>1</v>
      </c>
      <c r="F22" s="703"/>
      <c r="G22" s="635"/>
      <c r="H22" s="635"/>
      <c r="I22" s="703"/>
      <c r="J22" s="620"/>
      <c r="K22" s="620"/>
      <c r="L22" s="620"/>
      <c r="M22" s="620"/>
      <c r="N22" s="620"/>
      <c r="O22" s="620"/>
      <c r="P22" s="621"/>
    </row>
    <row r="23" spans="1:19" ht="15">
      <c r="A23" s="729">
        <v>8</v>
      </c>
      <c r="B23" s="704" t="s">
        <v>2998</v>
      </c>
      <c r="C23" s="704"/>
      <c r="D23" s="702"/>
      <c r="E23" s="703"/>
      <c r="F23" s="703"/>
      <c r="G23" s="635"/>
      <c r="H23" s="635"/>
      <c r="I23" s="703"/>
      <c r="J23" s="620"/>
      <c r="K23" s="620"/>
      <c r="L23" s="620"/>
      <c r="M23" s="620"/>
      <c r="N23" s="620"/>
      <c r="O23" s="620"/>
      <c r="P23" s="621"/>
    </row>
    <row r="24" spans="1:19" ht="38.25">
      <c r="A24" s="729">
        <v>9</v>
      </c>
      <c r="B24" s="705" t="s">
        <v>2999</v>
      </c>
      <c r="C24" s="701" t="s">
        <v>3000</v>
      </c>
      <c r="D24" s="702" t="s">
        <v>5</v>
      </c>
      <c r="E24" s="703">
        <v>59</v>
      </c>
      <c r="F24" s="703"/>
      <c r="G24" s="635"/>
      <c r="H24" s="635"/>
      <c r="I24" s="703"/>
      <c r="J24" s="620"/>
      <c r="K24" s="620"/>
      <c r="L24" s="620"/>
      <c r="M24" s="620"/>
      <c r="N24" s="620"/>
      <c r="O24" s="620"/>
      <c r="P24" s="621"/>
    </row>
    <row r="25" spans="1:19" ht="58.5" customHeight="1">
      <c r="A25" s="729">
        <v>10</v>
      </c>
      <c r="B25" s="705" t="s">
        <v>2999</v>
      </c>
      <c r="C25" s="701" t="s">
        <v>3001</v>
      </c>
      <c r="D25" s="702" t="s">
        <v>5</v>
      </c>
      <c r="E25" s="736">
        <v>51</v>
      </c>
      <c r="F25" s="703"/>
      <c r="G25" s="635"/>
      <c r="H25" s="635"/>
      <c r="I25" s="703"/>
      <c r="J25" s="620"/>
      <c r="K25" s="620"/>
      <c r="L25" s="620"/>
      <c r="M25" s="620"/>
      <c r="N25" s="620"/>
      <c r="O25" s="620"/>
      <c r="P25" s="621"/>
      <c r="Q25" s="1689"/>
      <c r="R25" s="1688"/>
      <c r="S25" s="1688"/>
    </row>
    <row r="26" spans="1:19" ht="70.5" customHeight="1">
      <c r="A26" s="729">
        <v>11</v>
      </c>
      <c r="B26" s="705" t="s">
        <v>3002</v>
      </c>
      <c r="C26" s="701" t="s">
        <v>3003</v>
      </c>
      <c r="D26" s="702" t="s">
        <v>5</v>
      </c>
      <c r="E26" s="703">
        <v>14</v>
      </c>
      <c r="F26" s="703"/>
      <c r="G26" s="635"/>
      <c r="H26" s="635"/>
      <c r="I26" s="703"/>
      <c r="J26" s="620"/>
      <c r="K26" s="620"/>
      <c r="L26" s="620"/>
      <c r="M26" s="620"/>
      <c r="N26" s="620"/>
      <c r="O26" s="620"/>
      <c r="P26" s="621"/>
      <c r="Q26" s="2175" t="s">
        <v>3754</v>
      </c>
      <c r="R26" s="2174"/>
      <c r="S26" s="2174"/>
    </row>
    <row r="27" spans="1:19" ht="15">
      <c r="A27" s="729">
        <v>12</v>
      </c>
      <c r="B27" s="705" t="s">
        <v>3004</v>
      </c>
      <c r="C27" s="701" t="s">
        <v>3005</v>
      </c>
      <c r="D27" s="702" t="s">
        <v>5</v>
      </c>
      <c r="E27" s="703">
        <v>3</v>
      </c>
      <c r="F27" s="703"/>
      <c r="G27" s="635"/>
      <c r="H27" s="635"/>
      <c r="I27" s="703"/>
      <c r="J27" s="620"/>
      <c r="K27" s="620"/>
      <c r="L27" s="620"/>
      <c r="M27" s="620"/>
      <c r="N27" s="620"/>
      <c r="O27" s="620"/>
      <c r="P27" s="621"/>
    </row>
    <row r="28" spans="1:19" ht="15">
      <c r="A28" s="729">
        <v>13</v>
      </c>
      <c r="B28" s="705" t="s">
        <v>3006</v>
      </c>
      <c r="C28" s="701" t="s">
        <v>3007</v>
      </c>
      <c r="D28" s="702" t="s">
        <v>5</v>
      </c>
      <c r="E28" s="736">
        <v>98</v>
      </c>
      <c r="F28" s="703"/>
      <c r="G28" s="635"/>
      <c r="H28" s="635"/>
      <c r="I28" s="703"/>
      <c r="J28" s="620"/>
      <c r="K28" s="620"/>
      <c r="L28" s="620"/>
      <c r="M28" s="620"/>
      <c r="N28" s="620"/>
      <c r="O28" s="620"/>
      <c r="P28" s="621"/>
    </row>
    <row r="29" spans="1:19" ht="15">
      <c r="A29" s="729">
        <v>14</v>
      </c>
      <c r="B29" s="704" t="s">
        <v>3008</v>
      </c>
      <c r="C29" s="704"/>
      <c r="D29" s="702"/>
      <c r="E29" s="703"/>
      <c r="F29" s="703"/>
      <c r="G29" s="635"/>
      <c r="H29" s="635"/>
      <c r="I29" s="703"/>
      <c r="J29" s="620"/>
      <c r="K29" s="620"/>
      <c r="L29" s="620"/>
      <c r="M29" s="620"/>
      <c r="N29" s="620"/>
      <c r="O29" s="620"/>
      <c r="P29" s="621"/>
    </row>
    <row r="30" spans="1:19" ht="38.25">
      <c r="A30" s="729">
        <v>15</v>
      </c>
      <c r="B30" s="705" t="s">
        <v>3009</v>
      </c>
      <c r="C30" s="701" t="s">
        <v>3010</v>
      </c>
      <c r="D30" s="702" t="s">
        <v>5</v>
      </c>
      <c r="E30" s="703">
        <v>1</v>
      </c>
      <c r="F30" s="703"/>
      <c r="G30" s="635"/>
      <c r="H30" s="635"/>
      <c r="I30" s="703"/>
      <c r="J30" s="620"/>
      <c r="K30" s="620"/>
      <c r="L30" s="620"/>
      <c r="M30" s="620"/>
      <c r="N30" s="620"/>
      <c r="O30" s="620"/>
      <c r="P30" s="621"/>
    </row>
    <row r="31" spans="1:19" ht="15">
      <c r="A31" s="729">
        <v>16</v>
      </c>
      <c r="B31" s="705" t="s">
        <v>3011</v>
      </c>
      <c r="C31" s="701"/>
      <c r="D31" s="702" t="s">
        <v>5</v>
      </c>
      <c r="E31" s="703">
        <v>1</v>
      </c>
      <c r="F31" s="703"/>
      <c r="G31" s="635"/>
      <c r="H31" s="635"/>
      <c r="I31" s="703"/>
      <c r="J31" s="620"/>
      <c r="K31" s="620"/>
      <c r="L31" s="620"/>
      <c r="M31" s="620"/>
      <c r="N31" s="620"/>
      <c r="O31" s="620"/>
      <c r="P31" s="621"/>
    </row>
    <row r="32" spans="1:19" ht="25.5">
      <c r="A32" s="729">
        <v>17</v>
      </c>
      <c r="B32" s="705" t="s">
        <v>3012</v>
      </c>
      <c r="C32" s="701"/>
      <c r="D32" s="702" t="s">
        <v>5</v>
      </c>
      <c r="E32" s="703">
        <v>1</v>
      </c>
      <c r="F32" s="703"/>
      <c r="G32" s="635"/>
      <c r="H32" s="635"/>
      <c r="I32" s="703"/>
      <c r="J32" s="620"/>
      <c r="K32" s="620"/>
      <c r="L32" s="620"/>
      <c r="M32" s="620"/>
      <c r="N32" s="620"/>
      <c r="O32" s="620"/>
      <c r="P32" s="621"/>
    </row>
    <row r="33" spans="1:16" ht="15">
      <c r="A33" s="729">
        <v>18</v>
      </c>
      <c r="B33" s="705" t="s">
        <v>3013</v>
      </c>
      <c r="C33" s="701"/>
      <c r="D33" s="702" t="s">
        <v>5</v>
      </c>
      <c r="E33" s="703">
        <v>1</v>
      </c>
      <c r="F33" s="703"/>
      <c r="G33" s="635"/>
      <c r="H33" s="635"/>
      <c r="I33" s="703"/>
      <c r="J33" s="620"/>
      <c r="K33" s="620"/>
      <c r="L33" s="620"/>
      <c r="M33" s="620"/>
      <c r="N33" s="620"/>
      <c r="O33" s="620"/>
      <c r="P33" s="621"/>
    </row>
    <row r="34" spans="1:16" ht="25.5">
      <c r="A34" s="729">
        <v>19</v>
      </c>
      <c r="B34" s="705" t="s">
        <v>3014</v>
      </c>
      <c r="C34" s="701" t="s">
        <v>752</v>
      </c>
      <c r="D34" s="702" t="s">
        <v>5</v>
      </c>
      <c r="E34" s="736">
        <v>10</v>
      </c>
      <c r="F34" s="703"/>
      <c r="G34" s="635"/>
      <c r="H34" s="635"/>
      <c r="I34" s="703"/>
      <c r="J34" s="620"/>
      <c r="K34" s="620"/>
      <c r="L34" s="620"/>
      <c r="M34" s="620"/>
      <c r="N34" s="620"/>
      <c r="O34" s="620"/>
      <c r="P34" s="621"/>
    </row>
    <row r="35" spans="1:16" ht="25.5">
      <c r="A35" s="729">
        <v>20</v>
      </c>
      <c r="B35" s="705" t="s">
        <v>3015</v>
      </c>
      <c r="C35" s="701" t="s">
        <v>3016</v>
      </c>
      <c r="D35" s="702" t="s">
        <v>5</v>
      </c>
      <c r="E35" s="703">
        <v>1</v>
      </c>
      <c r="F35" s="703"/>
      <c r="G35" s="635"/>
      <c r="H35" s="635"/>
      <c r="I35" s="703"/>
      <c r="J35" s="620"/>
      <c r="K35" s="620"/>
      <c r="L35" s="620"/>
      <c r="M35" s="620"/>
      <c r="N35" s="620"/>
      <c r="O35" s="620"/>
      <c r="P35" s="621"/>
    </row>
    <row r="36" spans="1:16" ht="15">
      <c r="A36" s="729">
        <v>21</v>
      </c>
      <c r="B36" s="705" t="s">
        <v>3017</v>
      </c>
      <c r="C36" s="701" t="s">
        <v>3018</v>
      </c>
      <c r="D36" s="702" t="s">
        <v>5</v>
      </c>
      <c r="E36" s="703">
        <v>8</v>
      </c>
      <c r="F36" s="703"/>
      <c r="G36" s="635"/>
      <c r="H36" s="635"/>
      <c r="I36" s="703"/>
      <c r="J36" s="620"/>
      <c r="K36" s="620"/>
      <c r="L36" s="620"/>
      <c r="M36" s="620"/>
      <c r="N36" s="620"/>
      <c r="O36" s="620"/>
      <c r="P36" s="621"/>
    </row>
    <row r="37" spans="1:16" ht="25.5">
      <c r="A37" s="729">
        <v>22</v>
      </c>
      <c r="B37" s="705" t="s">
        <v>3019</v>
      </c>
      <c r="C37" s="701" t="s">
        <v>3020</v>
      </c>
      <c r="D37" s="702" t="s">
        <v>5</v>
      </c>
      <c r="E37" s="703">
        <v>8</v>
      </c>
      <c r="F37" s="703"/>
      <c r="G37" s="635"/>
      <c r="H37" s="635"/>
      <c r="I37" s="703"/>
      <c r="J37" s="620"/>
      <c r="K37" s="620"/>
      <c r="L37" s="620"/>
      <c r="M37" s="620"/>
      <c r="N37" s="620"/>
      <c r="O37" s="620"/>
      <c r="P37" s="621"/>
    </row>
    <row r="38" spans="1:16" ht="15">
      <c r="A38" s="729">
        <v>23</v>
      </c>
      <c r="B38" s="705" t="s">
        <v>753</v>
      </c>
      <c r="C38" s="701" t="s">
        <v>754</v>
      </c>
      <c r="D38" s="702" t="s">
        <v>5</v>
      </c>
      <c r="E38" s="703">
        <v>11</v>
      </c>
      <c r="F38" s="703"/>
      <c r="G38" s="635"/>
      <c r="H38" s="635"/>
      <c r="I38" s="703"/>
      <c r="J38" s="620"/>
      <c r="K38" s="620"/>
      <c r="L38" s="620"/>
      <c r="M38" s="620"/>
      <c r="N38" s="620"/>
      <c r="O38" s="620"/>
      <c r="P38" s="621"/>
    </row>
    <row r="39" spans="1:16" ht="25.5">
      <c r="A39" s="729">
        <v>24</v>
      </c>
      <c r="B39" s="705" t="s">
        <v>3021</v>
      </c>
      <c r="C39" s="701"/>
      <c r="D39" s="702" t="s">
        <v>5</v>
      </c>
      <c r="E39" s="703">
        <v>2</v>
      </c>
      <c r="F39" s="703"/>
      <c r="G39" s="635"/>
      <c r="H39" s="635"/>
      <c r="I39" s="703"/>
      <c r="J39" s="620"/>
      <c r="K39" s="620"/>
      <c r="L39" s="620"/>
      <c r="M39" s="620"/>
      <c r="N39" s="620"/>
      <c r="O39" s="620"/>
      <c r="P39" s="621"/>
    </row>
    <row r="40" spans="1:16" ht="38.25">
      <c r="A40" s="729">
        <v>25</v>
      </c>
      <c r="B40" s="705" t="s">
        <v>3022</v>
      </c>
      <c r="C40" s="705" t="s">
        <v>3023</v>
      </c>
      <c r="D40" s="702" t="s">
        <v>5</v>
      </c>
      <c r="E40" s="703">
        <v>1</v>
      </c>
      <c r="F40" s="703"/>
      <c r="G40" s="635"/>
      <c r="H40" s="635"/>
      <c r="I40" s="703"/>
      <c r="J40" s="620"/>
      <c r="K40" s="620"/>
      <c r="L40" s="620"/>
      <c r="M40" s="620"/>
      <c r="N40" s="620"/>
      <c r="O40" s="620"/>
      <c r="P40" s="621"/>
    </row>
    <row r="41" spans="1:16" ht="15">
      <c r="A41" s="729">
        <v>26</v>
      </c>
      <c r="B41" s="705" t="s">
        <v>3011</v>
      </c>
      <c r="C41" s="701"/>
      <c r="D41" s="702" t="s">
        <v>5</v>
      </c>
      <c r="E41" s="703">
        <v>1</v>
      </c>
      <c r="F41" s="703"/>
      <c r="G41" s="635"/>
      <c r="H41" s="635"/>
      <c r="I41" s="703"/>
      <c r="J41" s="620"/>
      <c r="K41" s="620"/>
      <c r="L41" s="620"/>
      <c r="M41" s="620"/>
      <c r="N41" s="620"/>
      <c r="O41" s="620"/>
      <c r="P41" s="621"/>
    </row>
    <row r="42" spans="1:16" ht="25.5">
      <c r="A42" s="729">
        <v>27</v>
      </c>
      <c r="B42" s="705" t="s">
        <v>3012</v>
      </c>
      <c r="C42" s="701"/>
      <c r="D42" s="702" t="s">
        <v>5</v>
      </c>
      <c r="E42" s="703">
        <v>1</v>
      </c>
      <c r="F42" s="703"/>
      <c r="G42" s="635"/>
      <c r="H42" s="635"/>
      <c r="I42" s="703"/>
      <c r="J42" s="620"/>
      <c r="K42" s="620"/>
      <c r="L42" s="620"/>
      <c r="M42" s="620"/>
      <c r="N42" s="620"/>
      <c r="O42" s="620"/>
      <c r="P42" s="621"/>
    </row>
    <row r="43" spans="1:16" ht="15">
      <c r="A43" s="729">
        <v>28</v>
      </c>
      <c r="B43" s="705" t="s">
        <v>3013</v>
      </c>
      <c r="C43" s="701"/>
      <c r="D43" s="702" t="s">
        <v>5</v>
      </c>
      <c r="E43" s="703">
        <v>1</v>
      </c>
      <c r="F43" s="703"/>
      <c r="G43" s="635"/>
      <c r="H43" s="635"/>
      <c r="I43" s="703"/>
      <c r="J43" s="620"/>
      <c r="K43" s="620"/>
      <c r="L43" s="620"/>
      <c r="M43" s="620"/>
      <c r="N43" s="620"/>
      <c r="O43" s="620"/>
      <c r="P43" s="621"/>
    </row>
    <row r="44" spans="1:16" ht="25.5">
      <c r="A44" s="729">
        <v>29</v>
      </c>
      <c r="B44" s="705" t="s">
        <v>3014</v>
      </c>
      <c r="C44" s="705" t="s">
        <v>752</v>
      </c>
      <c r="D44" s="702" t="s">
        <v>5</v>
      </c>
      <c r="E44" s="703">
        <v>3</v>
      </c>
      <c r="F44" s="703"/>
      <c r="G44" s="635"/>
      <c r="H44" s="635"/>
      <c r="I44" s="703"/>
      <c r="J44" s="620"/>
      <c r="K44" s="620"/>
      <c r="L44" s="620"/>
      <c r="M44" s="620"/>
      <c r="N44" s="620"/>
      <c r="O44" s="620"/>
      <c r="P44" s="621"/>
    </row>
    <row r="45" spans="1:16" ht="25.5">
      <c r="A45" s="729">
        <v>30</v>
      </c>
      <c r="B45" s="705" t="s">
        <v>3015</v>
      </c>
      <c r="C45" s="705" t="s">
        <v>3016</v>
      </c>
      <c r="D45" s="702" t="s">
        <v>5</v>
      </c>
      <c r="E45" s="703">
        <v>1</v>
      </c>
      <c r="F45" s="703"/>
      <c r="G45" s="635"/>
      <c r="H45" s="635"/>
      <c r="I45" s="703"/>
      <c r="J45" s="620"/>
      <c r="K45" s="620"/>
      <c r="L45" s="620"/>
      <c r="M45" s="620"/>
      <c r="N45" s="620"/>
      <c r="O45" s="620"/>
      <c r="P45" s="621"/>
    </row>
    <row r="46" spans="1:16" ht="15">
      <c r="A46" s="729">
        <v>31</v>
      </c>
      <c r="B46" s="705" t="s">
        <v>3017</v>
      </c>
      <c r="C46" s="705" t="s">
        <v>3018</v>
      </c>
      <c r="D46" s="702" t="s">
        <v>5</v>
      </c>
      <c r="E46" s="703">
        <v>8</v>
      </c>
      <c r="F46" s="703"/>
      <c r="G46" s="635"/>
      <c r="H46" s="635"/>
      <c r="I46" s="703"/>
      <c r="J46" s="620"/>
      <c r="K46" s="620"/>
      <c r="L46" s="620"/>
      <c r="M46" s="620"/>
      <c r="N46" s="620"/>
      <c r="O46" s="620"/>
      <c r="P46" s="621"/>
    </row>
    <row r="47" spans="1:16" ht="25.5">
      <c r="A47" s="729">
        <v>32</v>
      </c>
      <c r="B47" s="705" t="s">
        <v>3019</v>
      </c>
      <c r="C47" s="701" t="s">
        <v>3020</v>
      </c>
      <c r="D47" s="702" t="s">
        <v>5</v>
      </c>
      <c r="E47" s="703">
        <v>8</v>
      </c>
      <c r="F47" s="703"/>
      <c r="G47" s="635"/>
      <c r="H47" s="635"/>
      <c r="I47" s="703"/>
      <c r="J47" s="620"/>
      <c r="K47" s="620"/>
      <c r="L47" s="620"/>
      <c r="M47" s="620"/>
      <c r="N47" s="620"/>
      <c r="O47" s="620"/>
      <c r="P47" s="621"/>
    </row>
    <row r="48" spans="1:16" ht="15">
      <c r="A48" s="729">
        <v>33</v>
      </c>
      <c r="B48" s="705" t="s">
        <v>753</v>
      </c>
      <c r="C48" s="705" t="s">
        <v>754</v>
      </c>
      <c r="D48" s="702" t="s">
        <v>5</v>
      </c>
      <c r="E48" s="703">
        <v>4</v>
      </c>
      <c r="F48" s="703"/>
      <c r="G48" s="635"/>
      <c r="H48" s="635"/>
      <c r="I48" s="703"/>
      <c r="J48" s="620"/>
      <c r="K48" s="620"/>
      <c r="L48" s="620"/>
      <c r="M48" s="620"/>
      <c r="N48" s="620"/>
      <c r="O48" s="620"/>
      <c r="P48" s="621"/>
    </row>
    <row r="49" spans="1:19" ht="25.5">
      <c r="A49" s="729">
        <v>34</v>
      </c>
      <c r="B49" s="705" t="s">
        <v>3021</v>
      </c>
      <c r="C49" s="701"/>
      <c r="D49" s="702" t="s">
        <v>5</v>
      </c>
      <c r="E49" s="703">
        <v>1</v>
      </c>
      <c r="F49" s="703"/>
      <c r="G49" s="635"/>
      <c r="H49" s="635"/>
      <c r="I49" s="703"/>
      <c r="J49" s="620"/>
      <c r="K49" s="620"/>
      <c r="L49" s="620"/>
      <c r="M49" s="620"/>
      <c r="N49" s="620"/>
      <c r="O49" s="620"/>
      <c r="P49" s="621"/>
    </row>
    <row r="50" spans="1:19" ht="25.5">
      <c r="A50" s="729">
        <v>35</v>
      </c>
      <c r="B50" s="704" t="s">
        <v>720</v>
      </c>
      <c r="C50" s="701"/>
      <c r="D50" s="702"/>
      <c r="E50" s="703"/>
      <c r="F50" s="703"/>
      <c r="G50" s="635"/>
      <c r="H50" s="635"/>
      <c r="I50" s="703"/>
      <c r="J50" s="620"/>
      <c r="K50" s="620"/>
      <c r="L50" s="620"/>
      <c r="M50" s="620"/>
      <c r="N50" s="620"/>
      <c r="O50" s="620"/>
      <c r="P50" s="621"/>
    </row>
    <row r="51" spans="1:19" ht="25.5">
      <c r="A51" s="729">
        <v>36</v>
      </c>
      <c r="B51" s="705" t="s">
        <v>3024</v>
      </c>
      <c r="C51" s="705" t="s">
        <v>3025</v>
      </c>
      <c r="D51" s="702" t="s">
        <v>7</v>
      </c>
      <c r="E51" s="703">
        <v>11800</v>
      </c>
      <c r="F51" s="703"/>
      <c r="G51" s="635"/>
      <c r="H51" s="635"/>
      <c r="I51" s="703"/>
      <c r="J51" s="620"/>
      <c r="K51" s="620"/>
      <c r="L51" s="620"/>
      <c r="M51" s="620"/>
      <c r="N51" s="620"/>
      <c r="O51" s="620"/>
      <c r="P51" s="621"/>
    </row>
    <row r="52" spans="1:19" ht="25.5">
      <c r="A52" s="729">
        <v>37</v>
      </c>
      <c r="B52" s="705" t="s">
        <v>3026</v>
      </c>
      <c r="C52" s="705" t="s">
        <v>3027</v>
      </c>
      <c r="D52" s="702" t="s">
        <v>5</v>
      </c>
      <c r="E52" s="736">
        <v>265</v>
      </c>
      <c r="F52" s="703"/>
      <c r="G52" s="635"/>
      <c r="H52" s="635"/>
      <c r="I52" s="703"/>
      <c r="J52" s="620"/>
      <c r="K52" s="620"/>
      <c r="L52" s="620"/>
      <c r="M52" s="620"/>
      <c r="N52" s="620"/>
      <c r="O52" s="620"/>
      <c r="P52" s="621"/>
    </row>
    <row r="53" spans="1:19" ht="15">
      <c r="A53" s="729">
        <v>38</v>
      </c>
      <c r="B53" s="705" t="s">
        <v>3028</v>
      </c>
      <c r="C53" s="705" t="s">
        <v>3029</v>
      </c>
      <c r="D53" s="702" t="s">
        <v>7</v>
      </c>
      <c r="E53" s="703">
        <v>50</v>
      </c>
      <c r="F53" s="703"/>
      <c r="G53" s="635"/>
      <c r="H53" s="635"/>
      <c r="I53" s="703"/>
      <c r="J53" s="620"/>
      <c r="K53" s="620"/>
      <c r="L53" s="620"/>
      <c r="M53" s="620"/>
      <c r="N53" s="620"/>
      <c r="O53" s="620"/>
      <c r="P53" s="621"/>
    </row>
    <row r="54" spans="1:19" ht="26.25" customHeight="1">
      <c r="A54" s="729">
        <v>39</v>
      </c>
      <c r="B54" s="705" t="s">
        <v>3030</v>
      </c>
      <c r="C54" s="705" t="s">
        <v>3031</v>
      </c>
      <c r="D54" s="702" t="s">
        <v>5</v>
      </c>
      <c r="E54" s="703">
        <v>7</v>
      </c>
      <c r="F54" s="703"/>
      <c r="G54" s="635"/>
      <c r="H54" s="635"/>
      <c r="I54" s="703"/>
      <c r="J54" s="620"/>
      <c r="K54" s="620"/>
      <c r="L54" s="620"/>
      <c r="M54" s="620"/>
      <c r="N54" s="620"/>
      <c r="O54" s="620"/>
      <c r="P54" s="621"/>
    </row>
    <row r="55" spans="1:19" ht="38.25">
      <c r="A55" s="729">
        <v>40</v>
      </c>
      <c r="B55" s="705" t="s">
        <v>3032</v>
      </c>
      <c r="C55" s="705" t="s">
        <v>3033</v>
      </c>
      <c r="D55" s="702" t="s">
        <v>7</v>
      </c>
      <c r="E55" s="703">
        <v>25</v>
      </c>
      <c r="F55" s="703"/>
      <c r="G55" s="635"/>
      <c r="H55" s="635"/>
      <c r="I55" s="703"/>
      <c r="J55" s="620"/>
      <c r="K55" s="620"/>
      <c r="L55" s="620"/>
      <c r="M55" s="620"/>
      <c r="N55" s="620"/>
      <c r="O55" s="620"/>
      <c r="P55" s="621"/>
    </row>
    <row r="56" spans="1:19" ht="38.25">
      <c r="A56" s="729">
        <v>41</v>
      </c>
      <c r="B56" s="705" t="s">
        <v>3032</v>
      </c>
      <c r="C56" s="705" t="s">
        <v>3034</v>
      </c>
      <c r="D56" s="702" t="s">
        <v>7</v>
      </c>
      <c r="E56" s="703">
        <v>21</v>
      </c>
      <c r="F56" s="703"/>
      <c r="G56" s="635"/>
      <c r="H56" s="635"/>
      <c r="I56" s="703"/>
      <c r="J56" s="620"/>
      <c r="K56" s="620"/>
      <c r="L56" s="620"/>
      <c r="M56" s="620"/>
      <c r="N56" s="620"/>
      <c r="O56" s="620"/>
      <c r="P56" s="621"/>
    </row>
    <row r="57" spans="1:19" ht="38.25">
      <c r="A57" s="729">
        <v>42</v>
      </c>
      <c r="B57" s="705" t="s">
        <v>3032</v>
      </c>
      <c r="C57" s="705" t="s">
        <v>3035</v>
      </c>
      <c r="D57" s="702" t="s">
        <v>7</v>
      </c>
      <c r="E57" s="703">
        <v>60</v>
      </c>
      <c r="F57" s="703"/>
      <c r="G57" s="635"/>
      <c r="H57" s="635"/>
      <c r="I57" s="703"/>
      <c r="J57" s="620"/>
      <c r="K57" s="620"/>
      <c r="L57" s="620"/>
      <c r="M57" s="620"/>
      <c r="N57" s="620"/>
      <c r="O57" s="620"/>
      <c r="P57" s="621"/>
    </row>
    <row r="58" spans="1:19" ht="38.25">
      <c r="A58" s="729">
        <v>43</v>
      </c>
      <c r="B58" s="705" t="s">
        <v>3032</v>
      </c>
      <c r="C58" s="705" t="s">
        <v>1433</v>
      </c>
      <c r="D58" s="702" t="s">
        <v>7</v>
      </c>
      <c r="E58" s="703">
        <v>190</v>
      </c>
      <c r="F58" s="703"/>
      <c r="G58" s="635"/>
      <c r="H58" s="635"/>
      <c r="I58" s="703"/>
      <c r="J58" s="620"/>
      <c r="K58" s="620"/>
      <c r="L58" s="620"/>
      <c r="M58" s="620"/>
      <c r="N58" s="620"/>
      <c r="O58" s="620"/>
      <c r="P58" s="621"/>
    </row>
    <row r="59" spans="1:19" ht="51">
      <c r="A59" s="729">
        <v>44</v>
      </c>
      <c r="B59" s="705" t="s">
        <v>577</v>
      </c>
      <c r="C59" s="705" t="s">
        <v>666</v>
      </c>
      <c r="D59" s="702" t="s">
        <v>7</v>
      </c>
      <c r="E59" s="703">
        <v>3650</v>
      </c>
      <c r="F59" s="703"/>
      <c r="G59" s="635"/>
      <c r="H59" s="635"/>
      <c r="I59" s="703"/>
      <c r="J59" s="620"/>
      <c r="K59" s="620"/>
      <c r="L59" s="620"/>
      <c r="M59" s="620"/>
      <c r="N59" s="620"/>
      <c r="O59" s="620"/>
      <c r="P59" s="621"/>
    </row>
    <row r="60" spans="1:19" ht="51">
      <c r="A60" s="729">
        <v>45</v>
      </c>
      <c r="B60" s="705" t="s">
        <v>3036</v>
      </c>
      <c r="C60" s="705" t="s">
        <v>3037</v>
      </c>
      <c r="D60" s="702" t="s">
        <v>7</v>
      </c>
      <c r="E60" s="703">
        <v>10</v>
      </c>
      <c r="F60" s="703"/>
      <c r="G60" s="635"/>
      <c r="H60" s="635"/>
      <c r="I60" s="703"/>
      <c r="J60" s="620"/>
      <c r="K60" s="620"/>
      <c r="L60" s="620"/>
      <c r="M60" s="620"/>
      <c r="N60" s="620"/>
      <c r="O60" s="620"/>
      <c r="P60" s="621"/>
    </row>
    <row r="61" spans="1:19" ht="64.5" customHeight="1">
      <c r="A61" s="729">
        <v>46</v>
      </c>
      <c r="B61" s="705" t="s">
        <v>3038</v>
      </c>
      <c r="C61" s="705" t="s">
        <v>3037</v>
      </c>
      <c r="D61" s="702" t="s">
        <v>7</v>
      </c>
      <c r="E61" s="703">
        <v>15</v>
      </c>
      <c r="F61" s="703"/>
      <c r="G61" s="635"/>
      <c r="H61" s="635"/>
      <c r="I61" s="703"/>
      <c r="J61" s="620"/>
      <c r="K61" s="620"/>
      <c r="L61" s="620"/>
      <c r="M61" s="620"/>
      <c r="N61" s="620"/>
      <c r="O61" s="620"/>
      <c r="P61" s="621"/>
    </row>
    <row r="62" spans="1:19" ht="29.25" customHeight="1">
      <c r="A62" s="729">
        <v>47</v>
      </c>
      <c r="B62" s="704" t="s">
        <v>3039</v>
      </c>
      <c r="C62" s="701"/>
      <c r="D62" s="702"/>
      <c r="E62" s="703"/>
      <c r="F62" s="703"/>
      <c r="G62" s="635"/>
      <c r="H62" s="635"/>
      <c r="I62" s="703"/>
      <c r="J62" s="620"/>
      <c r="K62" s="620"/>
      <c r="L62" s="620"/>
      <c r="M62" s="620"/>
      <c r="N62" s="620"/>
      <c r="O62" s="620"/>
      <c r="P62" s="621"/>
      <c r="Q62" s="1690"/>
      <c r="R62" s="1690"/>
      <c r="S62" s="1690"/>
    </row>
    <row r="63" spans="1:19" ht="38.25">
      <c r="A63" s="737">
        <v>54</v>
      </c>
      <c r="B63" s="738" t="s">
        <v>3040</v>
      </c>
      <c r="C63" s="739" t="s">
        <v>3381</v>
      </c>
      <c r="D63" s="740" t="s">
        <v>5</v>
      </c>
      <c r="E63" s="741">
        <v>8</v>
      </c>
      <c r="F63" s="742"/>
      <c r="G63" s="742"/>
      <c r="H63" s="742"/>
      <c r="I63" s="742"/>
      <c r="J63" s="743"/>
      <c r="K63" s="743"/>
      <c r="L63" s="743"/>
      <c r="M63" s="743"/>
      <c r="N63" s="743"/>
      <c r="O63" s="743"/>
      <c r="P63" s="744"/>
      <c r="Q63" s="2172" t="s">
        <v>3754</v>
      </c>
      <c r="R63" s="2173"/>
      <c r="S63" s="2173"/>
    </row>
    <row r="64" spans="1:19" ht="51">
      <c r="A64" s="737">
        <v>55</v>
      </c>
      <c r="B64" s="745" t="s">
        <v>1298</v>
      </c>
      <c r="C64" s="739" t="s">
        <v>3382</v>
      </c>
      <c r="D64" s="740" t="s">
        <v>5</v>
      </c>
      <c r="E64" s="741">
        <v>10</v>
      </c>
      <c r="F64" s="742"/>
      <c r="G64" s="742"/>
      <c r="H64" s="742"/>
      <c r="I64" s="742"/>
      <c r="J64" s="743"/>
      <c r="K64" s="743"/>
      <c r="L64" s="743"/>
      <c r="M64" s="743"/>
      <c r="N64" s="743"/>
      <c r="O64" s="743"/>
      <c r="P64" s="744"/>
      <c r="Q64" s="2172"/>
      <c r="R64" s="2173"/>
      <c r="S64" s="2173"/>
    </row>
    <row r="65" spans="1:19" ht="51">
      <c r="A65" s="737">
        <v>56</v>
      </c>
      <c r="B65" s="745" t="s">
        <v>1299</v>
      </c>
      <c r="C65" s="739" t="s">
        <v>3383</v>
      </c>
      <c r="D65" s="740" t="s">
        <v>5</v>
      </c>
      <c r="E65" s="741">
        <v>1</v>
      </c>
      <c r="F65" s="742"/>
      <c r="G65" s="742"/>
      <c r="H65" s="742"/>
      <c r="I65" s="742"/>
      <c r="J65" s="743"/>
      <c r="K65" s="743"/>
      <c r="L65" s="743"/>
      <c r="M65" s="743"/>
      <c r="N65" s="743"/>
      <c r="O65" s="743"/>
      <c r="P65" s="744"/>
      <c r="Q65" s="2172"/>
      <c r="R65" s="2173"/>
      <c r="S65" s="2173"/>
    </row>
    <row r="66" spans="1:19" ht="25.5">
      <c r="A66" s="729">
        <v>58</v>
      </c>
      <c r="B66" s="705" t="s">
        <v>3041</v>
      </c>
      <c r="C66" s="705" t="s">
        <v>2881</v>
      </c>
      <c r="D66" s="702" t="s">
        <v>5</v>
      </c>
      <c r="E66" s="703">
        <v>2</v>
      </c>
      <c r="F66" s="703"/>
      <c r="G66" s="635"/>
      <c r="H66" s="635"/>
      <c r="I66" s="703"/>
      <c r="J66" s="620"/>
      <c r="K66" s="620"/>
      <c r="L66" s="620"/>
      <c r="M66" s="620"/>
      <c r="N66" s="620"/>
      <c r="O66" s="620"/>
      <c r="P66" s="621"/>
    </row>
    <row r="67" spans="1:19" ht="25.5">
      <c r="A67" s="729">
        <v>59</v>
      </c>
      <c r="B67" s="705" t="s">
        <v>3042</v>
      </c>
      <c r="C67" s="705" t="s">
        <v>2882</v>
      </c>
      <c r="D67" s="702" t="s">
        <v>5</v>
      </c>
      <c r="E67" s="703">
        <v>6</v>
      </c>
      <c r="F67" s="703"/>
      <c r="G67" s="635"/>
      <c r="H67" s="635"/>
      <c r="I67" s="703"/>
      <c r="J67" s="620"/>
      <c r="K67" s="620"/>
      <c r="L67" s="620"/>
      <c r="M67" s="620"/>
      <c r="N67" s="620"/>
      <c r="O67" s="620"/>
      <c r="P67" s="621"/>
    </row>
    <row r="68" spans="1:19" ht="25.5">
      <c r="A68" s="729">
        <v>61</v>
      </c>
      <c r="B68" s="705" t="s">
        <v>3043</v>
      </c>
      <c r="C68" s="701"/>
      <c r="D68" s="702" t="s">
        <v>5</v>
      </c>
      <c r="E68" s="703">
        <v>1</v>
      </c>
      <c r="F68" s="703"/>
      <c r="G68" s="635"/>
      <c r="H68" s="635"/>
      <c r="I68" s="703"/>
      <c r="J68" s="620"/>
      <c r="K68" s="620"/>
      <c r="L68" s="620"/>
      <c r="M68" s="620"/>
      <c r="N68" s="620"/>
      <c r="O68" s="620"/>
      <c r="P68" s="621"/>
    </row>
    <row r="69" spans="1:19" ht="25.5">
      <c r="A69" s="729">
        <v>62</v>
      </c>
      <c r="B69" s="705" t="s">
        <v>3044</v>
      </c>
      <c r="C69" s="704"/>
      <c r="D69" s="702" t="s">
        <v>5</v>
      </c>
      <c r="E69" s="703">
        <v>4</v>
      </c>
      <c r="F69" s="703"/>
      <c r="G69" s="635"/>
      <c r="H69" s="635"/>
      <c r="I69" s="703"/>
      <c r="J69" s="620"/>
      <c r="K69" s="620"/>
      <c r="L69" s="620"/>
      <c r="M69" s="620"/>
      <c r="N69" s="620"/>
      <c r="O69" s="620"/>
      <c r="P69" s="621"/>
    </row>
    <row r="70" spans="1:19" ht="25.5">
      <c r="A70" s="729">
        <v>63</v>
      </c>
      <c r="B70" s="705" t="s">
        <v>3024</v>
      </c>
      <c r="C70" s="705" t="s">
        <v>3045</v>
      </c>
      <c r="D70" s="702" t="s">
        <v>7</v>
      </c>
      <c r="E70" s="703">
        <v>1200</v>
      </c>
      <c r="F70" s="703"/>
      <c r="G70" s="635"/>
      <c r="H70" s="635"/>
      <c r="I70" s="703"/>
      <c r="J70" s="620"/>
      <c r="K70" s="620"/>
      <c r="L70" s="620"/>
      <c r="M70" s="620"/>
      <c r="N70" s="620"/>
      <c r="O70" s="620"/>
      <c r="P70" s="621"/>
    </row>
    <row r="71" spans="1:19" ht="15">
      <c r="A71" s="729">
        <v>64</v>
      </c>
      <c r="B71" s="705" t="s">
        <v>3046</v>
      </c>
      <c r="C71" s="705" t="s">
        <v>3047</v>
      </c>
      <c r="D71" s="702" t="s">
        <v>7</v>
      </c>
      <c r="E71" s="703">
        <v>470</v>
      </c>
      <c r="F71" s="703"/>
      <c r="G71" s="635"/>
      <c r="H71" s="635"/>
      <c r="I71" s="703"/>
      <c r="J71" s="620"/>
      <c r="K71" s="620"/>
      <c r="L71" s="620"/>
      <c r="M71" s="620"/>
      <c r="N71" s="620"/>
      <c r="O71" s="620"/>
      <c r="P71" s="621"/>
    </row>
    <row r="72" spans="1:19" ht="15">
      <c r="A72" s="729">
        <v>65</v>
      </c>
      <c r="B72" s="705" t="s">
        <v>3048</v>
      </c>
      <c r="C72" s="705" t="s">
        <v>3049</v>
      </c>
      <c r="D72" s="702" t="s">
        <v>7</v>
      </c>
      <c r="E72" s="703">
        <v>1300</v>
      </c>
      <c r="F72" s="703"/>
      <c r="G72" s="635"/>
      <c r="H72" s="635"/>
      <c r="I72" s="703"/>
      <c r="J72" s="620"/>
      <c r="K72" s="620"/>
      <c r="L72" s="620"/>
      <c r="M72" s="620"/>
      <c r="N72" s="620"/>
      <c r="O72" s="620"/>
      <c r="P72" s="621"/>
    </row>
    <row r="73" spans="1:19" ht="15">
      <c r="A73" s="729">
        <v>66</v>
      </c>
      <c r="B73" s="705" t="s">
        <v>3050</v>
      </c>
      <c r="C73" s="705" t="s">
        <v>3051</v>
      </c>
      <c r="D73" s="702" t="s">
        <v>7</v>
      </c>
      <c r="E73" s="703">
        <v>70</v>
      </c>
      <c r="F73" s="703"/>
      <c r="G73" s="635"/>
      <c r="H73" s="635"/>
      <c r="I73" s="703"/>
      <c r="J73" s="620"/>
      <c r="K73" s="620"/>
      <c r="L73" s="620"/>
      <c r="M73" s="620"/>
      <c r="N73" s="620"/>
      <c r="O73" s="620"/>
      <c r="P73" s="621"/>
    </row>
    <row r="74" spans="1:19" ht="15">
      <c r="A74" s="729">
        <v>67</v>
      </c>
      <c r="B74" s="705" t="s">
        <v>3050</v>
      </c>
      <c r="C74" s="705" t="s">
        <v>3052</v>
      </c>
      <c r="D74" s="702" t="s">
        <v>7</v>
      </c>
      <c r="E74" s="703">
        <v>50</v>
      </c>
      <c r="F74" s="703"/>
      <c r="G74" s="635"/>
      <c r="H74" s="635"/>
      <c r="I74" s="703"/>
      <c r="J74" s="620"/>
      <c r="K74" s="620"/>
      <c r="L74" s="620"/>
      <c r="M74" s="620"/>
      <c r="N74" s="620"/>
      <c r="O74" s="620"/>
      <c r="P74" s="621"/>
    </row>
    <row r="75" spans="1:19" ht="25.5">
      <c r="A75" s="729">
        <v>68</v>
      </c>
      <c r="B75" s="705" t="s">
        <v>3053</v>
      </c>
      <c r="C75" s="705" t="s">
        <v>3054</v>
      </c>
      <c r="D75" s="702" t="s">
        <v>5</v>
      </c>
      <c r="E75" s="703">
        <v>1</v>
      </c>
      <c r="F75" s="703"/>
      <c r="G75" s="635"/>
      <c r="H75" s="635"/>
      <c r="I75" s="703"/>
      <c r="J75" s="620"/>
      <c r="K75" s="620"/>
      <c r="L75" s="620"/>
      <c r="M75" s="620"/>
      <c r="N75" s="620"/>
      <c r="O75" s="620"/>
      <c r="P75" s="621"/>
    </row>
    <row r="76" spans="1:19" ht="25.5">
      <c r="A76" s="729">
        <v>69</v>
      </c>
      <c r="B76" s="705" t="s">
        <v>3026</v>
      </c>
      <c r="C76" s="705" t="s">
        <v>3055</v>
      </c>
      <c r="D76" s="702" t="s">
        <v>5</v>
      </c>
      <c r="E76" s="736">
        <v>20</v>
      </c>
      <c r="F76" s="703"/>
      <c r="G76" s="635"/>
      <c r="H76" s="635"/>
      <c r="I76" s="703"/>
      <c r="J76" s="620"/>
      <c r="K76" s="620"/>
      <c r="L76" s="620"/>
      <c r="M76" s="620"/>
      <c r="N76" s="620"/>
      <c r="O76" s="620"/>
      <c r="P76" s="621"/>
    </row>
    <row r="77" spans="1:19" ht="15">
      <c r="A77" s="729">
        <v>70</v>
      </c>
      <c r="B77" s="705" t="s">
        <v>753</v>
      </c>
      <c r="C77" s="705" t="s">
        <v>754</v>
      </c>
      <c r="D77" s="702" t="s">
        <v>5</v>
      </c>
      <c r="E77" s="703">
        <v>1</v>
      </c>
      <c r="F77" s="703"/>
      <c r="G77" s="635"/>
      <c r="H77" s="635"/>
      <c r="I77" s="703"/>
      <c r="J77" s="620"/>
      <c r="K77" s="620"/>
      <c r="L77" s="620"/>
      <c r="M77" s="620"/>
      <c r="N77" s="620"/>
      <c r="O77" s="620"/>
      <c r="P77" s="621"/>
    </row>
    <row r="78" spans="1:19" ht="15">
      <c r="A78" s="729">
        <v>71</v>
      </c>
      <c r="B78" s="705" t="s">
        <v>725</v>
      </c>
      <c r="C78" s="705" t="s">
        <v>3056</v>
      </c>
      <c r="D78" s="702" t="s">
        <v>5</v>
      </c>
      <c r="E78" s="703">
        <v>6</v>
      </c>
      <c r="F78" s="703"/>
      <c r="G78" s="635"/>
      <c r="H78" s="635"/>
      <c r="I78" s="703"/>
      <c r="J78" s="620"/>
      <c r="K78" s="620"/>
      <c r="L78" s="620"/>
      <c r="M78" s="620"/>
      <c r="N78" s="620"/>
      <c r="O78" s="620"/>
      <c r="P78" s="621"/>
    </row>
    <row r="79" spans="1:19" ht="25.5">
      <c r="A79" s="729">
        <v>72</v>
      </c>
      <c r="B79" s="705" t="s">
        <v>3057</v>
      </c>
      <c r="C79" s="701"/>
      <c r="D79" s="702" t="s">
        <v>5</v>
      </c>
      <c r="E79" s="703">
        <v>6</v>
      </c>
      <c r="F79" s="703"/>
      <c r="G79" s="635"/>
      <c r="H79" s="635"/>
      <c r="I79" s="703"/>
      <c r="J79" s="620"/>
      <c r="K79" s="620"/>
      <c r="L79" s="620"/>
      <c r="M79" s="620"/>
      <c r="N79" s="620"/>
      <c r="O79" s="620"/>
      <c r="P79" s="621"/>
    </row>
    <row r="80" spans="1:19" s="734" customFormat="1" ht="25.5">
      <c r="A80" s="746">
        <v>73</v>
      </c>
      <c r="B80" s="747" t="s">
        <v>3202</v>
      </c>
      <c r="C80" s="748"/>
      <c r="D80" s="749" t="s">
        <v>5</v>
      </c>
      <c r="E80" s="750">
        <v>6</v>
      </c>
      <c r="F80" s="635"/>
      <c r="G80" s="635"/>
      <c r="H80" s="635"/>
      <c r="I80" s="635"/>
      <c r="J80" s="620"/>
      <c r="K80" s="620"/>
      <c r="L80" s="620"/>
      <c r="M80" s="620"/>
      <c r="N80" s="620"/>
      <c r="O80" s="620"/>
      <c r="P80" s="621"/>
    </row>
    <row r="81" spans="1:16" ht="12" customHeight="1">
      <c r="A81" s="729">
        <v>84</v>
      </c>
      <c r="B81" s="730" t="s">
        <v>548</v>
      </c>
      <c r="C81" s="701"/>
      <c r="D81" s="702" t="s">
        <v>9</v>
      </c>
      <c r="E81" s="703"/>
      <c r="F81" s="703"/>
      <c r="G81" s="635"/>
      <c r="H81" s="635"/>
      <c r="I81" s="703"/>
      <c r="J81" s="620"/>
      <c r="K81" s="620"/>
      <c r="L81" s="620"/>
      <c r="M81" s="620"/>
      <c r="N81" s="620"/>
      <c r="O81" s="620"/>
      <c r="P81" s="621"/>
    </row>
    <row r="82" spans="1:16" ht="15">
      <c r="A82" s="729">
        <v>85</v>
      </c>
      <c r="B82" s="705" t="s">
        <v>549</v>
      </c>
      <c r="C82" s="705" t="s">
        <v>3058</v>
      </c>
      <c r="D82" s="702" t="s">
        <v>5</v>
      </c>
      <c r="E82" s="703">
        <v>12</v>
      </c>
      <c r="F82" s="703"/>
      <c r="G82" s="635"/>
      <c r="H82" s="635"/>
      <c r="I82" s="703"/>
      <c r="J82" s="620"/>
      <c r="K82" s="620"/>
      <c r="L82" s="620"/>
      <c r="M82" s="620"/>
      <c r="N82" s="620"/>
      <c r="O82" s="620"/>
      <c r="P82" s="621"/>
    </row>
    <row r="83" spans="1:16" ht="15">
      <c r="A83" s="729">
        <v>86</v>
      </c>
      <c r="B83" s="705" t="s">
        <v>3059</v>
      </c>
      <c r="C83" s="704"/>
      <c r="D83" s="702" t="s">
        <v>9</v>
      </c>
      <c r="E83" s="703">
        <v>1</v>
      </c>
      <c r="F83" s="703"/>
      <c r="G83" s="635"/>
      <c r="H83" s="635"/>
      <c r="I83" s="703"/>
      <c r="J83" s="620"/>
      <c r="K83" s="620"/>
      <c r="L83" s="620"/>
      <c r="M83" s="620"/>
      <c r="N83" s="620"/>
      <c r="O83" s="620"/>
      <c r="P83" s="621"/>
    </row>
    <row r="84" spans="1:16" ht="15">
      <c r="A84" s="729">
        <v>87</v>
      </c>
      <c r="B84" s="705" t="s">
        <v>553</v>
      </c>
      <c r="C84" s="704"/>
      <c r="D84" s="702" t="s">
        <v>9</v>
      </c>
      <c r="E84" s="703">
        <v>1</v>
      </c>
      <c r="F84" s="703"/>
      <c r="G84" s="635"/>
      <c r="H84" s="635"/>
      <c r="I84" s="703"/>
      <c r="J84" s="620"/>
      <c r="K84" s="620"/>
      <c r="L84" s="620"/>
      <c r="M84" s="620"/>
      <c r="N84" s="620"/>
      <c r="O84" s="620"/>
      <c r="P84" s="621"/>
    </row>
    <row r="85" spans="1:16" ht="38.25">
      <c r="A85" s="729">
        <v>88</v>
      </c>
      <c r="B85" s="705" t="s">
        <v>554</v>
      </c>
      <c r="C85" s="704"/>
      <c r="D85" s="702" t="s">
        <v>9</v>
      </c>
      <c r="E85" s="703">
        <v>1</v>
      </c>
      <c r="F85" s="703"/>
      <c r="G85" s="635"/>
      <c r="H85" s="635"/>
      <c r="I85" s="703"/>
      <c r="J85" s="620"/>
      <c r="K85" s="620"/>
      <c r="L85" s="620"/>
      <c r="M85" s="620"/>
      <c r="N85" s="620"/>
      <c r="O85" s="620"/>
      <c r="P85" s="621"/>
    </row>
    <row r="86" spans="1:16" ht="50.25" customHeight="1">
      <c r="A86" s="729">
        <v>89</v>
      </c>
      <c r="B86" s="707" t="s">
        <v>1099</v>
      </c>
      <c r="C86" s="708"/>
      <c r="D86" s="709" t="s">
        <v>9</v>
      </c>
      <c r="E86" s="703">
        <v>1</v>
      </c>
      <c r="F86" s="703"/>
      <c r="G86" s="635"/>
      <c r="H86" s="635"/>
      <c r="I86" s="703"/>
      <c r="J86" s="620"/>
      <c r="K86" s="620"/>
      <c r="L86" s="620"/>
      <c r="M86" s="620"/>
      <c r="N86" s="620"/>
      <c r="O86" s="620"/>
      <c r="P86" s="621"/>
    </row>
    <row r="87" spans="1:16" ht="13.5" thickBot="1">
      <c r="A87" s="686"/>
      <c r="B87" s="2169" t="s">
        <v>6</v>
      </c>
      <c r="C87" s="2169"/>
      <c r="D87" s="2169"/>
      <c r="E87" s="2169"/>
      <c r="F87" s="710"/>
      <c r="G87" s="710"/>
      <c r="H87" s="710"/>
      <c r="I87" s="710"/>
      <c r="J87" s="710"/>
      <c r="K87" s="687"/>
      <c r="L87" s="687"/>
      <c r="M87" s="687"/>
      <c r="N87" s="687"/>
      <c r="O87" s="687"/>
      <c r="P87" s="687"/>
    </row>
    <row r="88" spans="1:16">
      <c r="A88" s="2038"/>
      <c r="B88" s="2038"/>
      <c r="C88" s="2038"/>
      <c r="D88" s="2038"/>
      <c r="E88" s="2038"/>
    </row>
    <row r="90" spans="1:16" s="1045" customFormat="1" ht="78.75" customHeight="1">
      <c r="A90" s="843">
        <v>1</v>
      </c>
      <c r="B90" s="2021" t="s">
        <v>2799</v>
      </c>
      <c r="C90" s="2021"/>
      <c r="D90" s="2021"/>
      <c r="E90" s="2021"/>
      <c r="F90" s="2021"/>
      <c r="G90" s="2021"/>
      <c r="H90" s="2021"/>
      <c r="I90" s="2021"/>
      <c r="J90" s="2021"/>
      <c r="K90" s="2021"/>
      <c r="L90" s="2021"/>
    </row>
    <row r="91" spans="1:16" s="1045" customFormat="1" ht="30.75" customHeight="1">
      <c r="A91" s="846" t="s">
        <v>49</v>
      </c>
      <c r="B91" s="1032" t="s">
        <v>3220</v>
      </c>
      <c r="C91" s="1033"/>
      <c r="D91" s="1033"/>
      <c r="E91" s="1033"/>
      <c r="F91" s="1033"/>
      <c r="G91" s="1033"/>
      <c r="H91" s="1033"/>
      <c r="I91" s="1033"/>
      <c r="J91" s="1033"/>
      <c r="K91" s="1033"/>
      <c r="L91" s="1033"/>
    </row>
    <row r="92" spans="1:16" s="1045" customFormat="1" ht="57" customHeight="1">
      <c r="A92" s="1034" t="s">
        <v>52</v>
      </c>
      <c r="B92" s="2020" t="s">
        <v>3216</v>
      </c>
      <c r="C92" s="2020"/>
      <c r="D92" s="2020"/>
      <c r="E92" s="2020"/>
      <c r="F92" s="2020"/>
      <c r="G92" s="2020"/>
      <c r="H92" s="2020"/>
      <c r="I92" s="2020"/>
      <c r="J92" s="2020"/>
      <c r="K92" s="2020"/>
      <c r="L92" s="2020"/>
    </row>
    <row r="93" spans="1:16" s="1045" customFormat="1" ht="45" customHeight="1">
      <c r="A93" s="1034" t="s">
        <v>3218</v>
      </c>
      <c r="B93" s="1927" t="s">
        <v>3217</v>
      </c>
      <c r="C93" s="1927"/>
      <c r="D93" s="1927"/>
      <c r="E93" s="1927"/>
      <c r="F93" s="1927"/>
      <c r="G93" s="1927"/>
      <c r="H93" s="1927"/>
      <c r="I93" s="1927"/>
      <c r="J93" s="1927"/>
      <c r="K93" s="1927"/>
      <c r="L93" s="1927"/>
    </row>
    <row r="94" spans="1:16" s="1045" customFormat="1" ht="66.75" customHeight="1">
      <c r="A94" s="1034" t="s">
        <v>3219</v>
      </c>
      <c r="B94" s="1927" t="s">
        <v>3224</v>
      </c>
      <c r="C94" s="1927"/>
      <c r="D94" s="1927"/>
      <c r="E94" s="1927"/>
      <c r="F94" s="1927"/>
      <c r="G94" s="1927"/>
      <c r="H94" s="1927"/>
      <c r="I94" s="1927"/>
      <c r="J94" s="1927"/>
      <c r="K94" s="1927"/>
      <c r="L94" s="1927"/>
    </row>
    <row r="95" spans="1:16" s="1045" customFormat="1" ht="66" customHeight="1">
      <c r="A95" s="1034" t="s">
        <v>3229</v>
      </c>
      <c r="B95" s="2048" t="s">
        <v>3750</v>
      </c>
      <c r="C95" s="2048"/>
      <c r="D95" s="2048"/>
      <c r="E95" s="2048"/>
      <c r="F95" s="2048"/>
      <c r="G95" s="2048"/>
      <c r="H95" s="2048"/>
      <c r="I95" s="2048"/>
      <c r="J95" s="2048"/>
      <c r="K95" s="2048"/>
      <c r="L95" s="2048"/>
      <c r="M95" s="2171" t="s">
        <v>3754</v>
      </c>
      <c r="N95" s="2171"/>
      <c r="O95" s="2171"/>
      <c r="P95" s="2171"/>
    </row>
    <row r="96" spans="1:16" s="1045" customFormat="1">
      <c r="A96" s="846"/>
      <c r="B96" s="847"/>
      <c r="C96" s="843"/>
      <c r="D96" s="848"/>
      <c r="E96" s="848"/>
      <c r="F96" s="844"/>
      <c r="G96" s="845"/>
      <c r="H96" s="845"/>
      <c r="I96" s="845"/>
      <c r="J96" s="845"/>
      <c r="K96" s="845"/>
      <c r="L96" s="845"/>
    </row>
    <row r="97" spans="1:12" s="1045" customFormat="1">
      <c r="A97" s="846"/>
      <c r="B97" s="847"/>
      <c r="C97" s="843"/>
      <c r="D97" s="848"/>
      <c r="E97" s="848"/>
      <c r="F97" s="844"/>
      <c r="G97" s="845"/>
      <c r="H97" s="845"/>
      <c r="I97" s="845"/>
      <c r="J97" s="845"/>
      <c r="K97" s="845"/>
      <c r="L97" s="845"/>
    </row>
    <row r="98" spans="1:12" s="1045" customFormat="1">
      <c r="A98" s="846"/>
      <c r="B98" s="847"/>
      <c r="C98" s="843"/>
      <c r="D98" s="848"/>
      <c r="E98" s="848"/>
      <c r="F98" s="844"/>
      <c r="G98" s="845"/>
      <c r="H98" s="845"/>
      <c r="I98" s="845"/>
      <c r="J98" s="845"/>
      <c r="K98" s="845"/>
      <c r="L98" s="845"/>
    </row>
    <row r="99" spans="1:12" s="1045" customFormat="1">
      <c r="A99" s="846"/>
      <c r="B99" s="847"/>
      <c r="C99" s="843"/>
      <c r="D99" s="848"/>
      <c r="E99" s="848"/>
      <c r="F99" s="844"/>
      <c r="G99" s="845"/>
      <c r="H99" s="845"/>
      <c r="I99" s="845"/>
      <c r="J99" s="845"/>
      <c r="K99" s="845"/>
      <c r="L99" s="845"/>
    </row>
    <row r="100" spans="1:12" s="1045" customFormat="1">
      <c r="A100" s="846"/>
      <c r="B100" s="847"/>
      <c r="C100" s="843"/>
      <c r="D100" s="848"/>
      <c r="E100" s="848"/>
      <c r="F100" s="844"/>
      <c r="G100" s="845"/>
      <c r="H100" s="845"/>
      <c r="I100" s="845"/>
      <c r="J100" s="845"/>
      <c r="K100" s="845"/>
      <c r="L100" s="845"/>
    </row>
    <row r="101" spans="1:12" s="1045" customFormat="1">
      <c r="A101" s="846"/>
      <c r="B101" s="847"/>
      <c r="C101" s="843"/>
      <c r="D101" s="848"/>
      <c r="E101" s="848"/>
      <c r="F101" s="844"/>
      <c r="G101" s="845"/>
      <c r="H101" s="845"/>
      <c r="I101" s="845"/>
      <c r="J101" s="845"/>
      <c r="K101" s="845"/>
      <c r="L101" s="845"/>
    </row>
    <row r="102" spans="1:12" s="1045" customFormat="1">
      <c r="A102" s="849"/>
      <c r="B102" s="1045" t="s">
        <v>3222</v>
      </c>
      <c r="C102" s="1921" t="s">
        <v>10</v>
      </c>
      <c r="D102" s="1921"/>
      <c r="E102" s="757"/>
      <c r="F102" s="757"/>
      <c r="G102" s="757"/>
      <c r="H102" s="757"/>
      <c r="I102" s="757"/>
      <c r="J102" s="757"/>
      <c r="K102" s="757"/>
      <c r="L102" s="757"/>
    </row>
    <row r="103" spans="1:12" s="1045" customFormat="1">
      <c r="A103" s="849"/>
      <c r="B103" s="1045" t="s">
        <v>3221</v>
      </c>
      <c r="C103" s="1921" t="s">
        <v>11</v>
      </c>
      <c r="D103" s="1921"/>
      <c r="E103" s="757"/>
      <c r="F103" s="757"/>
      <c r="G103" s="757"/>
      <c r="H103" s="757"/>
      <c r="I103" s="757"/>
      <c r="J103" s="757"/>
      <c r="K103" s="757"/>
      <c r="L103" s="757"/>
    </row>
    <row r="104" spans="1:12" s="1045" customFormat="1">
      <c r="A104" s="849"/>
      <c r="B104" s="833"/>
      <c r="C104" s="851"/>
      <c r="D104" s="851"/>
      <c r="E104" s="757"/>
      <c r="F104" s="757"/>
      <c r="G104" s="757"/>
      <c r="H104" s="757"/>
      <c r="I104" s="757"/>
      <c r="J104" s="757"/>
      <c r="K104" s="757"/>
      <c r="L104" s="757"/>
    </row>
    <row r="105" spans="1:12" s="1045" customFormat="1">
      <c r="A105" s="849"/>
      <c r="B105" s="833"/>
      <c r="C105" s="851"/>
      <c r="D105" s="851"/>
      <c r="E105" s="757"/>
      <c r="F105" s="757"/>
      <c r="G105" s="757"/>
      <c r="H105" s="757"/>
      <c r="I105" s="757"/>
      <c r="J105" s="757"/>
      <c r="K105" s="757"/>
      <c r="L105" s="757"/>
    </row>
    <row r="106" spans="1:12" s="1045" customFormat="1">
      <c r="A106" s="849"/>
      <c r="B106" s="833" t="s">
        <v>3223</v>
      </c>
      <c r="C106" s="1921" t="s">
        <v>10</v>
      </c>
      <c r="D106" s="1921"/>
      <c r="E106" s="757"/>
      <c r="F106" s="757"/>
      <c r="G106" s="757"/>
      <c r="H106" s="757"/>
      <c r="I106" s="757"/>
      <c r="J106" s="757"/>
      <c r="K106" s="757"/>
      <c r="L106" s="757"/>
    </row>
    <row r="107" spans="1:12" s="1045" customFormat="1">
      <c r="A107" s="849"/>
      <c r="B107" s="833"/>
      <c r="C107" s="1921" t="s">
        <v>11</v>
      </c>
      <c r="D107" s="1921"/>
      <c r="E107" s="757"/>
      <c r="F107" s="757"/>
      <c r="G107" s="757"/>
      <c r="H107" s="757"/>
      <c r="I107" s="757"/>
      <c r="J107" s="757"/>
      <c r="K107" s="757"/>
      <c r="L107" s="757"/>
    </row>
    <row r="108" spans="1:12" s="1045" customFormat="1">
      <c r="A108" s="849"/>
      <c r="B108" s="833"/>
      <c r="C108" s="1921"/>
      <c r="D108" s="1921"/>
      <c r="E108" s="757"/>
      <c r="F108" s="757"/>
      <c r="G108" s="757"/>
      <c r="H108" s="757"/>
      <c r="I108" s="757"/>
      <c r="J108" s="757"/>
      <c r="K108" s="757"/>
      <c r="L108" s="757"/>
    </row>
    <row r="109" spans="1:12">
      <c r="B109" s="1"/>
      <c r="C109" s="1"/>
    </row>
    <row r="110" spans="1:12">
      <c r="B110" s="1"/>
      <c r="C110" s="1"/>
    </row>
    <row r="111" spans="1:12">
      <c r="B111" s="1"/>
      <c r="C111" s="1"/>
    </row>
    <row r="112" spans="1:12">
      <c r="B112" s="1"/>
      <c r="C112" s="1"/>
    </row>
    <row r="113" spans="2:3">
      <c r="B113" s="1"/>
      <c r="C113" s="1"/>
    </row>
    <row r="114" spans="2:3">
      <c r="B114" s="1"/>
      <c r="C114" s="1"/>
    </row>
    <row r="115" spans="2:3">
      <c r="B115" s="1"/>
      <c r="C115" s="1"/>
    </row>
    <row r="116" spans="2:3">
      <c r="B116" s="1"/>
      <c r="C116" s="1"/>
    </row>
    <row r="117" spans="2:3">
      <c r="B117" s="1"/>
      <c r="C117" s="1"/>
    </row>
    <row r="118" spans="2:3">
      <c r="B118" s="1"/>
      <c r="C118" s="1"/>
    </row>
    <row r="119" spans="2:3">
      <c r="B119" s="1"/>
      <c r="C119" s="1"/>
    </row>
    <row r="120" spans="2:3">
      <c r="B120" s="1"/>
      <c r="C120" s="1"/>
    </row>
    <row r="121" spans="2:3">
      <c r="B121" s="1"/>
      <c r="C121" s="1"/>
    </row>
    <row r="122" spans="2:3">
      <c r="B122" s="1"/>
      <c r="C122" s="1"/>
    </row>
    <row r="123" spans="2:3">
      <c r="B123" s="1"/>
      <c r="C123" s="1"/>
    </row>
  </sheetData>
  <mergeCells count="32">
    <mergeCell ref="Q63:S65"/>
    <mergeCell ref="G1:M4"/>
    <mergeCell ref="Q26:S26"/>
    <mergeCell ref="Q17:S20"/>
    <mergeCell ref="A1:E1"/>
    <mergeCell ref="A2:E2"/>
    <mergeCell ref="A3:E3"/>
    <mergeCell ref="A4:B4"/>
    <mergeCell ref="A6:B6"/>
    <mergeCell ref="A5:B5"/>
    <mergeCell ref="B90:L90"/>
    <mergeCell ref="B92:L92"/>
    <mergeCell ref="B93:L93"/>
    <mergeCell ref="B94:L94"/>
    <mergeCell ref="B87:E87"/>
    <mergeCell ref="A88:E88"/>
    <mergeCell ref="M95:P95"/>
    <mergeCell ref="C107:D107"/>
    <mergeCell ref="C108:D108"/>
    <mergeCell ref="A7:B7"/>
    <mergeCell ref="A8:B8"/>
    <mergeCell ref="C102:D102"/>
    <mergeCell ref="C103:D103"/>
    <mergeCell ref="C106:D106"/>
    <mergeCell ref="B95:L95"/>
    <mergeCell ref="A12:A13"/>
    <mergeCell ref="B12:B13"/>
    <mergeCell ref="C12:C13"/>
    <mergeCell ref="D12:D13"/>
    <mergeCell ref="E12:E13"/>
    <mergeCell ref="F12:K12"/>
    <mergeCell ref="L12:P12"/>
  </mergeCells>
  <conditionalFormatting sqref="D63:E65">
    <cfRule type="cellIs" dxfId="14" priority="1" operator="equal">
      <formula>0</formula>
    </cfRule>
  </conditionalFormatting>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pageSetUpPr fitToPage="1"/>
  </sheetPr>
  <dimension ref="A1:O118"/>
  <sheetViews>
    <sheetView topLeftCell="A91" zoomScaleNormal="100" zoomScaleSheetLayoutView="100" workbookViewId="0">
      <selection activeCell="P116" sqref="P116"/>
    </sheetView>
  </sheetViews>
  <sheetFormatPr defaultColWidth="9.42578125" defaultRowHeight="12.75"/>
  <cols>
    <col min="1" max="1" width="8.42578125" style="1045" customWidth="1"/>
    <col min="2" max="2" width="34.28515625" style="1051" customWidth="1"/>
    <col min="3" max="3" width="6.42578125" style="1045" customWidth="1"/>
    <col min="4" max="4" width="35.85546875" style="1045" customWidth="1"/>
    <col min="5" max="11" width="9.42578125" style="1045"/>
    <col min="12" max="12" width="12.28515625" style="1045" customWidth="1"/>
    <col min="13" max="13" width="11.7109375" style="1045" customWidth="1"/>
    <col min="14" max="14" width="10.28515625" style="1045" bestFit="1" customWidth="1"/>
    <col min="15" max="15" width="12.28515625" style="1045" customWidth="1"/>
    <col min="16" max="231" width="9.42578125" style="1045"/>
    <col min="232" max="232" width="6.42578125" style="1045" customWidth="1"/>
    <col min="233" max="233" width="35.42578125" style="1045" customWidth="1"/>
    <col min="234" max="234" width="3.5703125" style="1045" customWidth="1"/>
    <col min="235" max="235" width="9.28515625" style="1045" customWidth="1"/>
    <col min="236" max="236" width="6.42578125" style="1045" customWidth="1"/>
    <col min="237" max="237" width="4.5703125" style="1045" customWidth="1"/>
    <col min="238" max="238" width="7.42578125" style="1045" customWidth="1"/>
    <col min="239" max="239" width="8.42578125" style="1045" customWidth="1"/>
    <col min="240" max="240" width="7.5703125" style="1045" customWidth="1"/>
    <col min="241" max="241" width="9" style="1045" customWidth="1"/>
    <col min="242" max="242" width="11.42578125" style="1045" customWidth="1"/>
    <col min="243" max="243" width="10.42578125" style="1045" customWidth="1"/>
    <col min="244" max="244" width="11.5703125" style="1045" customWidth="1"/>
    <col min="245" max="245" width="9.42578125" style="1045"/>
    <col min="246" max="246" width="11.42578125" style="1045" customWidth="1"/>
    <col min="247" max="487" width="9.42578125" style="1045"/>
    <col min="488" max="488" width="6.42578125" style="1045" customWidth="1"/>
    <col min="489" max="489" width="35.42578125" style="1045" customWidth="1"/>
    <col min="490" max="490" width="3.5703125" style="1045" customWidth="1"/>
    <col min="491" max="491" width="9.28515625" style="1045" customWidth="1"/>
    <col min="492" max="492" width="6.42578125" style="1045" customWidth="1"/>
    <col min="493" max="493" width="4.5703125" style="1045" customWidth="1"/>
    <col min="494" max="494" width="7.42578125" style="1045" customWidth="1"/>
    <col min="495" max="495" width="8.42578125" style="1045" customWidth="1"/>
    <col min="496" max="496" width="7.5703125" style="1045" customWidth="1"/>
    <col min="497" max="497" width="9" style="1045" customWidth="1"/>
    <col min="498" max="498" width="11.42578125" style="1045" customWidth="1"/>
    <col min="499" max="499" width="10.42578125" style="1045" customWidth="1"/>
    <col min="500" max="500" width="11.5703125" style="1045" customWidth="1"/>
    <col min="501" max="501" width="9.42578125" style="1045"/>
    <col min="502" max="502" width="11.42578125" style="1045" customWidth="1"/>
    <col min="503" max="743" width="9.42578125" style="1045"/>
    <col min="744" max="744" width="6.42578125" style="1045" customWidth="1"/>
    <col min="745" max="745" width="35.42578125" style="1045" customWidth="1"/>
    <col min="746" max="746" width="3.5703125" style="1045" customWidth="1"/>
    <col min="747" max="747" width="9.28515625" style="1045" customWidth="1"/>
    <col min="748" max="748" width="6.42578125" style="1045" customWidth="1"/>
    <col min="749" max="749" width="4.5703125" style="1045" customWidth="1"/>
    <col min="750" max="750" width="7.42578125" style="1045" customWidth="1"/>
    <col min="751" max="751" width="8.42578125" style="1045" customWidth="1"/>
    <col min="752" max="752" width="7.5703125" style="1045" customWidth="1"/>
    <col min="753" max="753" width="9" style="1045" customWidth="1"/>
    <col min="754" max="754" width="11.42578125" style="1045" customWidth="1"/>
    <col min="755" max="755" width="10.42578125" style="1045" customWidth="1"/>
    <col min="756" max="756" width="11.5703125" style="1045" customWidth="1"/>
    <col min="757" max="757" width="9.42578125" style="1045"/>
    <col min="758" max="758" width="11.42578125" style="1045" customWidth="1"/>
    <col min="759" max="999" width="9.42578125" style="1045"/>
    <col min="1000" max="1000" width="6.42578125" style="1045" customWidth="1"/>
    <col min="1001" max="1001" width="35.42578125" style="1045" customWidth="1"/>
    <col min="1002" max="1002" width="3.5703125" style="1045" customWidth="1"/>
    <col min="1003" max="1004" width="9.28515625" style="1045" customWidth="1"/>
    <col min="1005" max="16384" width="9.42578125" style="1045"/>
  </cols>
  <sheetData>
    <row r="1" spans="1:15">
      <c r="A1" s="2067" t="s">
        <v>2927</v>
      </c>
      <c r="B1" s="2067"/>
      <c r="C1" s="2067"/>
      <c r="D1" s="2067"/>
    </row>
    <row r="2" spans="1:15">
      <c r="A2" s="2069" t="s">
        <v>1358</v>
      </c>
      <c r="B2" s="2069"/>
      <c r="C2" s="2069"/>
      <c r="D2" s="2069"/>
    </row>
    <row r="3" spans="1:15">
      <c r="A3" s="2120"/>
      <c r="B3" s="2120"/>
      <c r="C3" s="2120"/>
      <c r="D3" s="2120"/>
    </row>
    <row r="4" spans="1:15">
      <c r="A4" s="1932" t="s">
        <v>0</v>
      </c>
      <c r="B4" s="1932"/>
      <c r="C4" s="759" t="s">
        <v>3211</v>
      </c>
      <c r="D4" s="1142"/>
    </row>
    <row r="5" spans="1:15" s="1046" customFormat="1" ht="15">
      <c r="A5" s="1932" t="s">
        <v>1</v>
      </c>
      <c r="B5" s="1932"/>
      <c r="C5" s="759" t="s">
        <v>3211</v>
      </c>
      <c r="D5" s="1143"/>
    </row>
    <row r="6" spans="1:15" s="1047" customFormat="1">
      <c r="A6" s="1932" t="s">
        <v>2</v>
      </c>
      <c r="B6" s="1932"/>
      <c r="C6" s="759" t="s">
        <v>3212</v>
      </c>
      <c r="D6" s="1050"/>
    </row>
    <row r="7" spans="1:15" ht="15">
      <c r="A7" s="1932" t="s">
        <v>3209</v>
      </c>
      <c r="B7" s="1932"/>
      <c r="C7" s="761" t="s">
        <v>3213</v>
      </c>
      <c r="D7" s="1142"/>
    </row>
    <row r="8" spans="1:15" s="1047" customFormat="1" ht="15">
      <c r="A8" s="1939" t="s">
        <v>3210</v>
      </c>
      <c r="B8" s="1939"/>
      <c r="C8" s="761"/>
      <c r="D8" s="1050"/>
    </row>
    <row r="9" spans="1:15">
      <c r="A9" s="2162"/>
      <c r="B9" s="2162"/>
      <c r="C9" s="2162"/>
      <c r="D9" s="2162"/>
      <c r="L9" s="757" t="s">
        <v>2941</v>
      </c>
      <c r="M9" s="757"/>
      <c r="N9" s="762"/>
      <c r="O9" s="757" t="s">
        <v>2942</v>
      </c>
    </row>
    <row r="10" spans="1:15">
      <c r="A10" s="2115"/>
      <c r="B10" s="2115"/>
      <c r="C10" s="2162"/>
      <c r="D10" s="2162"/>
      <c r="L10" s="757" t="s">
        <v>2943</v>
      </c>
      <c r="M10" s="757"/>
      <c r="N10" s="757"/>
      <c r="O10" s="757"/>
    </row>
    <row r="11" spans="1:15" ht="13.5" thickBot="1"/>
    <row r="12" spans="1:15" ht="12.75" customHeight="1">
      <c r="A12" s="2150" t="s">
        <v>8</v>
      </c>
      <c r="B12" s="1995" t="s">
        <v>1085</v>
      </c>
      <c r="C12" s="1996" t="s">
        <v>3</v>
      </c>
      <c r="D12" s="1998" t="s">
        <v>4</v>
      </c>
      <c r="E12" s="2059" t="s">
        <v>2934</v>
      </c>
      <c r="F12" s="2059"/>
      <c r="G12" s="2059"/>
      <c r="H12" s="2059"/>
      <c r="I12" s="2059"/>
      <c r="J12" s="2059"/>
      <c r="K12" s="2060" t="s">
        <v>2935</v>
      </c>
      <c r="L12" s="2060"/>
      <c r="M12" s="2060"/>
      <c r="N12" s="2060"/>
      <c r="O12" s="2060"/>
    </row>
    <row r="13" spans="1:15" ht="64.5">
      <c r="A13" s="2151"/>
      <c r="B13" s="1995"/>
      <c r="C13" s="1936"/>
      <c r="D13" s="1938"/>
      <c r="E13" s="1144" t="s">
        <v>2936</v>
      </c>
      <c r="F13" s="1144" t="s">
        <v>2937</v>
      </c>
      <c r="G13" s="1144" t="s">
        <v>2886</v>
      </c>
      <c r="H13" s="1144" t="s">
        <v>2887</v>
      </c>
      <c r="I13" s="1144" t="s">
        <v>2888</v>
      </c>
      <c r="J13" s="1144" t="s">
        <v>2938</v>
      </c>
      <c r="K13" s="1144" t="s">
        <v>2939</v>
      </c>
      <c r="L13" s="1144" t="s">
        <v>2886</v>
      </c>
      <c r="M13" s="1144" t="s">
        <v>2887</v>
      </c>
      <c r="N13" s="1144" t="s">
        <v>2888</v>
      </c>
      <c r="O13" s="1144" t="s">
        <v>2940</v>
      </c>
    </row>
    <row r="14" spans="1:15" ht="15.75" thickBot="1">
      <c r="A14" s="1145">
        <v>1</v>
      </c>
      <c r="B14" s="1145">
        <v>2</v>
      </c>
      <c r="C14" s="1145">
        <v>3</v>
      </c>
      <c r="D14" s="1145">
        <v>4</v>
      </c>
      <c r="E14" s="1092">
        <v>5</v>
      </c>
      <c r="F14" s="1092">
        <v>6</v>
      </c>
      <c r="G14" s="1092">
        <v>7</v>
      </c>
      <c r="H14" s="1092">
        <v>8</v>
      </c>
      <c r="I14" s="1092">
        <v>9</v>
      </c>
      <c r="J14" s="1092">
        <v>10</v>
      </c>
      <c r="K14" s="1092">
        <v>11</v>
      </c>
      <c r="L14" s="1092">
        <v>12</v>
      </c>
      <c r="M14" s="1092">
        <v>13</v>
      </c>
      <c r="N14" s="1092">
        <v>14</v>
      </c>
      <c r="O14" s="1092">
        <v>15</v>
      </c>
    </row>
    <row r="15" spans="1:15">
      <c r="A15" s="1057"/>
      <c r="B15" s="1146" t="s">
        <v>259</v>
      </c>
      <c r="C15" s="1060"/>
      <c r="D15" s="1147"/>
      <c r="E15" s="1062"/>
      <c r="F15" s="1063"/>
      <c r="G15" s="1063"/>
      <c r="H15" s="1064"/>
      <c r="I15" s="1065"/>
      <c r="J15" s="1063"/>
      <c r="K15" s="1065"/>
      <c r="L15" s="1065"/>
      <c r="M15" s="1065"/>
      <c r="N15" s="1065"/>
      <c r="O15" s="1066"/>
    </row>
    <row r="16" spans="1:15" ht="63">
      <c r="A16" s="1148">
        <v>1</v>
      </c>
      <c r="B16" s="1149" t="s">
        <v>2796</v>
      </c>
      <c r="C16" s="1150" t="s">
        <v>7</v>
      </c>
      <c r="D16" s="1151">
        <v>4</v>
      </c>
      <c r="E16" s="1071"/>
      <c r="F16" s="1069"/>
      <c r="G16" s="1069"/>
      <c r="H16" s="1071"/>
      <c r="I16" s="1071"/>
      <c r="J16" s="1071"/>
      <c r="K16" s="1071"/>
      <c r="L16" s="1071"/>
      <c r="M16" s="1071"/>
      <c r="N16" s="1071"/>
      <c r="O16" s="1072"/>
    </row>
    <row r="17" spans="1:15" ht="63">
      <c r="A17" s="1148">
        <v>2</v>
      </c>
      <c r="B17" s="1149" t="s">
        <v>2797</v>
      </c>
      <c r="C17" s="1150" t="s">
        <v>7</v>
      </c>
      <c r="D17" s="1151">
        <v>55</v>
      </c>
      <c r="E17" s="1071"/>
      <c r="F17" s="1069"/>
      <c r="G17" s="1069"/>
      <c r="H17" s="1071"/>
      <c r="I17" s="1071"/>
      <c r="J17" s="1071"/>
      <c r="K17" s="1071"/>
      <c r="L17" s="1071"/>
      <c r="M17" s="1071"/>
      <c r="N17" s="1071"/>
      <c r="O17" s="1072"/>
    </row>
    <row r="18" spans="1:15" ht="63">
      <c r="A18" s="1148">
        <v>3</v>
      </c>
      <c r="B18" s="1149" t="s">
        <v>2798</v>
      </c>
      <c r="C18" s="1150" t="s">
        <v>7</v>
      </c>
      <c r="D18" s="1151">
        <v>73</v>
      </c>
      <c r="E18" s="1071"/>
      <c r="F18" s="1069"/>
      <c r="G18" s="1069"/>
      <c r="H18" s="1071"/>
      <c r="I18" s="1071"/>
      <c r="J18" s="1071"/>
      <c r="K18" s="1071"/>
      <c r="L18" s="1071"/>
      <c r="M18" s="1071"/>
      <c r="N18" s="1071"/>
      <c r="O18" s="1072"/>
    </row>
    <row r="19" spans="1:15" ht="84">
      <c r="A19" s="1148">
        <v>4</v>
      </c>
      <c r="B19" s="1149" t="s">
        <v>872</v>
      </c>
      <c r="C19" s="1150" t="s">
        <v>9</v>
      </c>
      <c r="D19" s="1151">
        <v>1</v>
      </c>
      <c r="E19" s="1071"/>
      <c r="F19" s="1069"/>
      <c r="G19" s="1069"/>
      <c r="H19" s="1071"/>
      <c r="I19" s="1071"/>
      <c r="J19" s="1071"/>
      <c r="K19" s="1071"/>
      <c r="L19" s="1071"/>
      <c r="M19" s="1071"/>
      <c r="N19" s="1071"/>
      <c r="O19" s="1072"/>
    </row>
    <row r="20" spans="1:15" ht="42">
      <c r="A20" s="1765">
        <v>5</v>
      </c>
      <c r="B20" s="1766" t="s">
        <v>260</v>
      </c>
      <c r="C20" s="1767" t="s">
        <v>9</v>
      </c>
      <c r="D20" s="1768">
        <v>1</v>
      </c>
      <c r="E20" s="1070"/>
      <c r="F20" s="1069"/>
      <c r="G20" s="1069"/>
      <c r="H20" s="1070"/>
      <c r="I20" s="1071"/>
      <c r="J20" s="1071"/>
      <c r="K20" s="1071"/>
      <c r="L20" s="1071"/>
      <c r="M20" s="1071"/>
      <c r="N20" s="1071"/>
      <c r="O20" s="1072"/>
    </row>
    <row r="21" spans="1:15" ht="42">
      <c r="A21" s="1765">
        <v>6</v>
      </c>
      <c r="B21" s="1766" t="s">
        <v>261</v>
      </c>
      <c r="C21" s="1767" t="s">
        <v>9</v>
      </c>
      <c r="D21" s="1768">
        <v>1</v>
      </c>
      <c r="E21" s="1071"/>
      <c r="F21" s="1069"/>
      <c r="G21" s="1069"/>
      <c r="H21" s="1071"/>
      <c r="I21" s="1071"/>
      <c r="J21" s="1071"/>
      <c r="K21" s="1071"/>
      <c r="L21" s="1071"/>
      <c r="M21" s="1071"/>
      <c r="N21" s="1071"/>
      <c r="O21" s="1072"/>
    </row>
    <row r="22" spans="1:15" ht="42">
      <c r="A22" s="1148">
        <v>7</v>
      </c>
      <c r="B22" s="1149" t="s">
        <v>262</v>
      </c>
      <c r="C22" s="1150" t="s">
        <v>5</v>
      </c>
      <c r="D22" s="1151">
        <v>1</v>
      </c>
      <c r="E22" s="1070"/>
      <c r="F22" s="1069"/>
      <c r="G22" s="1069"/>
      <c r="H22" s="1069"/>
      <c r="I22" s="1071"/>
      <c r="J22" s="1071"/>
      <c r="K22" s="1071"/>
      <c r="L22" s="1071"/>
      <c r="M22" s="1071"/>
      <c r="N22" s="1071"/>
      <c r="O22" s="1072"/>
    </row>
    <row r="23" spans="1:15" ht="42">
      <c r="A23" s="1148">
        <v>8</v>
      </c>
      <c r="B23" s="1149" t="s">
        <v>263</v>
      </c>
      <c r="C23" s="1150" t="s">
        <v>5</v>
      </c>
      <c r="D23" s="1151">
        <v>2</v>
      </c>
      <c r="E23" s="1071"/>
      <c r="F23" s="1069"/>
      <c r="G23" s="1069"/>
      <c r="H23" s="1070"/>
      <c r="I23" s="1071"/>
      <c r="J23" s="1071"/>
      <c r="K23" s="1071"/>
      <c r="L23" s="1071"/>
      <c r="M23" s="1071"/>
      <c r="N23" s="1071"/>
      <c r="O23" s="1072"/>
    </row>
    <row r="24" spans="1:15" ht="42">
      <c r="A24" s="1148">
        <v>9</v>
      </c>
      <c r="B24" s="1149" t="s">
        <v>264</v>
      </c>
      <c r="C24" s="1150" t="s">
        <v>5</v>
      </c>
      <c r="D24" s="1151">
        <v>2</v>
      </c>
      <c r="E24" s="1069"/>
      <c r="F24" s="1069"/>
      <c r="G24" s="1069"/>
      <c r="H24" s="1069"/>
      <c r="I24" s="1071"/>
      <c r="J24" s="1071"/>
      <c r="K24" s="1071"/>
      <c r="L24" s="1071"/>
      <c r="M24" s="1071"/>
      <c r="N24" s="1071"/>
      <c r="O24" s="1072"/>
    </row>
    <row r="25" spans="1:15" ht="21">
      <c r="A25" s="1148">
        <v>10</v>
      </c>
      <c r="B25" s="1149" t="s">
        <v>265</v>
      </c>
      <c r="C25" s="1150" t="s">
        <v>5</v>
      </c>
      <c r="D25" s="1151">
        <v>2</v>
      </c>
      <c r="E25" s="1152"/>
      <c r="F25" s="1069"/>
      <c r="G25" s="1069"/>
      <c r="H25" s="1152"/>
      <c r="I25" s="1071"/>
      <c r="J25" s="1071"/>
      <c r="K25" s="1071"/>
      <c r="L25" s="1071"/>
      <c r="M25" s="1071"/>
      <c r="N25" s="1071"/>
      <c r="O25" s="1072"/>
    </row>
    <row r="26" spans="1:15" ht="21">
      <c r="A26" s="1148">
        <v>11</v>
      </c>
      <c r="B26" s="1149" t="s">
        <v>873</v>
      </c>
      <c r="C26" s="1150" t="s">
        <v>5</v>
      </c>
      <c r="D26" s="1151">
        <v>1</v>
      </c>
      <c r="E26" s="1071"/>
      <c r="F26" s="1069"/>
      <c r="G26" s="1069"/>
      <c r="H26" s="1071"/>
      <c r="I26" s="1071"/>
      <c r="J26" s="1071"/>
      <c r="K26" s="1071"/>
      <c r="L26" s="1071"/>
      <c r="M26" s="1071"/>
      <c r="N26" s="1071"/>
      <c r="O26" s="1072"/>
    </row>
    <row r="27" spans="1:15" ht="21">
      <c r="A27" s="1148">
        <v>12</v>
      </c>
      <c r="B27" s="1149" t="s">
        <v>266</v>
      </c>
      <c r="C27" s="1150" t="s">
        <v>5</v>
      </c>
      <c r="D27" s="1151">
        <v>1</v>
      </c>
      <c r="E27" s="1071"/>
      <c r="F27" s="1069"/>
      <c r="G27" s="1069"/>
      <c r="H27" s="1071"/>
      <c r="I27" s="1071"/>
      <c r="J27" s="1071"/>
      <c r="K27" s="1071"/>
      <c r="L27" s="1071"/>
      <c r="M27" s="1071"/>
      <c r="N27" s="1071"/>
      <c r="O27" s="1072"/>
    </row>
    <row r="28" spans="1:15" ht="21">
      <c r="A28" s="1148">
        <v>13</v>
      </c>
      <c r="B28" s="1149" t="s">
        <v>267</v>
      </c>
      <c r="C28" s="1150" t="s">
        <v>5</v>
      </c>
      <c r="D28" s="1151">
        <v>1</v>
      </c>
      <c r="E28" s="1070"/>
      <c r="F28" s="1069"/>
      <c r="G28" s="1069"/>
      <c r="H28" s="1069"/>
      <c r="I28" s="1071"/>
      <c r="J28" s="1071"/>
      <c r="K28" s="1071"/>
      <c r="L28" s="1071"/>
      <c r="M28" s="1071"/>
      <c r="N28" s="1071"/>
      <c r="O28" s="1072"/>
    </row>
    <row r="29" spans="1:15" ht="21">
      <c r="A29" s="1148">
        <v>14</v>
      </c>
      <c r="B29" s="1149" t="s">
        <v>268</v>
      </c>
      <c r="C29" s="1150" t="s">
        <v>5</v>
      </c>
      <c r="D29" s="1153">
        <v>2</v>
      </c>
      <c r="E29" s="1069"/>
      <c r="F29" s="1069"/>
      <c r="G29" s="1069"/>
      <c r="H29" s="1069"/>
      <c r="I29" s="1071"/>
      <c r="J29" s="1071"/>
      <c r="K29" s="1071"/>
      <c r="L29" s="1071"/>
      <c r="M29" s="1071"/>
      <c r="N29" s="1071"/>
      <c r="O29" s="1072"/>
    </row>
    <row r="30" spans="1:15" ht="21">
      <c r="A30" s="1148">
        <v>15</v>
      </c>
      <c r="B30" s="1149" t="s">
        <v>269</v>
      </c>
      <c r="C30" s="1150" t="s">
        <v>5</v>
      </c>
      <c r="D30" s="1151">
        <v>1</v>
      </c>
      <c r="E30" s="1071"/>
      <c r="F30" s="1069"/>
      <c r="G30" s="1069"/>
      <c r="H30" s="1071"/>
      <c r="I30" s="1071"/>
      <c r="J30" s="1071"/>
      <c r="K30" s="1071"/>
      <c r="L30" s="1071"/>
      <c r="M30" s="1071"/>
      <c r="N30" s="1071"/>
      <c r="O30" s="1072"/>
    </row>
    <row r="31" spans="1:15" ht="42">
      <c r="A31" s="1148">
        <v>16</v>
      </c>
      <c r="B31" s="1149" t="s">
        <v>270</v>
      </c>
      <c r="C31" s="1150" t="s">
        <v>5</v>
      </c>
      <c r="D31" s="1151">
        <v>1</v>
      </c>
      <c r="E31" s="1071"/>
      <c r="F31" s="1069"/>
      <c r="G31" s="1069"/>
      <c r="H31" s="1071"/>
      <c r="I31" s="1071"/>
      <c r="J31" s="1071"/>
      <c r="K31" s="1071"/>
      <c r="L31" s="1071"/>
      <c r="M31" s="1071"/>
      <c r="N31" s="1071"/>
      <c r="O31" s="1072"/>
    </row>
    <row r="32" spans="1:15" ht="42">
      <c r="A32" s="1148">
        <v>17</v>
      </c>
      <c r="B32" s="1149" t="s">
        <v>271</v>
      </c>
      <c r="C32" s="1150" t="s">
        <v>5</v>
      </c>
      <c r="D32" s="1151">
        <v>1</v>
      </c>
      <c r="E32" s="1071"/>
      <c r="F32" s="1069"/>
      <c r="G32" s="1069"/>
      <c r="H32" s="1069"/>
      <c r="I32" s="1071"/>
      <c r="J32" s="1071"/>
      <c r="K32" s="1071"/>
      <c r="L32" s="1071"/>
      <c r="M32" s="1071"/>
      <c r="N32" s="1071"/>
      <c r="O32" s="1072"/>
    </row>
    <row r="33" spans="1:15" ht="42">
      <c r="A33" s="1148">
        <v>18</v>
      </c>
      <c r="B33" s="1149" t="s">
        <v>281</v>
      </c>
      <c r="C33" s="1150" t="s">
        <v>5</v>
      </c>
      <c r="D33" s="1151">
        <v>1</v>
      </c>
      <c r="E33" s="1071"/>
      <c r="F33" s="1069"/>
      <c r="G33" s="1069"/>
      <c r="H33" s="1069"/>
      <c r="I33" s="1071"/>
      <c r="J33" s="1071"/>
      <c r="K33" s="1071"/>
      <c r="L33" s="1071"/>
      <c r="M33" s="1071"/>
      <c r="N33" s="1071"/>
      <c r="O33" s="1072"/>
    </row>
    <row r="34" spans="1:15" ht="42">
      <c r="A34" s="1148">
        <v>19</v>
      </c>
      <c r="B34" s="1149" t="s">
        <v>282</v>
      </c>
      <c r="C34" s="1150" t="s">
        <v>5</v>
      </c>
      <c r="D34" s="1151">
        <v>1</v>
      </c>
      <c r="E34" s="1071"/>
      <c r="F34" s="1069"/>
      <c r="G34" s="1069"/>
      <c r="H34" s="1070"/>
      <c r="I34" s="1071"/>
      <c r="J34" s="1071"/>
      <c r="K34" s="1071"/>
      <c r="L34" s="1071"/>
      <c r="M34" s="1071"/>
      <c r="N34" s="1071"/>
      <c r="O34" s="1072"/>
    </row>
    <row r="35" spans="1:15" ht="21">
      <c r="A35" s="1148">
        <v>20</v>
      </c>
      <c r="B35" s="1149" t="s">
        <v>283</v>
      </c>
      <c r="C35" s="1150" t="s">
        <v>5</v>
      </c>
      <c r="D35" s="1151">
        <v>1</v>
      </c>
      <c r="E35" s="1071"/>
      <c r="F35" s="1069"/>
      <c r="G35" s="1069"/>
      <c r="H35" s="1069"/>
      <c r="I35" s="1071"/>
      <c r="J35" s="1071"/>
      <c r="K35" s="1071"/>
      <c r="L35" s="1071"/>
      <c r="M35" s="1071"/>
      <c r="N35" s="1071"/>
      <c r="O35" s="1072"/>
    </row>
    <row r="36" spans="1:15" ht="21">
      <c r="A36" s="1148">
        <v>21</v>
      </c>
      <c r="B36" s="1149" t="s">
        <v>286</v>
      </c>
      <c r="C36" s="1150" t="s">
        <v>5</v>
      </c>
      <c r="D36" s="1151">
        <v>2</v>
      </c>
      <c r="E36" s="1071"/>
      <c r="F36" s="1069"/>
      <c r="G36" s="1069"/>
      <c r="H36" s="1071"/>
      <c r="I36" s="1071"/>
      <c r="J36" s="1071"/>
      <c r="K36" s="1071"/>
      <c r="L36" s="1071"/>
      <c r="M36" s="1071"/>
      <c r="N36" s="1071"/>
      <c r="O36" s="1072"/>
    </row>
    <row r="37" spans="1:15" ht="21">
      <c r="A37" s="1148">
        <v>22</v>
      </c>
      <c r="B37" s="1149" t="s">
        <v>272</v>
      </c>
      <c r="C37" s="1150" t="s">
        <v>5</v>
      </c>
      <c r="D37" s="1151">
        <v>2</v>
      </c>
      <c r="E37" s="1071"/>
      <c r="F37" s="1069"/>
      <c r="G37" s="1069"/>
      <c r="H37" s="1071"/>
      <c r="I37" s="1071"/>
      <c r="J37" s="1071"/>
      <c r="K37" s="1071"/>
      <c r="L37" s="1071"/>
      <c r="M37" s="1071"/>
      <c r="N37" s="1071"/>
      <c r="O37" s="1072"/>
    </row>
    <row r="38" spans="1:15" ht="21">
      <c r="A38" s="1148">
        <v>23</v>
      </c>
      <c r="B38" s="1149" t="s">
        <v>284</v>
      </c>
      <c r="C38" s="1150" t="s">
        <v>5</v>
      </c>
      <c r="D38" s="1151">
        <v>2</v>
      </c>
      <c r="E38" s="1071"/>
      <c r="F38" s="1069"/>
      <c r="G38" s="1069"/>
      <c r="H38" s="1069"/>
      <c r="I38" s="1071"/>
      <c r="J38" s="1071"/>
      <c r="K38" s="1071"/>
      <c r="L38" s="1071"/>
      <c r="M38" s="1071"/>
      <c r="N38" s="1071"/>
      <c r="O38" s="1072"/>
    </row>
    <row r="39" spans="1:15" ht="21">
      <c r="A39" s="1148">
        <v>24</v>
      </c>
      <c r="B39" s="1149" t="s">
        <v>874</v>
      </c>
      <c r="C39" s="1150" t="s">
        <v>5</v>
      </c>
      <c r="D39" s="1151">
        <v>2</v>
      </c>
      <c r="E39" s="1071"/>
      <c r="F39" s="1069"/>
      <c r="G39" s="1069"/>
      <c r="H39" s="1071"/>
      <c r="I39" s="1071"/>
      <c r="J39" s="1071"/>
      <c r="K39" s="1071"/>
      <c r="L39" s="1071"/>
      <c r="M39" s="1071"/>
      <c r="N39" s="1071"/>
      <c r="O39" s="1072"/>
    </row>
    <row r="40" spans="1:15" ht="21">
      <c r="A40" s="1148">
        <v>25</v>
      </c>
      <c r="B40" s="1149" t="s">
        <v>285</v>
      </c>
      <c r="C40" s="1150" t="s">
        <v>5</v>
      </c>
      <c r="D40" s="1151">
        <v>1</v>
      </c>
      <c r="E40" s="1070"/>
      <c r="F40" s="1069"/>
      <c r="G40" s="1069"/>
      <c r="H40" s="1070"/>
      <c r="I40" s="1071"/>
      <c r="J40" s="1071"/>
      <c r="K40" s="1071"/>
      <c r="L40" s="1071"/>
      <c r="M40" s="1071"/>
      <c r="N40" s="1071"/>
      <c r="O40" s="1072"/>
    </row>
    <row r="41" spans="1:15" ht="42">
      <c r="A41" s="1148">
        <v>26</v>
      </c>
      <c r="B41" s="1149" t="s">
        <v>287</v>
      </c>
      <c r="C41" s="1150" t="s">
        <v>5</v>
      </c>
      <c r="D41" s="1151">
        <v>1</v>
      </c>
      <c r="E41" s="1070"/>
      <c r="F41" s="1069"/>
      <c r="G41" s="1069"/>
      <c r="H41" s="1071"/>
      <c r="I41" s="1071"/>
      <c r="J41" s="1071"/>
      <c r="K41" s="1071"/>
      <c r="L41" s="1071"/>
      <c r="M41" s="1071"/>
      <c r="N41" s="1071"/>
      <c r="O41" s="1072"/>
    </row>
    <row r="42" spans="1:15" ht="21">
      <c r="A42" s="1148">
        <v>27</v>
      </c>
      <c r="B42" s="1149" t="s">
        <v>288</v>
      </c>
      <c r="C42" s="1150" t="s">
        <v>5</v>
      </c>
      <c r="D42" s="1151">
        <v>1</v>
      </c>
      <c r="E42" s="1070"/>
      <c r="F42" s="1069"/>
      <c r="G42" s="1069"/>
      <c r="H42" s="1069"/>
      <c r="I42" s="1071"/>
      <c r="J42" s="1071"/>
      <c r="K42" s="1071"/>
      <c r="L42" s="1071"/>
      <c r="M42" s="1071"/>
      <c r="N42" s="1071"/>
      <c r="O42" s="1072"/>
    </row>
    <row r="43" spans="1:15" ht="24.75" customHeight="1">
      <c r="A43" s="1148">
        <v>28</v>
      </c>
      <c r="B43" s="1149" t="s">
        <v>289</v>
      </c>
      <c r="C43" s="1150" t="s">
        <v>5</v>
      </c>
      <c r="D43" s="1151">
        <v>2</v>
      </c>
      <c r="E43" s="1071"/>
      <c r="F43" s="1069"/>
      <c r="G43" s="1069"/>
      <c r="H43" s="1070"/>
      <c r="I43" s="1071"/>
      <c r="J43" s="1071"/>
      <c r="K43" s="1071"/>
      <c r="L43" s="1071"/>
      <c r="M43" s="1071"/>
      <c r="N43" s="1071"/>
      <c r="O43" s="1072"/>
    </row>
    <row r="44" spans="1:15" ht="21">
      <c r="A44" s="1148">
        <v>29</v>
      </c>
      <c r="B44" s="1149" t="s">
        <v>290</v>
      </c>
      <c r="C44" s="1150" t="s">
        <v>5</v>
      </c>
      <c r="D44" s="1151">
        <v>1</v>
      </c>
      <c r="E44" s="1069"/>
      <c r="F44" s="1069"/>
      <c r="G44" s="1069"/>
      <c r="H44" s="1069"/>
      <c r="I44" s="1071"/>
      <c r="J44" s="1071"/>
      <c r="K44" s="1071"/>
      <c r="L44" s="1071"/>
      <c r="M44" s="1071"/>
      <c r="N44" s="1071"/>
      <c r="O44" s="1072"/>
    </row>
    <row r="45" spans="1:15" ht="21">
      <c r="A45" s="1148">
        <v>30</v>
      </c>
      <c r="B45" s="1149" t="s">
        <v>291</v>
      </c>
      <c r="C45" s="1150" t="s">
        <v>5</v>
      </c>
      <c r="D45" s="1151">
        <v>1</v>
      </c>
      <c r="E45" s="1152"/>
      <c r="F45" s="1069"/>
      <c r="G45" s="1069"/>
      <c r="H45" s="1152"/>
      <c r="I45" s="1071"/>
      <c r="J45" s="1071"/>
      <c r="K45" s="1071"/>
      <c r="L45" s="1071"/>
      <c r="M45" s="1071"/>
      <c r="N45" s="1071"/>
      <c r="O45" s="1072"/>
    </row>
    <row r="46" spans="1:15" ht="21">
      <c r="A46" s="1148">
        <v>31</v>
      </c>
      <c r="B46" s="1149" t="s">
        <v>292</v>
      </c>
      <c r="C46" s="1150" t="s">
        <v>5</v>
      </c>
      <c r="D46" s="1151">
        <v>2</v>
      </c>
      <c r="E46" s="1071"/>
      <c r="F46" s="1069"/>
      <c r="G46" s="1069"/>
      <c r="H46" s="1071"/>
      <c r="I46" s="1071"/>
      <c r="J46" s="1071"/>
      <c r="K46" s="1071"/>
      <c r="L46" s="1071"/>
      <c r="M46" s="1071"/>
      <c r="N46" s="1071"/>
      <c r="O46" s="1072"/>
    </row>
    <row r="47" spans="1:15" ht="21">
      <c r="A47" s="1148">
        <v>32</v>
      </c>
      <c r="B47" s="1149" t="s">
        <v>293</v>
      </c>
      <c r="C47" s="1150" t="s">
        <v>5</v>
      </c>
      <c r="D47" s="1151">
        <v>1</v>
      </c>
      <c r="E47" s="1071"/>
      <c r="F47" s="1069"/>
      <c r="G47" s="1069"/>
      <c r="H47" s="1071"/>
      <c r="I47" s="1071"/>
      <c r="J47" s="1071"/>
      <c r="K47" s="1071"/>
      <c r="L47" s="1071"/>
      <c r="M47" s="1071"/>
      <c r="N47" s="1071"/>
      <c r="O47" s="1072"/>
    </row>
    <row r="48" spans="1:15" ht="21">
      <c r="A48" s="1148">
        <v>33</v>
      </c>
      <c r="B48" s="1149" t="s">
        <v>294</v>
      </c>
      <c r="C48" s="1150" t="s">
        <v>5</v>
      </c>
      <c r="D48" s="1151">
        <v>2</v>
      </c>
      <c r="E48" s="1071"/>
      <c r="F48" s="1069"/>
      <c r="G48" s="1069"/>
      <c r="H48" s="1069"/>
      <c r="I48" s="1071"/>
      <c r="J48" s="1071"/>
      <c r="K48" s="1071"/>
      <c r="L48" s="1071"/>
      <c r="M48" s="1071"/>
      <c r="N48" s="1071"/>
      <c r="O48" s="1072"/>
    </row>
    <row r="49" spans="1:15" ht="21">
      <c r="A49" s="1148">
        <v>34</v>
      </c>
      <c r="B49" s="1149" t="s">
        <v>295</v>
      </c>
      <c r="C49" s="1150" t="s">
        <v>5</v>
      </c>
      <c r="D49" s="1153">
        <v>1</v>
      </c>
      <c r="E49" s="1071"/>
      <c r="F49" s="1069"/>
      <c r="G49" s="1069"/>
      <c r="H49" s="1069"/>
      <c r="I49" s="1071"/>
      <c r="J49" s="1071"/>
      <c r="K49" s="1071"/>
      <c r="L49" s="1071"/>
      <c r="M49" s="1071"/>
      <c r="N49" s="1071"/>
      <c r="O49" s="1072"/>
    </row>
    <row r="50" spans="1:15" ht="21">
      <c r="A50" s="1148">
        <v>35</v>
      </c>
      <c r="B50" s="1149" t="s">
        <v>273</v>
      </c>
      <c r="C50" s="1150" t="s">
        <v>5</v>
      </c>
      <c r="D50" s="1151">
        <v>6</v>
      </c>
      <c r="E50" s="1071"/>
      <c r="F50" s="1069"/>
      <c r="G50" s="1069"/>
      <c r="H50" s="1071"/>
      <c r="I50" s="1071"/>
      <c r="J50" s="1071"/>
      <c r="K50" s="1071"/>
      <c r="L50" s="1071"/>
      <c r="M50" s="1071"/>
      <c r="N50" s="1071"/>
      <c r="O50" s="1072"/>
    </row>
    <row r="51" spans="1:15" ht="21">
      <c r="A51" s="1148">
        <v>36</v>
      </c>
      <c r="B51" s="1149" t="s">
        <v>274</v>
      </c>
      <c r="C51" s="1150" t="s">
        <v>5</v>
      </c>
      <c r="D51" s="1151">
        <v>1</v>
      </c>
      <c r="E51" s="1071"/>
      <c r="F51" s="1069"/>
      <c r="G51" s="1069"/>
      <c r="H51" s="1071"/>
      <c r="I51" s="1071"/>
      <c r="J51" s="1071"/>
      <c r="K51" s="1071"/>
      <c r="L51" s="1071"/>
      <c r="M51" s="1071"/>
      <c r="N51" s="1071"/>
      <c r="O51" s="1072"/>
    </row>
    <row r="52" spans="1:15" ht="42">
      <c r="A52" s="1148">
        <v>37</v>
      </c>
      <c r="B52" s="1149" t="s">
        <v>275</v>
      </c>
      <c r="C52" s="1150" t="s">
        <v>5</v>
      </c>
      <c r="D52" s="1151">
        <v>1</v>
      </c>
      <c r="E52" s="1071"/>
      <c r="F52" s="1069"/>
      <c r="G52" s="1069"/>
      <c r="H52" s="1069"/>
      <c r="I52" s="1071"/>
      <c r="J52" s="1071"/>
      <c r="K52" s="1071"/>
      <c r="L52" s="1071"/>
      <c r="M52" s="1071"/>
      <c r="N52" s="1071"/>
      <c r="O52" s="1072"/>
    </row>
    <row r="53" spans="1:15" ht="63">
      <c r="A53" s="1148">
        <v>38</v>
      </c>
      <c r="B53" s="1149" t="s">
        <v>276</v>
      </c>
      <c r="C53" s="1150" t="s">
        <v>5</v>
      </c>
      <c r="D53" s="1151">
        <v>1</v>
      </c>
      <c r="E53" s="1071"/>
      <c r="F53" s="1069"/>
      <c r="G53" s="1069"/>
      <c r="H53" s="1069"/>
      <c r="I53" s="1071"/>
      <c r="J53" s="1071"/>
      <c r="K53" s="1071"/>
      <c r="L53" s="1071"/>
      <c r="M53" s="1071"/>
      <c r="N53" s="1071"/>
      <c r="O53" s="1072"/>
    </row>
    <row r="54" spans="1:15" ht="42">
      <c r="A54" s="1148">
        <v>39</v>
      </c>
      <c r="B54" s="1149" t="s">
        <v>296</v>
      </c>
      <c r="C54" s="1150" t="s">
        <v>9</v>
      </c>
      <c r="D54" s="1151">
        <v>2</v>
      </c>
      <c r="E54" s="1071"/>
      <c r="F54" s="1069"/>
      <c r="G54" s="1069"/>
      <c r="H54" s="1070"/>
      <c r="I54" s="1071"/>
      <c r="J54" s="1071"/>
      <c r="K54" s="1071"/>
      <c r="L54" s="1071"/>
      <c r="M54" s="1071"/>
      <c r="N54" s="1071"/>
      <c r="O54" s="1072"/>
    </row>
    <row r="55" spans="1:15" ht="21">
      <c r="A55" s="1148">
        <v>40</v>
      </c>
      <c r="B55" s="1149" t="s">
        <v>1127</v>
      </c>
      <c r="C55" s="1150" t="s">
        <v>5</v>
      </c>
      <c r="D55" s="1151">
        <v>1</v>
      </c>
      <c r="E55" s="1069"/>
      <c r="F55" s="1069"/>
      <c r="G55" s="1069"/>
      <c r="H55" s="1069"/>
      <c r="I55" s="1071"/>
      <c r="J55" s="1071"/>
      <c r="K55" s="1071"/>
      <c r="L55" s="1071"/>
      <c r="M55" s="1071"/>
      <c r="N55" s="1071"/>
      <c r="O55" s="1072"/>
    </row>
    <row r="56" spans="1:15" ht="21">
      <c r="A56" s="1148">
        <v>41</v>
      </c>
      <c r="B56" s="1149" t="s">
        <v>1128</v>
      </c>
      <c r="C56" s="1150" t="s">
        <v>5</v>
      </c>
      <c r="D56" s="1151">
        <v>1</v>
      </c>
      <c r="E56" s="1071"/>
      <c r="F56" s="1069"/>
      <c r="G56" s="1069"/>
      <c r="H56" s="1071"/>
      <c r="I56" s="1071"/>
      <c r="J56" s="1071"/>
      <c r="K56" s="1071"/>
      <c r="L56" s="1071"/>
      <c r="M56" s="1071"/>
      <c r="N56" s="1071"/>
      <c r="O56" s="1072"/>
    </row>
    <row r="57" spans="1:15" ht="42">
      <c r="A57" s="1148">
        <v>42</v>
      </c>
      <c r="B57" s="1149" t="s">
        <v>277</v>
      </c>
      <c r="C57" s="1150" t="s">
        <v>297</v>
      </c>
      <c r="D57" s="1151">
        <v>2</v>
      </c>
      <c r="E57" s="1069"/>
      <c r="F57" s="1069"/>
      <c r="G57" s="1069"/>
      <c r="H57" s="1069"/>
      <c r="I57" s="1071"/>
      <c r="J57" s="1071"/>
      <c r="K57" s="1071"/>
      <c r="L57" s="1071"/>
      <c r="M57" s="1071"/>
      <c r="N57" s="1071"/>
      <c r="O57" s="1072"/>
    </row>
    <row r="58" spans="1:15" ht="21">
      <c r="A58" s="1148">
        <v>43</v>
      </c>
      <c r="B58" s="1149" t="s">
        <v>278</v>
      </c>
      <c r="C58" s="1150" t="s">
        <v>5</v>
      </c>
      <c r="D58" s="1151">
        <v>1</v>
      </c>
      <c r="E58" s="1071"/>
      <c r="F58" s="1069"/>
      <c r="G58" s="1069"/>
      <c r="H58" s="1071"/>
      <c r="I58" s="1071"/>
      <c r="J58" s="1071"/>
      <c r="K58" s="1071"/>
      <c r="L58" s="1071"/>
      <c r="M58" s="1071"/>
      <c r="N58" s="1071"/>
      <c r="O58" s="1072"/>
    </row>
    <row r="59" spans="1:15" ht="21">
      <c r="A59" s="1154">
        <v>44</v>
      </c>
      <c r="B59" s="1155" t="s">
        <v>279</v>
      </c>
      <c r="C59" s="1156" t="s">
        <v>5</v>
      </c>
      <c r="D59" s="1157">
        <v>1</v>
      </c>
      <c r="E59" s="1071"/>
      <c r="F59" s="1069"/>
      <c r="G59" s="1069"/>
      <c r="H59" s="1071"/>
      <c r="I59" s="1071"/>
      <c r="J59" s="1071"/>
      <c r="K59" s="1071"/>
      <c r="L59" s="1071"/>
      <c r="M59" s="1071"/>
      <c r="N59" s="1071"/>
      <c r="O59" s="1072"/>
    </row>
    <row r="60" spans="1:15" ht="42">
      <c r="A60" s="1154">
        <v>45</v>
      </c>
      <c r="B60" s="1155" t="s">
        <v>280</v>
      </c>
      <c r="C60" s="1156" t="s">
        <v>13</v>
      </c>
      <c r="D60" s="1157">
        <v>60</v>
      </c>
      <c r="E60" s="1071"/>
      <c r="F60" s="1069"/>
      <c r="G60" s="1069"/>
      <c r="H60" s="1069"/>
      <c r="I60" s="1071"/>
      <c r="J60" s="1071"/>
      <c r="K60" s="1071"/>
      <c r="L60" s="1071"/>
      <c r="M60" s="1071"/>
      <c r="N60" s="1071"/>
      <c r="O60" s="1072"/>
    </row>
    <row r="61" spans="1:15" ht="21">
      <c r="A61" s="1154">
        <v>46</v>
      </c>
      <c r="B61" s="1158" t="s">
        <v>298</v>
      </c>
      <c r="C61" s="1156" t="s">
        <v>13</v>
      </c>
      <c r="D61" s="1157">
        <v>120</v>
      </c>
      <c r="E61" s="1071"/>
      <c r="F61" s="1069"/>
      <c r="G61" s="1069"/>
      <c r="H61" s="1071"/>
      <c r="I61" s="1071"/>
      <c r="J61" s="1071"/>
      <c r="K61" s="1071"/>
      <c r="L61" s="1071"/>
      <c r="M61" s="1071"/>
      <c r="N61" s="1071"/>
      <c r="O61" s="1072"/>
    </row>
    <row r="62" spans="1:15" ht="42">
      <c r="A62" s="1154">
        <v>47</v>
      </c>
      <c r="B62" s="1159" t="s">
        <v>299</v>
      </c>
      <c r="C62" s="1156" t="s">
        <v>9</v>
      </c>
      <c r="D62" s="1157">
        <v>1</v>
      </c>
      <c r="E62" s="1070"/>
      <c r="F62" s="1069"/>
      <c r="G62" s="1069"/>
      <c r="H62" s="1070"/>
      <c r="I62" s="1071"/>
      <c r="J62" s="1071"/>
      <c r="K62" s="1071"/>
      <c r="L62" s="1071"/>
      <c r="M62" s="1071"/>
      <c r="N62" s="1071"/>
      <c r="O62" s="1072"/>
    </row>
    <row r="63" spans="1:15" ht="18">
      <c r="A63" s="1154">
        <v>48</v>
      </c>
      <c r="B63" s="1160" t="s">
        <v>300</v>
      </c>
      <c r="C63" s="1156"/>
      <c r="D63" s="1157"/>
      <c r="E63" s="1071"/>
      <c r="F63" s="1069"/>
      <c r="G63" s="1069"/>
      <c r="H63" s="1071"/>
      <c r="I63" s="1071"/>
      <c r="J63" s="1071"/>
      <c r="K63" s="1071"/>
      <c r="L63" s="1071"/>
      <c r="M63" s="1071"/>
      <c r="N63" s="1071"/>
      <c r="O63" s="1072"/>
    </row>
    <row r="64" spans="1:15" ht="63">
      <c r="A64" s="1154">
        <v>49</v>
      </c>
      <c r="B64" s="1155" t="s">
        <v>315</v>
      </c>
      <c r="C64" s="1156" t="s">
        <v>7</v>
      </c>
      <c r="D64" s="1157">
        <v>4</v>
      </c>
      <c r="E64" s="1071"/>
      <c r="F64" s="1069"/>
      <c r="G64" s="1069"/>
      <c r="H64" s="1071"/>
      <c r="I64" s="1071"/>
      <c r="J64" s="1071"/>
      <c r="K64" s="1071"/>
      <c r="L64" s="1071"/>
      <c r="M64" s="1071"/>
      <c r="N64" s="1071"/>
      <c r="O64" s="1072"/>
    </row>
    <row r="65" spans="1:15" ht="63">
      <c r="A65" s="1154">
        <v>50</v>
      </c>
      <c r="B65" s="1155" t="s">
        <v>875</v>
      </c>
      <c r="C65" s="1156" t="s">
        <v>7</v>
      </c>
      <c r="D65" s="1157">
        <v>84</v>
      </c>
      <c r="E65" s="1071"/>
      <c r="F65" s="1069"/>
      <c r="G65" s="1069"/>
      <c r="H65" s="1071"/>
      <c r="I65" s="1071"/>
      <c r="J65" s="1071"/>
      <c r="K65" s="1071"/>
      <c r="L65" s="1071"/>
      <c r="M65" s="1071"/>
      <c r="N65" s="1071"/>
      <c r="O65" s="1072"/>
    </row>
    <row r="66" spans="1:15" ht="84">
      <c r="A66" s="1154">
        <v>51</v>
      </c>
      <c r="B66" s="1155" t="s">
        <v>876</v>
      </c>
      <c r="C66" s="1156" t="s">
        <v>9</v>
      </c>
      <c r="D66" s="1157">
        <v>1</v>
      </c>
      <c r="E66" s="1071"/>
      <c r="F66" s="1069"/>
      <c r="G66" s="1069"/>
      <c r="H66" s="1071"/>
      <c r="I66" s="1071"/>
      <c r="J66" s="1071"/>
      <c r="K66" s="1071"/>
      <c r="L66" s="1071"/>
      <c r="M66" s="1071"/>
      <c r="N66" s="1071"/>
      <c r="O66" s="1072"/>
    </row>
    <row r="67" spans="1:15" ht="84">
      <c r="A67" s="1154">
        <v>52</v>
      </c>
      <c r="B67" s="1155" t="s">
        <v>877</v>
      </c>
      <c r="C67" s="1156" t="s">
        <v>9</v>
      </c>
      <c r="D67" s="1157">
        <v>3</v>
      </c>
      <c r="E67" s="1071"/>
      <c r="F67" s="1069"/>
      <c r="G67" s="1069"/>
      <c r="H67" s="1071"/>
      <c r="I67" s="1071"/>
      <c r="J67" s="1071"/>
      <c r="K67" s="1071"/>
      <c r="L67" s="1071"/>
      <c r="M67" s="1071"/>
      <c r="N67" s="1071"/>
      <c r="O67" s="1072"/>
    </row>
    <row r="68" spans="1:15" ht="42">
      <c r="A68" s="1154">
        <v>53</v>
      </c>
      <c r="B68" s="1155" t="s">
        <v>305</v>
      </c>
      <c r="C68" s="1156" t="s">
        <v>5</v>
      </c>
      <c r="D68" s="1157">
        <v>1</v>
      </c>
      <c r="E68" s="1071"/>
      <c r="F68" s="1069"/>
      <c r="G68" s="1069"/>
      <c r="H68" s="1071"/>
      <c r="I68" s="1071"/>
      <c r="J68" s="1071"/>
      <c r="K68" s="1071"/>
      <c r="L68" s="1071"/>
      <c r="M68" s="1071"/>
      <c r="N68" s="1071"/>
      <c r="O68" s="1072"/>
    </row>
    <row r="69" spans="1:15" ht="42">
      <c r="A69" s="1154">
        <v>54</v>
      </c>
      <c r="B69" s="1155" t="s">
        <v>306</v>
      </c>
      <c r="C69" s="1156" t="s">
        <v>5</v>
      </c>
      <c r="D69" s="1157">
        <v>2</v>
      </c>
      <c r="E69" s="1071"/>
      <c r="F69" s="1069"/>
      <c r="G69" s="1069"/>
      <c r="H69" s="1071"/>
      <c r="I69" s="1071"/>
      <c r="J69" s="1071"/>
      <c r="K69" s="1071"/>
      <c r="L69" s="1071"/>
      <c r="M69" s="1071"/>
      <c r="N69" s="1071"/>
      <c r="O69" s="1072"/>
    </row>
    <row r="70" spans="1:15" ht="42">
      <c r="A70" s="1154">
        <v>55</v>
      </c>
      <c r="B70" s="1155" t="s">
        <v>307</v>
      </c>
      <c r="C70" s="1156" t="s">
        <v>5</v>
      </c>
      <c r="D70" s="1157">
        <v>6</v>
      </c>
      <c r="E70" s="1070"/>
      <c r="F70" s="1069"/>
      <c r="G70" s="1069"/>
      <c r="H70" s="1069"/>
      <c r="I70" s="1071"/>
      <c r="J70" s="1071"/>
      <c r="K70" s="1071"/>
      <c r="L70" s="1071"/>
      <c r="M70" s="1071"/>
      <c r="N70" s="1071"/>
      <c r="O70" s="1072"/>
    </row>
    <row r="71" spans="1:15" ht="21">
      <c r="A71" s="1154">
        <v>56</v>
      </c>
      <c r="B71" s="1155" t="s">
        <v>274</v>
      </c>
      <c r="C71" s="1156" t="s">
        <v>297</v>
      </c>
      <c r="D71" s="1161">
        <v>1</v>
      </c>
      <c r="E71" s="1069"/>
      <c r="F71" s="1069"/>
      <c r="G71" s="1069"/>
      <c r="H71" s="1069"/>
      <c r="I71" s="1071"/>
      <c r="J71" s="1071"/>
      <c r="K71" s="1071"/>
      <c r="L71" s="1071"/>
      <c r="M71" s="1071"/>
      <c r="N71" s="1071"/>
      <c r="O71" s="1072"/>
    </row>
    <row r="72" spans="1:15" ht="42">
      <c r="A72" s="1154">
        <v>57</v>
      </c>
      <c r="B72" s="1155" t="s">
        <v>277</v>
      </c>
      <c r="C72" s="1156" t="s">
        <v>297</v>
      </c>
      <c r="D72" s="1157">
        <v>6</v>
      </c>
      <c r="E72" s="1069"/>
      <c r="F72" s="1069"/>
      <c r="G72" s="1069"/>
      <c r="H72" s="1069"/>
      <c r="I72" s="1071"/>
      <c r="J72" s="1071"/>
      <c r="K72" s="1071"/>
      <c r="L72" s="1071"/>
      <c r="M72" s="1071"/>
      <c r="N72" s="1071"/>
      <c r="O72" s="1072"/>
    </row>
    <row r="73" spans="1:15" ht="21">
      <c r="A73" s="1154">
        <v>58</v>
      </c>
      <c r="B73" s="1155" t="s">
        <v>278</v>
      </c>
      <c r="C73" s="1156" t="s">
        <v>5</v>
      </c>
      <c r="D73" s="1157">
        <v>1</v>
      </c>
      <c r="E73" s="1069"/>
      <c r="F73" s="1069"/>
      <c r="G73" s="1069"/>
      <c r="H73" s="1069"/>
      <c r="I73" s="1071"/>
      <c r="J73" s="1071"/>
      <c r="K73" s="1071"/>
      <c r="L73" s="1071"/>
      <c r="M73" s="1071"/>
      <c r="N73" s="1071"/>
      <c r="O73" s="1072"/>
    </row>
    <row r="74" spans="1:15" ht="21">
      <c r="A74" s="1154">
        <v>59</v>
      </c>
      <c r="B74" s="1155" t="s">
        <v>301</v>
      </c>
      <c r="C74" s="1156" t="s">
        <v>5</v>
      </c>
      <c r="D74" s="1157">
        <v>3</v>
      </c>
      <c r="E74" s="1069"/>
      <c r="F74" s="1069"/>
      <c r="G74" s="1069"/>
      <c r="H74" s="1069"/>
      <c r="I74" s="1071"/>
      <c r="J74" s="1071"/>
      <c r="K74" s="1071"/>
      <c r="L74" s="1071"/>
      <c r="M74" s="1071"/>
      <c r="N74" s="1071"/>
      <c r="O74" s="1072"/>
    </row>
    <row r="75" spans="1:15" ht="21">
      <c r="A75" s="1154">
        <v>60</v>
      </c>
      <c r="B75" s="1155" t="s">
        <v>302</v>
      </c>
      <c r="C75" s="1156" t="s">
        <v>5</v>
      </c>
      <c r="D75" s="1157">
        <v>1</v>
      </c>
      <c r="E75" s="1069"/>
      <c r="F75" s="1069"/>
      <c r="G75" s="1069"/>
      <c r="H75" s="1069"/>
      <c r="I75" s="1071"/>
      <c r="J75" s="1071"/>
      <c r="K75" s="1071"/>
      <c r="L75" s="1071"/>
      <c r="M75" s="1071"/>
      <c r="N75" s="1071"/>
      <c r="O75" s="1072"/>
    </row>
    <row r="76" spans="1:15" ht="21">
      <c r="A76" s="1154">
        <v>61</v>
      </c>
      <c r="B76" s="1155" t="s">
        <v>303</v>
      </c>
      <c r="C76" s="1156" t="s">
        <v>5</v>
      </c>
      <c r="D76" s="1157">
        <v>1</v>
      </c>
      <c r="E76" s="1069"/>
      <c r="F76" s="1069"/>
      <c r="G76" s="1069"/>
      <c r="H76" s="1069"/>
      <c r="I76" s="1071"/>
      <c r="J76" s="1071"/>
      <c r="K76" s="1071"/>
      <c r="L76" s="1071"/>
      <c r="M76" s="1071"/>
      <c r="N76" s="1071"/>
      <c r="O76" s="1072"/>
    </row>
    <row r="77" spans="1:15" ht="21">
      <c r="A77" s="1154">
        <v>62</v>
      </c>
      <c r="B77" s="1155" t="s">
        <v>304</v>
      </c>
      <c r="C77" s="1156" t="s">
        <v>5</v>
      </c>
      <c r="D77" s="1157">
        <v>1</v>
      </c>
      <c r="E77" s="1069"/>
      <c r="F77" s="1069"/>
      <c r="G77" s="1069"/>
      <c r="H77" s="1069"/>
      <c r="I77" s="1071"/>
      <c r="J77" s="1071"/>
      <c r="K77" s="1071"/>
      <c r="L77" s="1071"/>
      <c r="M77" s="1071"/>
      <c r="N77" s="1071"/>
      <c r="O77" s="1072"/>
    </row>
    <row r="78" spans="1:15" ht="42">
      <c r="A78" s="1154">
        <v>63</v>
      </c>
      <c r="B78" s="1155" t="s">
        <v>280</v>
      </c>
      <c r="C78" s="1156" t="s">
        <v>13</v>
      </c>
      <c r="D78" s="1157">
        <v>44</v>
      </c>
      <c r="E78" s="1071"/>
      <c r="F78" s="1069"/>
      <c r="G78" s="1069"/>
      <c r="H78" s="1069"/>
      <c r="I78" s="1071"/>
      <c r="J78" s="1071"/>
      <c r="K78" s="1071"/>
      <c r="L78" s="1071"/>
      <c r="M78" s="1071"/>
      <c r="N78" s="1071"/>
      <c r="O78" s="1072"/>
    </row>
    <row r="79" spans="1:15" ht="21">
      <c r="A79" s="1154">
        <v>64</v>
      </c>
      <c r="B79" s="1155" t="s">
        <v>298</v>
      </c>
      <c r="C79" s="1156" t="s">
        <v>13</v>
      </c>
      <c r="D79" s="1157">
        <v>88</v>
      </c>
      <c r="E79" s="1071"/>
      <c r="F79" s="1069"/>
      <c r="G79" s="1069"/>
      <c r="H79" s="1071"/>
      <c r="I79" s="1071"/>
      <c r="J79" s="1071"/>
      <c r="K79" s="1071"/>
      <c r="L79" s="1071"/>
      <c r="M79" s="1071"/>
      <c r="N79" s="1071"/>
      <c r="O79" s="1072"/>
    </row>
    <row r="80" spans="1:15" ht="42">
      <c r="A80" s="1154">
        <v>65</v>
      </c>
      <c r="B80" s="1149" t="s">
        <v>1130</v>
      </c>
      <c r="C80" s="1156" t="s">
        <v>9</v>
      </c>
      <c r="D80" s="1157">
        <v>1</v>
      </c>
      <c r="E80" s="1152"/>
      <c r="F80" s="1069"/>
      <c r="G80" s="1069"/>
      <c r="H80" s="1162"/>
      <c r="I80" s="1071"/>
      <c r="J80" s="1071"/>
      <c r="K80" s="1071"/>
      <c r="L80" s="1071"/>
      <c r="M80" s="1071"/>
      <c r="N80" s="1071"/>
      <c r="O80" s="1072"/>
    </row>
    <row r="81" spans="1:15" ht="18">
      <c r="A81" s="1154">
        <v>66</v>
      </c>
      <c r="B81" s="1163" t="s">
        <v>308</v>
      </c>
      <c r="C81" s="1156"/>
      <c r="D81" s="1157"/>
      <c r="E81" s="1152"/>
      <c r="F81" s="1069"/>
      <c r="G81" s="1069"/>
      <c r="H81" s="1152"/>
      <c r="I81" s="1071"/>
      <c r="J81" s="1071"/>
      <c r="K81" s="1071"/>
      <c r="L81" s="1071"/>
      <c r="M81" s="1071"/>
      <c r="N81" s="1071"/>
      <c r="O81" s="1072"/>
    </row>
    <row r="82" spans="1:15" ht="21">
      <c r="A82" s="1154">
        <v>67</v>
      </c>
      <c r="B82" s="1164" t="s">
        <v>309</v>
      </c>
      <c r="C82" s="1156" t="s">
        <v>7</v>
      </c>
      <c r="D82" s="1157">
        <v>72</v>
      </c>
      <c r="E82" s="1152"/>
      <c r="F82" s="1069"/>
      <c r="G82" s="1069"/>
      <c r="H82" s="1152"/>
      <c r="I82" s="1071"/>
      <c r="J82" s="1071"/>
      <c r="K82" s="1071"/>
      <c r="L82" s="1071"/>
      <c r="M82" s="1071"/>
      <c r="N82" s="1071"/>
      <c r="O82" s="1072"/>
    </row>
    <row r="83" spans="1:15" ht="21">
      <c r="A83" s="1154">
        <v>68</v>
      </c>
      <c r="B83" s="1149" t="s">
        <v>1129</v>
      </c>
      <c r="C83" s="1156" t="s">
        <v>9</v>
      </c>
      <c r="D83" s="1157">
        <v>1</v>
      </c>
      <c r="E83" s="1069"/>
      <c r="F83" s="1069"/>
      <c r="G83" s="1069"/>
      <c r="H83" s="1071"/>
      <c r="I83" s="1071"/>
      <c r="J83" s="1071"/>
      <c r="K83" s="1071"/>
      <c r="L83" s="1071"/>
      <c r="M83" s="1071"/>
      <c r="N83" s="1071"/>
      <c r="O83" s="1072"/>
    </row>
    <row r="84" spans="1:15" ht="42">
      <c r="A84" s="1154">
        <v>69</v>
      </c>
      <c r="B84" s="1159" t="s">
        <v>310</v>
      </c>
      <c r="C84" s="1156" t="s">
        <v>7</v>
      </c>
      <c r="D84" s="1165">
        <v>132</v>
      </c>
      <c r="E84" s="1069"/>
      <c r="F84" s="1069"/>
      <c r="G84" s="1069"/>
      <c r="H84" s="1071"/>
      <c r="I84" s="1071"/>
      <c r="J84" s="1071"/>
      <c r="K84" s="1071"/>
      <c r="L84" s="1071"/>
      <c r="M84" s="1071"/>
      <c r="N84" s="1071"/>
      <c r="O84" s="1072"/>
    </row>
    <row r="85" spans="1:15" ht="51.75" thickBot="1">
      <c r="A85" s="1166">
        <v>70</v>
      </c>
      <c r="B85" s="1129" t="s">
        <v>1099</v>
      </c>
      <c r="C85" s="1131" t="s">
        <v>9</v>
      </c>
      <c r="D85" s="1167">
        <v>1</v>
      </c>
      <c r="F85" s="1168"/>
      <c r="G85" s="1168"/>
      <c r="I85" s="1169"/>
      <c r="J85" s="1169"/>
      <c r="K85" s="1169"/>
      <c r="L85" s="1169"/>
      <c r="M85" s="1169"/>
      <c r="N85" s="1169"/>
      <c r="O85" s="1170"/>
    </row>
    <row r="86" spans="1:15" ht="13.5" thickBot="1">
      <c r="A86" s="1136"/>
      <c r="B86" s="2147" t="s">
        <v>6</v>
      </c>
      <c r="C86" s="2147"/>
      <c r="D86" s="2177"/>
      <c r="E86" s="1137"/>
      <c r="F86" s="1138"/>
      <c r="G86" s="1138"/>
      <c r="H86" s="1138"/>
      <c r="I86" s="1138"/>
      <c r="J86" s="1138"/>
      <c r="K86" s="1139"/>
      <c r="L86" s="1139"/>
      <c r="M86" s="1139"/>
      <c r="N86" s="1139"/>
      <c r="O86" s="1139"/>
    </row>
    <row r="87" spans="1:15">
      <c r="A87" s="2115"/>
      <c r="B87" s="2115"/>
      <c r="C87" s="2115"/>
      <c r="D87" s="2115"/>
    </row>
    <row r="88" spans="1:15">
      <c r="A88" s="2115"/>
      <c r="B88" s="2115"/>
      <c r="C88" s="2115"/>
      <c r="D88" s="2115"/>
      <c r="E88" s="2115"/>
    </row>
    <row r="89" spans="1:15" ht="78.75" customHeight="1">
      <c r="A89" s="843">
        <v>1</v>
      </c>
      <c r="B89" s="2021" t="s">
        <v>2799</v>
      </c>
      <c r="C89" s="2021"/>
      <c r="D89" s="2021"/>
      <c r="E89" s="2021"/>
      <c r="F89" s="2021"/>
      <c r="G89" s="2021"/>
      <c r="H89" s="2021"/>
      <c r="I89" s="2021"/>
      <c r="J89" s="2021"/>
      <c r="K89" s="2021"/>
      <c r="L89" s="2021"/>
    </row>
    <row r="90" spans="1:15" ht="30.75" customHeight="1">
      <c r="A90" s="846" t="s">
        <v>49</v>
      </c>
      <c r="B90" s="1032" t="s">
        <v>3220</v>
      </c>
      <c r="C90" s="1033"/>
      <c r="D90" s="1033"/>
      <c r="E90" s="1033"/>
      <c r="F90" s="1033"/>
      <c r="G90" s="1033"/>
      <c r="H90" s="1033"/>
      <c r="I90" s="1033"/>
      <c r="J90" s="1033"/>
      <c r="K90" s="1033"/>
      <c r="L90" s="1033"/>
    </row>
    <row r="91" spans="1:15" ht="57" customHeight="1">
      <c r="A91" s="1034" t="s">
        <v>52</v>
      </c>
      <c r="B91" s="2020" t="s">
        <v>3216</v>
      </c>
      <c r="C91" s="2020"/>
      <c r="D91" s="2020"/>
      <c r="E91" s="2020"/>
      <c r="F91" s="2020"/>
      <c r="G91" s="2020"/>
      <c r="H91" s="2020"/>
      <c r="I91" s="2020"/>
      <c r="J91" s="2020"/>
      <c r="K91" s="2020"/>
      <c r="L91" s="2020"/>
    </row>
    <row r="92" spans="1:15" ht="45" customHeight="1">
      <c r="A92" s="1034" t="s">
        <v>3218</v>
      </c>
      <c r="B92" s="1927" t="s">
        <v>3217</v>
      </c>
      <c r="C92" s="1927"/>
      <c r="D92" s="1927"/>
      <c r="E92" s="1927"/>
      <c r="F92" s="1927"/>
      <c r="G92" s="1927"/>
      <c r="H92" s="1927"/>
      <c r="I92" s="1927"/>
      <c r="J92" s="1927"/>
      <c r="K92" s="1927"/>
      <c r="L92" s="1927"/>
    </row>
    <row r="93" spans="1:15" ht="66.75" customHeight="1">
      <c r="A93" s="1034" t="s">
        <v>3219</v>
      </c>
      <c r="B93" s="1927" t="s">
        <v>3224</v>
      </c>
      <c r="C93" s="1927"/>
      <c r="D93" s="1927"/>
      <c r="E93" s="1927"/>
      <c r="F93" s="1927"/>
      <c r="G93" s="1927"/>
      <c r="H93" s="1927"/>
      <c r="I93" s="1927"/>
      <c r="J93" s="1927"/>
      <c r="K93" s="1927"/>
      <c r="L93" s="1927"/>
    </row>
    <row r="94" spans="1:15" ht="79.5" customHeight="1">
      <c r="A94" s="846" t="s">
        <v>3229</v>
      </c>
      <c r="B94" s="2048" t="s">
        <v>3833</v>
      </c>
      <c r="C94" s="2048"/>
      <c r="D94" s="2048"/>
      <c r="E94" s="2048"/>
      <c r="F94" s="2048"/>
      <c r="G94" s="2048"/>
      <c r="H94" s="2048"/>
      <c r="I94" s="2048"/>
      <c r="J94" s="2048"/>
      <c r="K94" s="2048"/>
      <c r="L94" s="2048"/>
    </row>
    <row r="95" spans="1:15">
      <c r="A95" s="846"/>
      <c r="B95" s="847"/>
      <c r="C95" s="843"/>
      <c r="D95" s="848"/>
      <c r="E95" s="848"/>
      <c r="F95" s="844"/>
      <c r="G95" s="845"/>
      <c r="H95" s="845"/>
      <c r="I95" s="845"/>
      <c r="J95" s="845"/>
      <c r="K95" s="845"/>
      <c r="L95" s="845"/>
    </row>
    <row r="96" spans="1:15">
      <c r="A96" s="846"/>
      <c r="B96" s="847"/>
      <c r="C96" s="843"/>
      <c r="D96" s="848"/>
      <c r="E96" s="848"/>
      <c r="F96" s="844"/>
      <c r="G96" s="845"/>
      <c r="H96" s="845"/>
      <c r="I96" s="845"/>
      <c r="J96" s="845"/>
      <c r="K96" s="845"/>
      <c r="L96" s="845"/>
    </row>
    <row r="97" spans="1:12">
      <c r="A97" s="849"/>
      <c r="B97" s="1045" t="s">
        <v>3222</v>
      </c>
      <c r="C97" s="1921" t="s">
        <v>10</v>
      </c>
      <c r="D97" s="1921"/>
      <c r="E97" s="757"/>
      <c r="F97" s="757"/>
      <c r="G97" s="757"/>
      <c r="H97" s="757"/>
      <c r="I97" s="757"/>
      <c r="J97" s="757"/>
      <c r="K97" s="757"/>
      <c r="L97" s="757"/>
    </row>
    <row r="98" spans="1:12">
      <c r="A98" s="849"/>
      <c r="B98" s="1045" t="s">
        <v>3221</v>
      </c>
      <c r="C98" s="1921" t="s">
        <v>11</v>
      </c>
      <c r="D98" s="1921"/>
      <c r="E98" s="757"/>
      <c r="F98" s="757"/>
      <c r="G98" s="757"/>
      <c r="H98" s="757"/>
      <c r="I98" s="757"/>
      <c r="J98" s="757"/>
      <c r="K98" s="757"/>
      <c r="L98" s="757"/>
    </row>
    <row r="99" spans="1:12">
      <c r="A99" s="849"/>
      <c r="B99" s="833"/>
      <c r="C99" s="851"/>
      <c r="D99" s="851"/>
      <c r="E99" s="757"/>
      <c r="F99" s="757"/>
      <c r="G99" s="757"/>
      <c r="H99" s="757"/>
      <c r="I99" s="757"/>
      <c r="J99" s="757"/>
      <c r="K99" s="757"/>
      <c r="L99" s="757"/>
    </row>
    <row r="100" spans="1:12">
      <c r="A100" s="849"/>
      <c r="B100" s="833"/>
      <c r="C100" s="851"/>
      <c r="D100" s="851"/>
      <c r="E100" s="757"/>
      <c r="F100" s="757"/>
      <c r="G100" s="757"/>
      <c r="H100" s="757"/>
      <c r="I100" s="757"/>
      <c r="J100" s="757"/>
      <c r="K100" s="757"/>
      <c r="L100" s="757"/>
    </row>
    <row r="101" spans="1:12">
      <c r="A101" s="849"/>
      <c r="B101" s="833" t="s">
        <v>3223</v>
      </c>
      <c r="C101" s="1921" t="s">
        <v>10</v>
      </c>
      <c r="D101" s="1921"/>
      <c r="E101" s="757"/>
      <c r="F101" s="757"/>
      <c r="G101" s="757"/>
      <c r="H101" s="757"/>
      <c r="I101" s="757"/>
      <c r="J101" s="757"/>
      <c r="K101" s="757"/>
      <c r="L101" s="757"/>
    </row>
    <row r="102" spans="1:12">
      <c r="A102" s="849"/>
      <c r="B102" s="833"/>
      <c r="C102" s="1921" t="s">
        <v>11</v>
      </c>
      <c r="D102" s="1921"/>
      <c r="E102" s="757"/>
      <c r="F102" s="757"/>
      <c r="G102" s="757"/>
      <c r="H102" s="757"/>
      <c r="I102" s="757"/>
      <c r="J102" s="757"/>
      <c r="K102" s="757"/>
      <c r="L102" s="757"/>
    </row>
    <row r="103" spans="1:12">
      <c r="A103" s="849"/>
      <c r="B103" s="833"/>
      <c r="C103" s="1921"/>
      <c r="D103" s="1921"/>
      <c r="E103" s="757"/>
      <c r="F103" s="757"/>
      <c r="G103" s="757"/>
      <c r="H103" s="757"/>
      <c r="I103" s="757"/>
      <c r="J103" s="757"/>
      <c r="K103" s="757"/>
      <c r="L103" s="757"/>
    </row>
    <row r="104" spans="1:12">
      <c r="B104" s="1045"/>
    </row>
    <row r="105" spans="1:12">
      <c r="B105" s="1045"/>
    </row>
    <row r="106" spans="1:12">
      <c r="B106" s="1045"/>
    </row>
    <row r="107" spans="1:12">
      <c r="B107" s="1045"/>
    </row>
    <row r="108" spans="1:12">
      <c r="B108" s="1045"/>
    </row>
    <row r="109" spans="1:12">
      <c r="B109" s="1045"/>
    </row>
    <row r="110" spans="1:12">
      <c r="B110" s="1045"/>
    </row>
    <row r="111" spans="1:12">
      <c r="B111" s="1045"/>
    </row>
    <row r="112" spans="1:12">
      <c r="B112" s="1045"/>
    </row>
    <row r="113" spans="2:2">
      <c r="B113" s="1045"/>
    </row>
    <row r="114" spans="2:2">
      <c r="B114" s="1045"/>
    </row>
    <row r="115" spans="2:2">
      <c r="B115" s="1045"/>
    </row>
    <row r="116" spans="2:2">
      <c r="B116" s="1045"/>
    </row>
    <row r="117" spans="2:2">
      <c r="B117" s="1045"/>
    </row>
    <row r="118" spans="2:2">
      <c r="B118" s="1045"/>
    </row>
  </sheetData>
  <mergeCells count="31">
    <mergeCell ref="A6:B6"/>
    <mergeCell ref="A7:B7"/>
    <mergeCell ref="A5:B5"/>
    <mergeCell ref="A1:D1"/>
    <mergeCell ref="A2:D2"/>
    <mergeCell ref="A3:D3"/>
    <mergeCell ref="A4:B4"/>
    <mergeCell ref="A8:B8"/>
    <mergeCell ref="A9:B9"/>
    <mergeCell ref="C9:D9"/>
    <mergeCell ref="A10:B10"/>
    <mergeCell ref="C10:D10"/>
    <mergeCell ref="E12:J12"/>
    <mergeCell ref="K12:O12"/>
    <mergeCell ref="B86:D86"/>
    <mergeCell ref="A87:D87"/>
    <mergeCell ref="A88:E88"/>
    <mergeCell ref="A12:A13"/>
    <mergeCell ref="B12:B13"/>
    <mergeCell ref="C12:C13"/>
    <mergeCell ref="D12:D13"/>
    <mergeCell ref="C98:D98"/>
    <mergeCell ref="C101:D101"/>
    <mergeCell ref="C102:D102"/>
    <mergeCell ref="C103:D103"/>
    <mergeCell ref="B89:L89"/>
    <mergeCell ref="B91:L91"/>
    <mergeCell ref="B92:L92"/>
    <mergeCell ref="B93:L93"/>
    <mergeCell ref="C97:D97"/>
    <mergeCell ref="B94:L94"/>
  </mergeCells>
  <conditionalFormatting sqref="A16:A85">
    <cfRule type="cellIs" dxfId="13" priority="27" operator="equal">
      <formula>0</formula>
    </cfRule>
  </conditionalFormatting>
  <conditionalFormatting sqref="C16:D84">
    <cfRule type="cellIs" dxfId="12" priority="2" operator="equal">
      <formula>0</formula>
    </cfRule>
  </conditionalFormatting>
  <printOptions horizontalCentered="1"/>
  <pageMargins left="0.7" right="0.7" top="0.75" bottom="0.75" header="0.3" footer="0.3"/>
  <pageSetup paperSize="9" fitToHeight="0"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S73"/>
  <sheetViews>
    <sheetView topLeftCell="A31" zoomScale="85" zoomScaleNormal="85" workbookViewId="0">
      <selection activeCell="Q49" sqref="Q49"/>
    </sheetView>
  </sheetViews>
  <sheetFormatPr defaultColWidth="9.42578125" defaultRowHeight="12.75"/>
  <cols>
    <col min="1" max="1" width="8.42578125" style="1" customWidth="1"/>
    <col min="2" max="2" width="34.28515625" style="4" customWidth="1"/>
    <col min="3" max="3" width="6.42578125" style="1" customWidth="1"/>
    <col min="4" max="4" width="34.7109375" style="1" customWidth="1"/>
    <col min="5" max="11" width="9.42578125" style="1"/>
    <col min="12" max="12" width="12" style="1" customWidth="1"/>
    <col min="13" max="13" width="13.42578125" style="1" customWidth="1"/>
    <col min="14" max="15" width="10.28515625" style="1" bestFit="1" customWidth="1"/>
    <col min="16" max="18" width="9.42578125" style="1"/>
    <col min="19" max="19" width="26.85546875" style="1" customWidth="1"/>
    <col min="20"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7">
      <c r="A1" s="2034" t="s">
        <v>2928</v>
      </c>
      <c r="B1" s="2034"/>
      <c r="C1" s="2034"/>
      <c r="D1" s="2034"/>
    </row>
    <row r="2" spans="1:17">
      <c r="A2" s="2035" t="s">
        <v>311</v>
      </c>
      <c r="B2" s="2035"/>
      <c r="C2" s="2035"/>
      <c r="D2" s="2035"/>
    </row>
    <row r="3" spans="1:17">
      <c r="A3" s="2071"/>
      <c r="B3" s="2071"/>
      <c r="C3" s="2071"/>
      <c r="D3" s="2071"/>
    </row>
    <row r="4" spans="1:17">
      <c r="A4" s="1932" t="s">
        <v>0</v>
      </c>
      <c r="B4" s="1932"/>
      <c r="C4" s="759" t="s">
        <v>3211</v>
      </c>
      <c r="D4" s="1142"/>
    </row>
    <row r="5" spans="1:17" s="2" customFormat="1">
      <c r="A5" s="1932" t="s">
        <v>1</v>
      </c>
      <c r="B5" s="1932"/>
      <c r="C5" s="759" t="s">
        <v>3211</v>
      </c>
      <c r="D5" s="1049"/>
    </row>
    <row r="6" spans="1:17" s="3" customFormat="1">
      <c r="A6" s="1932" t="s">
        <v>2</v>
      </c>
      <c r="B6" s="1932"/>
      <c r="C6" s="759" t="s">
        <v>3212</v>
      </c>
      <c r="D6" s="1050"/>
    </row>
    <row r="7" spans="1:17" ht="15">
      <c r="A7" s="1932" t="s">
        <v>3209</v>
      </c>
      <c r="B7" s="1932"/>
      <c r="C7" s="761" t="s">
        <v>3213</v>
      </c>
      <c r="D7" s="1142"/>
    </row>
    <row r="8" spans="1:17" s="3" customFormat="1" ht="15">
      <c r="A8" s="1939" t="s">
        <v>3210</v>
      </c>
      <c r="B8" s="1939"/>
      <c r="C8" s="761"/>
      <c r="D8" s="1050"/>
    </row>
    <row r="9" spans="1:17">
      <c r="A9" s="2162"/>
      <c r="B9" s="2162"/>
      <c r="C9" s="2162"/>
      <c r="D9" s="2162"/>
      <c r="L9" s="23" t="s">
        <v>2941</v>
      </c>
      <c r="M9" s="23"/>
      <c r="N9" s="145"/>
      <c r="O9" s="23" t="s">
        <v>2942</v>
      </c>
    </row>
    <row r="10" spans="1:17">
      <c r="A10" s="2038"/>
      <c r="B10" s="2038"/>
      <c r="C10" s="2070"/>
      <c r="D10" s="2070"/>
      <c r="L10" s="23" t="s">
        <v>2943</v>
      </c>
      <c r="M10" s="23"/>
      <c r="N10" s="23"/>
      <c r="O10" s="23"/>
    </row>
    <row r="11" spans="1:17" ht="13.5" thickBot="1"/>
    <row r="12" spans="1:17" ht="12.75" customHeight="1">
      <c r="A12" s="2039" t="s">
        <v>8</v>
      </c>
      <c r="B12" s="2009" t="s">
        <v>1085</v>
      </c>
      <c r="C12" s="2011" t="s">
        <v>3</v>
      </c>
      <c r="D12" s="2013" t="s">
        <v>4</v>
      </c>
      <c r="E12" s="2154" t="s">
        <v>2934</v>
      </c>
      <c r="F12" s="2154"/>
      <c r="G12" s="2154"/>
      <c r="H12" s="2154"/>
      <c r="I12" s="2154"/>
      <c r="J12" s="2154"/>
      <c r="K12" s="2155" t="s">
        <v>2935</v>
      </c>
      <c r="L12" s="2155"/>
      <c r="M12" s="2155"/>
      <c r="N12" s="2155"/>
      <c r="O12" s="2155"/>
    </row>
    <row r="13" spans="1:17" ht="65.25">
      <c r="A13" s="2040"/>
      <c r="B13" s="2009"/>
      <c r="C13" s="1963"/>
      <c r="D13" s="1965"/>
      <c r="E13" s="618" t="s">
        <v>2936</v>
      </c>
      <c r="F13" s="618" t="s">
        <v>2937</v>
      </c>
      <c r="G13" s="618" t="s">
        <v>2886</v>
      </c>
      <c r="H13" s="618" t="s">
        <v>2887</v>
      </c>
      <c r="I13" s="618" t="s">
        <v>2888</v>
      </c>
      <c r="J13" s="618" t="s">
        <v>2938</v>
      </c>
      <c r="K13" s="618" t="s">
        <v>2939</v>
      </c>
      <c r="L13" s="618" t="s">
        <v>2886</v>
      </c>
      <c r="M13" s="618" t="s">
        <v>2887</v>
      </c>
      <c r="N13" s="618" t="s">
        <v>2888</v>
      </c>
      <c r="O13" s="618" t="s">
        <v>2940</v>
      </c>
    </row>
    <row r="14" spans="1:17" ht="15.75" thickBot="1">
      <c r="A14" s="123">
        <v>1</v>
      </c>
      <c r="B14" s="123">
        <v>2</v>
      </c>
      <c r="C14" s="123">
        <v>3</v>
      </c>
      <c r="D14" s="123">
        <v>4</v>
      </c>
      <c r="E14" s="670">
        <v>5</v>
      </c>
      <c r="F14" s="670">
        <v>6</v>
      </c>
      <c r="G14" s="670">
        <v>7</v>
      </c>
      <c r="H14" s="670">
        <v>8</v>
      </c>
      <c r="I14" s="670">
        <v>9</v>
      </c>
      <c r="J14" s="670">
        <v>10</v>
      </c>
      <c r="K14" s="670">
        <v>11</v>
      </c>
      <c r="L14" s="670">
        <v>12</v>
      </c>
      <c r="M14" s="670">
        <v>13</v>
      </c>
      <c r="N14" s="670">
        <v>14</v>
      </c>
      <c r="O14" s="670">
        <v>15</v>
      </c>
    </row>
    <row r="15" spans="1:17">
      <c r="A15" s="729">
        <v>1</v>
      </c>
      <c r="B15" s="55" t="s">
        <v>312</v>
      </c>
      <c r="C15" s="7"/>
      <c r="D15" s="7"/>
      <c r="E15" s="596"/>
      <c r="F15" s="597"/>
      <c r="G15" s="597"/>
      <c r="H15" s="598"/>
      <c r="I15" s="599"/>
      <c r="J15" s="597"/>
      <c r="K15" s="599"/>
      <c r="L15" s="599"/>
      <c r="M15" s="599"/>
      <c r="N15" s="599"/>
      <c r="O15" s="600"/>
    </row>
    <row r="16" spans="1:17" ht="93">
      <c r="A16" s="701">
        <v>2</v>
      </c>
      <c r="B16" s="122" t="s">
        <v>1585</v>
      </c>
      <c r="C16" s="54" t="s">
        <v>7</v>
      </c>
      <c r="D16" s="116">
        <v>225</v>
      </c>
      <c r="E16" s="620"/>
      <c r="F16" s="663"/>
      <c r="G16" s="663"/>
      <c r="H16" s="620"/>
      <c r="I16" s="620"/>
      <c r="J16" s="620"/>
      <c r="K16" s="620"/>
      <c r="L16" s="620"/>
      <c r="M16" s="620"/>
      <c r="N16" s="620"/>
      <c r="O16" s="621"/>
      <c r="Q16" s="1769"/>
    </row>
    <row r="17" spans="1:17" ht="93">
      <c r="A17" s="729">
        <v>3</v>
      </c>
      <c r="B17" s="122" t="s">
        <v>1586</v>
      </c>
      <c r="C17" s="54" t="s">
        <v>7</v>
      </c>
      <c r="D17" s="116">
        <v>79</v>
      </c>
      <c r="E17" s="620"/>
      <c r="F17" s="663"/>
      <c r="G17" s="663"/>
      <c r="H17" s="620"/>
      <c r="I17" s="620"/>
      <c r="J17" s="620"/>
      <c r="K17" s="620"/>
      <c r="L17" s="620"/>
      <c r="M17" s="620"/>
      <c r="N17" s="620"/>
      <c r="O17" s="621"/>
      <c r="Q17" s="1769"/>
    </row>
    <row r="18" spans="1:17" ht="69.75">
      <c r="A18" s="701">
        <v>4</v>
      </c>
      <c r="B18" s="122" t="s">
        <v>316</v>
      </c>
      <c r="C18" s="54" t="s">
        <v>9</v>
      </c>
      <c r="D18" s="116">
        <v>12</v>
      </c>
      <c r="E18" s="622"/>
      <c r="F18" s="663"/>
      <c r="G18" s="663"/>
      <c r="H18" s="663"/>
      <c r="I18" s="620"/>
      <c r="J18" s="620"/>
      <c r="K18" s="620"/>
      <c r="L18" s="620"/>
      <c r="M18" s="620"/>
      <c r="N18" s="620"/>
      <c r="O18" s="621"/>
      <c r="Q18" s="1769"/>
    </row>
    <row r="19" spans="1:17" ht="69.75">
      <c r="A19" s="729">
        <v>5</v>
      </c>
      <c r="B19" s="122" t="s">
        <v>317</v>
      </c>
      <c r="C19" s="54" t="s">
        <v>9</v>
      </c>
      <c r="D19" s="116">
        <v>1</v>
      </c>
      <c r="E19" s="620"/>
      <c r="F19" s="663"/>
      <c r="G19" s="663"/>
      <c r="H19" s="620"/>
      <c r="I19" s="620"/>
      <c r="J19" s="620"/>
      <c r="K19" s="620"/>
      <c r="L19" s="620"/>
      <c r="M19" s="620"/>
      <c r="N19" s="620"/>
      <c r="O19" s="621"/>
      <c r="Q19" s="1769"/>
    </row>
    <row r="20" spans="1:17" ht="116.25">
      <c r="A20" s="701">
        <v>6</v>
      </c>
      <c r="B20" s="122" t="s">
        <v>318</v>
      </c>
      <c r="C20" s="54" t="s">
        <v>9</v>
      </c>
      <c r="D20" s="116">
        <v>1</v>
      </c>
      <c r="E20" s="622"/>
      <c r="F20" s="663"/>
      <c r="G20" s="663"/>
      <c r="H20" s="622"/>
      <c r="I20" s="620"/>
      <c r="J20" s="620"/>
      <c r="K20" s="620"/>
      <c r="L20" s="620"/>
      <c r="M20" s="620"/>
      <c r="N20" s="620"/>
      <c r="O20" s="621"/>
      <c r="Q20" s="1769"/>
    </row>
    <row r="21" spans="1:17" ht="116.25">
      <c r="A21" s="729">
        <v>7</v>
      </c>
      <c r="B21" s="122" t="s">
        <v>319</v>
      </c>
      <c r="C21" s="54" t="s">
        <v>9</v>
      </c>
      <c r="D21" s="116">
        <v>1</v>
      </c>
      <c r="E21" s="620"/>
      <c r="F21" s="663"/>
      <c r="G21" s="663"/>
      <c r="H21" s="620"/>
      <c r="I21" s="620"/>
      <c r="J21" s="620"/>
      <c r="K21" s="620"/>
      <c r="L21" s="620"/>
      <c r="M21" s="620"/>
      <c r="N21" s="620"/>
      <c r="O21" s="621"/>
      <c r="Q21" s="1769"/>
    </row>
    <row r="22" spans="1:17" ht="116.25">
      <c r="A22" s="701">
        <v>8</v>
      </c>
      <c r="B22" s="122" t="s">
        <v>320</v>
      </c>
      <c r="C22" s="54" t="s">
        <v>9</v>
      </c>
      <c r="D22" s="116">
        <v>1</v>
      </c>
      <c r="E22" s="622"/>
      <c r="F22" s="663"/>
      <c r="G22" s="663"/>
      <c r="H22" s="663"/>
      <c r="I22" s="620"/>
      <c r="J22" s="620"/>
      <c r="K22" s="620"/>
      <c r="L22" s="620"/>
      <c r="M22" s="620"/>
      <c r="N22" s="620"/>
      <c r="O22" s="621"/>
      <c r="Q22" s="1769"/>
    </row>
    <row r="23" spans="1:17" ht="93">
      <c r="A23" s="729">
        <v>9</v>
      </c>
      <c r="B23" s="122" t="s">
        <v>3834</v>
      </c>
      <c r="C23" s="54" t="s">
        <v>9</v>
      </c>
      <c r="D23" s="116">
        <v>2</v>
      </c>
      <c r="E23" s="620"/>
      <c r="F23" s="663"/>
      <c r="G23" s="663"/>
      <c r="H23" s="622"/>
      <c r="I23" s="620"/>
      <c r="J23" s="620"/>
      <c r="K23" s="620"/>
      <c r="L23" s="620"/>
      <c r="M23" s="620"/>
      <c r="N23" s="620"/>
      <c r="O23" s="621"/>
      <c r="Q23" s="1769"/>
    </row>
    <row r="24" spans="1:17" ht="46.5">
      <c r="A24" s="701">
        <v>10</v>
      </c>
      <c r="B24" s="122" t="s">
        <v>314</v>
      </c>
      <c r="C24" s="54" t="s">
        <v>5</v>
      </c>
      <c r="D24" s="116">
        <v>24</v>
      </c>
      <c r="E24" s="663"/>
      <c r="F24" s="663"/>
      <c r="G24" s="663"/>
      <c r="H24" s="663"/>
      <c r="I24" s="620"/>
      <c r="J24" s="620"/>
      <c r="K24" s="620"/>
      <c r="L24" s="620"/>
      <c r="M24" s="620"/>
      <c r="N24" s="620"/>
      <c r="O24" s="621"/>
      <c r="Q24" s="1769"/>
    </row>
    <row r="25" spans="1:17" ht="46.5">
      <c r="A25" s="729">
        <v>11</v>
      </c>
      <c r="B25" s="122" t="s">
        <v>1587</v>
      </c>
      <c r="C25" s="54" t="s">
        <v>5</v>
      </c>
      <c r="D25" s="116">
        <v>55</v>
      </c>
      <c r="E25" s="671"/>
      <c r="F25" s="663"/>
      <c r="G25" s="663"/>
      <c r="H25" s="671"/>
      <c r="I25" s="620"/>
      <c r="J25" s="620"/>
      <c r="K25" s="620"/>
      <c r="L25" s="620"/>
      <c r="M25" s="620"/>
      <c r="N25" s="620"/>
      <c r="O25" s="621"/>
      <c r="Q25" s="1769"/>
    </row>
    <row r="26" spans="1:17" ht="46.5">
      <c r="A26" s="701">
        <v>12</v>
      </c>
      <c r="B26" s="122" t="s">
        <v>1588</v>
      </c>
      <c r="C26" s="54" t="s">
        <v>5</v>
      </c>
      <c r="D26" s="116">
        <v>1</v>
      </c>
      <c r="E26" s="671"/>
      <c r="F26" s="663"/>
      <c r="G26" s="663"/>
      <c r="H26" s="620"/>
      <c r="I26" s="620"/>
      <c r="J26" s="620"/>
      <c r="K26" s="620"/>
      <c r="L26" s="620"/>
      <c r="M26" s="620"/>
      <c r="N26" s="620"/>
      <c r="O26" s="621"/>
      <c r="Q26" s="1769"/>
    </row>
    <row r="27" spans="1:17" ht="46.5">
      <c r="A27" s="729">
        <v>13</v>
      </c>
      <c r="B27" s="122" t="s">
        <v>1589</v>
      </c>
      <c r="C27" s="54" t="s">
        <v>5</v>
      </c>
      <c r="D27" s="116">
        <v>6</v>
      </c>
      <c r="E27" s="671"/>
      <c r="F27" s="663"/>
      <c r="G27" s="663"/>
      <c r="H27" s="620"/>
      <c r="I27" s="620"/>
      <c r="J27" s="620"/>
      <c r="K27" s="620"/>
      <c r="L27" s="620"/>
      <c r="M27" s="620"/>
      <c r="N27" s="620"/>
      <c r="O27" s="621"/>
      <c r="Q27" s="1769"/>
    </row>
    <row r="28" spans="1:17" ht="46.5">
      <c r="A28" s="701">
        <v>14</v>
      </c>
      <c r="B28" s="122" t="s">
        <v>1590</v>
      </c>
      <c r="C28" s="54" t="s">
        <v>5</v>
      </c>
      <c r="D28" s="116">
        <v>18</v>
      </c>
      <c r="E28" s="622"/>
      <c r="F28" s="663"/>
      <c r="G28" s="663"/>
      <c r="H28" s="663"/>
      <c r="I28" s="620"/>
      <c r="J28" s="620"/>
      <c r="K28" s="620"/>
      <c r="L28" s="620"/>
      <c r="M28" s="620"/>
      <c r="N28" s="620"/>
      <c r="O28" s="621"/>
    </row>
    <row r="29" spans="1:17" ht="46.5">
      <c r="A29" s="729">
        <v>15</v>
      </c>
      <c r="B29" s="122" t="s">
        <v>277</v>
      </c>
      <c r="C29" s="54" t="s">
        <v>5</v>
      </c>
      <c r="D29" s="117">
        <v>2</v>
      </c>
      <c r="E29" s="663"/>
      <c r="F29" s="663"/>
      <c r="G29" s="663"/>
      <c r="H29" s="663"/>
      <c r="I29" s="620"/>
      <c r="J29" s="620"/>
      <c r="K29" s="620"/>
      <c r="L29" s="620"/>
      <c r="M29" s="620"/>
      <c r="N29" s="620"/>
      <c r="O29" s="621"/>
    </row>
    <row r="30" spans="1:17" ht="23.25">
      <c r="A30" s="701">
        <v>16</v>
      </c>
      <c r="B30" s="122" t="s">
        <v>301</v>
      </c>
      <c r="C30" s="54" t="s">
        <v>5</v>
      </c>
      <c r="D30" s="116">
        <v>1</v>
      </c>
      <c r="E30" s="663"/>
      <c r="F30" s="663"/>
      <c r="G30" s="663"/>
      <c r="H30" s="663"/>
      <c r="I30" s="620"/>
      <c r="J30" s="620"/>
      <c r="K30" s="620"/>
      <c r="L30" s="620"/>
      <c r="M30" s="620"/>
      <c r="N30" s="620"/>
      <c r="O30" s="621"/>
    </row>
    <row r="31" spans="1:17" ht="23.25">
      <c r="A31" s="729">
        <v>17</v>
      </c>
      <c r="B31" s="122" t="s">
        <v>313</v>
      </c>
      <c r="C31" s="54" t="s">
        <v>5</v>
      </c>
      <c r="D31" s="116">
        <v>1</v>
      </c>
      <c r="E31" s="663"/>
      <c r="F31" s="663"/>
      <c r="G31" s="663"/>
      <c r="H31" s="663"/>
      <c r="I31" s="620"/>
      <c r="J31" s="620"/>
      <c r="K31" s="620"/>
      <c r="L31" s="620"/>
      <c r="M31" s="620"/>
      <c r="N31" s="620"/>
      <c r="O31" s="621"/>
    </row>
    <row r="32" spans="1:17" ht="46.5">
      <c r="A32" s="701">
        <v>18</v>
      </c>
      <c r="B32" s="122" t="s">
        <v>280</v>
      </c>
      <c r="C32" s="54" t="s">
        <v>13</v>
      </c>
      <c r="D32" s="116">
        <v>152</v>
      </c>
      <c r="E32" s="620"/>
      <c r="F32" s="663"/>
      <c r="G32" s="663"/>
      <c r="H32" s="663"/>
      <c r="I32" s="620"/>
      <c r="J32" s="620"/>
      <c r="K32" s="620"/>
      <c r="L32" s="620"/>
      <c r="M32" s="620"/>
      <c r="N32" s="620"/>
      <c r="O32" s="621"/>
    </row>
    <row r="33" spans="1:19" ht="46.5">
      <c r="A33" s="729">
        <v>19</v>
      </c>
      <c r="B33" s="122" t="s">
        <v>298</v>
      </c>
      <c r="C33" s="54" t="s">
        <v>13</v>
      </c>
      <c r="D33" s="116">
        <v>304</v>
      </c>
      <c r="E33" s="620"/>
      <c r="F33" s="663"/>
      <c r="G33" s="663"/>
      <c r="H33" s="620"/>
      <c r="I33" s="620"/>
      <c r="J33" s="620"/>
      <c r="K33" s="620"/>
      <c r="L33" s="620"/>
      <c r="M33" s="620"/>
      <c r="N33" s="620"/>
      <c r="O33" s="621"/>
    </row>
    <row r="34" spans="1:19" s="1791" customFormat="1" ht="99" customHeight="1">
      <c r="A34" s="701">
        <v>20</v>
      </c>
      <c r="B34" s="1792" t="s">
        <v>3917</v>
      </c>
      <c r="C34" s="701" t="s">
        <v>9</v>
      </c>
      <c r="D34" s="1756">
        <v>1</v>
      </c>
      <c r="E34" s="1754"/>
      <c r="F34" s="1793"/>
      <c r="G34" s="1793"/>
      <c r="H34" s="1754"/>
      <c r="I34" s="1754"/>
      <c r="J34" s="1754"/>
      <c r="K34" s="1754"/>
      <c r="L34" s="1754"/>
      <c r="M34" s="1754"/>
      <c r="N34" s="1754"/>
      <c r="O34" s="1794"/>
      <c r="Q34" s="1945" t="s">
        <v>3929</v>
      </c>
      <c r="R34" s="1946"/>
      <c r="S34" s="1946"/>
    </row>
    <row r="35" spans="1:19" s="1791" customFormat="1" ht="122.25" customHeight="1">
      <c r="A35" s="729">
        <v>21</v>
      </c>
      <c r="B35" s="1792" t="s">
        <v>3918</v>
      </c>
      <c r="C35" s="701" t="s">
        <v>5</v>
      </c>
      <c r="D35" s="1756">
        <v>1</v>
      </c>
      <c r="E35" s="1754"/>
      <c r="F35" s="1793"/>
      <c r="G35" s="1793"/>
      <c r="H35" s="1754"/>
      <c r="I35" s="1754"/>
      <c r="J35" s="1754"/>
      <c r="K35" s="1754"/>
      <c r="L35" s="1754"/>
      <c r="M35" s="1754"/>
      <c r="N35" s="1754"/>
      <c r="O35" s="1794"/>
      <c r="Q35" s="1945" t="s">
        <v>3929</v>
      </c>
      <c r="R35" s="1946"/>
      <c r="S35" s="1946"/>
    </row>
    <row r="36" spans="1:19" ht="23.25">
      <c r="A36" s="701">
        <v>22</v>
      </c>
      <c r="B36" s="124" t="s">
        <v>321</v>
      </c>
      <c r="C36" s="54"/>
      <c r="D36" s="116"/>
      <c r="E36" s="620"/>
      <c r="F36" s="663"/>
      <c r="G36" s="663"/>
      <c r="H36" s="622"/>
      <c r="I36" s="620"/>
      <c r="J36" s="620"/>
      <c r="K36" s="620"/>
      <c r="L36" s="620"/>
      <c r="M36" s="620"/>
      <c r="N36" s="620"/>
      <c r="O36" s="621"/>
    </row>
    <row r="37" spans="1:19" ht="93">
      <c r="A37" s="729">
        <v>23</v>
      </c>
      <c r="B37" s="122" t="s">
        <v>1591</v>
      </c>
      <c r="C37" s="54" t="s">
        <v>7</v>
      </c>
      <c r="D37" s="116">
        <v>14</v>
      </c>
      <c r="E37" s="620"/>
      <c r="F37" s="663"/>
      <c r="G37" s="663"/>
      <c r="H37" s="620"/>
      <c r="I37" s="620"/>
      <c r="J37" s="620"/>
      <c r="K37" s="620"/>
      <c r="L37" s="620"/>
      <c r="M37" s="620"/>
      <c r="N37" s="620"/>
      <c r="O37" s="621"/>
    </row>
    <row r="38" spans="1:19" ht="139.5">
      <c r="A38" s="701">
        <v>24</v>
      </c>
      <c r="B38" s="122" t="s">
        <v>322</v>
      </c>
      <c r="C38" s="54" t="s">
        <v>9</v>
      </c>
      <c r="D38" s="116">
        <v>1</v>
      </c>
      <c r="E38" s="671"/>
      <c r="F38" s="663"/>
      <c r="G38" s="663"/>
      <c r="H38" s="671"/>
      <c r="I38" s="620"/>
      <c r="J38" s="620"/>
      <c r="K38" s="620"/>
      <c r="L38" s="620"/>
      <c r="M38" s="620"/>
      <c r="N38" s="620"/>
      <c r="O38" s="621"/>
    </row>
    <row r="39" spans="1:19" ht="46.5">
      <c r="A39" s="729">
        <v>25</v>
      </c>
      <c r="B39" s="122" t="s">
        <v>323</v>
      </c>
      <c r="C39" s="54" t="s">
        <v>13</v>
      </c>
      <c r="D39" s="116">
        <v>5</v>
      </c>
      <c r="E39" s="620"/>
      <c r="F39" s="663"/>
      <c r="G39" s="663"/>
      <c r="H39" s="663"/>
      <c r="I39" s="620"/>
      <c r="J39" s="620"/>
      <c r="K39" s="620"/>
      <c r="L39" s="620"/>
      <c r="M39" s="620"/>
      <c r="N39" s="620"/>
      <c r="O39" s="621"/>
    </row>
    <row r="40" spans="1:19" ht="46.5">
      <c r="A40" s="701">
        <v>26</v>
      </c>
      <c r="B40" s="122" t="s">
        <v>298</v>
      </c>
      <c r="C40" s="54" t="s">
        <v>13</v>
      </c>
      <c r="D40" s="116">
        <v>10</v>
      </c>
      <c r="E40" s="620"/>
      <c r="F40" s="663"/>
      <c r="G40" s="663"/>
      <c r="H40" s="620"/>
      <c r="I40" s="620"/>
      <c r="J40" s="620"/>
      <c r="K40" s="620"/>
      <c r="L40" s="620"/>
      <c r="M40" s="620"/>
      <c r="N40" s="620"/>
      <c r="O40" s="621"/>
    </row>
    <row r="41" spans="1:19" ht="51.75" thickBot="1">
      <c r="A41" s="729">
        <v>27</v>
      </c>
      <c r="B41" s="168" t="s">
        <v>1099</v>
      </c>
      <c r="C41" s="139" t="s">
        <v>9</v>
      </c>
      <c r="D41" s="140">
        <v>1</v>
      </c>
      <c r="E41" s="653"/>
      <c r="F41" s="663"/>
      <c r="G41" s="654"/>
      <c r="H41" s="655"/>
      <c r="I41" s="620"/>
      <c r="J41" s="620"/>
      <c r="K41" s="620"/>
      <c r="L41" s="620"/>
      <c r="M41" s="620"/>
      <c r="N41" s="620"/>
      <c r="O41" s="621"/>
    </row>
    <row r="42" spans="1:19" ht="13.5" thickBot="1">
      <c r="A42" s="9"/>
      <c r="B42" s="2105" t="s">
        <v>6</v>
      </c>
      <c r="C42" s="2105"/>
      <c r="D42" s="2105"/>
      <c r="E42" s="593"/>
      <c r="F42" s="593"/>
      <c r="G42" s="593"/>
      <c r="H42" s="593"/>
      <c r="I42" s="593"/>
      <c r="J42" s="593"/>
      <c r="K42" s="594"/>
      <c r="L42" s="594"/>
      <c r="M42" s="594"/>
      <c r="N42" s="594"/>
      <c r="O42" s="594"/>
    </row>
    <row r="43" spans="1:19">
      <c r="A43" s="2038"/>
      <c r="B43" s="2038"/>
      <c r="C43" s="2038"/>
      <c r="D43" s="2038"/>
    </row>
    <row r="45" spans="1:19" ht="78.75" customHeight="1">
      <c r="A45" s="843">
        <v>1</v>
      </c>
      <c r="B45" s="2021" t="s">
        <v>2799</v>
      </c>
      <c r="C45" s="2021"/>
      <c r="D45" s="2021"/>
      <c r="E45" s="2021"/>
      <c r="F45" s="2021"/>
      <c r="G45" s="2021"/>
      <c r="H45" s="2021"/>
      <c r="I45" s="2021"/>
      <c r="J45" s="2021"/>
      <c r="K45" s="2021"/>
      <c r="L45" s="2021"/>
    </row>
    <row r="46" spans="1:19" ht="30.75" customHeight="1">
      <c r="A46" s="846" t="s">
        <v>49</v>
      </c>
      <c r="B46" s="1032" t="s">
        <v>3220</v>
      </c>
      <c r="C46" s="1033"/>
      <c r="D46" s="1033"/>
      <c r="E46" s="1033"/>
      <c r="F46" s="1033"/>
      <c r="G46" s="1033"/>
      <c r="H46" s="1033"/>
      <c r="I46" s="1033"/>
      <c r="J46" s="1033"/>
      <c r="K46" s="1033"/>
      <c r="L46" s="1033"/>
    </row>
    <row r="47" spans="1:19" ht="57" customHeight="1">
      <c r="A47" s="1034" t="s">
        <v>52</v>
      </c>
      <c r="B47" s="2020" t="s">
        <v>3216</v>
      </c>
      <c r="C47" s="2020"/>
      <c r="D47" s="2020"/>
      <c r="E47" s="2020"/>
      <c r="F47" s="2020"/>
      <c r="G47" s="2020"/>
      <c r="H47" s="2020"/>
      <c r="I47" s="2020"/>
      <c r="J47" s="2020"/>
      <c r="K47" s="2020"/>
      <c r="L47" s="2020"/>
    </row>
    <row r="48" spans="1:19" ht="45" customHeight="1">
      <c r="A48" s="1034" t="s">
        <v>3218</v>
      </c>
      <c r="B48" s="1927" t="s">
        <v>3217</v>
      </c>
      <c r="C48" s="1927"/>
      <c r="D48" s="1927"/>
      <c r="E48" s="1927"/>
      <c r="F48" s="1927"/>
      <c r="G48" s="1927"/>
      <c r="H48" s="1927"/>
      <c r="I48" s="1927"/>
      <c r="J48" s="1927"/>
      <c r="K48" s="1927"/>
      <c r="L48" s="1927"/>
    </row>
    <row r="49" spans="1:12" ht="66.75" customHeight="1">
      <c r="A49" s="1034" t="s">
        <v>3219</v>
      </c>
      <c r="B49" s="1927" t="s">
        <v>3224</v>
      </c>
      <c r="C49" s="1927"/>
      <c r="D49" s="1927"/>
      <c r="E49" s="1927"/>
      <c r="F49" s="1927"/>
      <c r="G49" s="1927"/>
      <c r="H49" s="1927"/>
      <c r="I49" s="1927"/>
      <c r="J49" s="1927"/>
      <c r="K49" s="1927"/>
      <c r="L49" s="1927"/>
    </row>
    <row r="50" spans="1:12">
      <c r="A50" s="846"/>
      <c r="B50" s="847"/>
      <c r="C50" s="843"/>
      <c r="D50" s="848"/>
      <c r="E50" s="848"/>
      <c r="F50" s="844"/>
      <c r="G50" s="845"/>
      <c r="H50" s="845"/>
      <c r="I50" s="845"/>
      <c r="J50" s="845"/>
      <c r="K50" s="845"/>
      <c r="L50" s="845"/>
    </row>
    <row r="51" spans="1:12">
      <c r="A51" s="846"/>
      <c r="B51" s="847"/>
      <c r="C51" s="843"/>
      <c r="D51" s="848"/>
      <c r="E51" s="848"/>
      <c r="F51" s="844"/>
      <c r="G51" s="845"/>
      <c r="H51" s="845"/>
      <c r="I51" s="845"/>
      <c r="J51" s="845"/>
      <c r="K51" s="845"/>
      <c r="L51" s="845"/>
    </row>
    <row r="52" spans="1:12">
      <c r="A52" s="846"/>
      <c r="B52" s="847"/>
      <c r="C52" s="843"/>
      <c r="D52" s="848"/>
      <c r="E52" s="848"/>
      <c r="F52" s="844"/>
      <c r="G52" s="845"/>
      <c r="H52" s="845"/>
      <c r="I52" s="845"/>
      <c r="J52" s="845"/>
      <c r="K52" s="845"/>
      <c r="L52" s="845"/>
    </row>
    <row r="53" spans="1:12">
      <c r="A53" s="849"/>
      <c r="B53" s="1045" t="s">
        <v>3222</v>
      </c>
      <c r="C53" s="1921" t="s">
        <v>10</v>
      </c>
      <c r="D53" s="1921"/>
      <c r="E53" s="757"/>
      <c r="F53" s="757"/>
      <c r="G53" s="757"/>
      <c r="H53" s="757"/>
      <c r="I53" s="757"/>
      <c r="J53" s="757"/>
      <c r="K53" s="757"/>
      <c r="L53" s="757"/>
    </row>
    <row r="54" spans="1:12">
      <c r="A54" s="849"/>
      <c r="B54" s="1045" t="s">
        <v>3221</v>
      </c>
      <c r="C54" s="1921" t="s">
        <v>11</v>
      </c>
      <c r="D54" s="1921"/>
      <c r="E54" s="757"/>
      <c r="F54" s="757"/>
      <c r="G54" s="757"/>
      <c r="H54" s="757"/>
      <c r="I54" s="757"/>
      <c r="J54" s="757"/>
      <c r="K54" s="757"/>
      <c r="L54" s="757"/>
    </row>
    <row r="55" spans="1:12">
      <c r="A55" s="849"/>
      <c r="B55" s="833"/>
      <c r="C55" s="851"/>
      <c r="D55" s="851"/>
      <c r="E55" s="757"/>
      <c r="F55" s="757"/>
      <c r="G55" s="757"/>
      <c r="H55" s="757"/>
      <c r="I55" s="757"/>
      <c r="J55" s="757"/>
      <c r="K55" s="757"/>
      <c r="L55" s="757"/>
    </row>
    <row r="56" spans="1:12">
      <c r="A56" s="849"/>
      <c r="B56" s="833"/>
      <c r="C56" s="851"/>
      <c r="D56" s="851"/>
      <c r="E56" s="757"/>
      <c r="F56" s="757"/>
      <c r="G56" s="757"/>
      <c r="H56" s="757"/>
      <c r="I56" s="757"/>
      <c r="J56" s="757"/>
      <c r="K56" s="757"/>
      <c r="L56" s="757"/>
    </row>
    <row r="57" spans="1:12">
      <c r="A57" s="849"/>
      <c r="B57" s="833" t="s">
        <v>3223</v>
      </c>
      <c r="C57" s="1921" t="s">
        <v>10</v>
      </c>
      <c r="D57" s="1921"/>
      <c r="E57" s="757"/>
      <c r="F57" s="757"/>
      <c r="G57" s="757"/>
      <c r="H57" s="757"/>
      <c r="I57" s="757"/>
      <c r="J57" s="757"/>
      <c r="K57" s="757"/>
      <c r="L57" s="757"/>
    </row>
    <row r="58" spans="1:12">
      <c r="A58" s="849"/>
      <c r="B58" s="833"/>
      <c r="C58" s="1921" t="s">
        <v>11</v>
      </c>
      <c r="D58" s="1921"/>
      <c r="E58" s="757"/>
      <c r="F58" s="757"/>
      <c r="G58" s="757"/>
      <c r="H58" s="757"/>
      <c r="I58" s="757"/>
      <c r="J58" s="757"/>
      <c r="K58" s="757"/>
      <c r="L58" s="757"/>
    </row>
    <row r="59" spans="1:12">
      <c r="A59" s="849"/>
      <c r="B59" s="833"/>
      <c r="C59" s="1921"/>
      <c r="D59" s="1921"/>
      <c r="E59" s="757"/>
      <c r="F59" s="757"/>
      <c r="G59" s="757"/>
      <c r="H59" s="757"/>
      <c r="I59" s="757"/>
      <c r="J59" s="757"/>
      <c r="K59" s="757"/>
      <c r="L59" s="757"/>
    </row>
    <row r="60" spans="1:12">
      <c r="B60" s="1"/>
    </row>
    <row r="61" spans="1:12">
      <c r="B61" s="1"/>
    </row>
    <row r="62" spans="1:12">
      <c r="B62" s="1"/>
    </row>
    <row r="63" spans="1:12">
      <c r="B63" s="1"/>
    </row>
    <row r="64" spans="1:12">
      <c r="B64" s="1"/>
    </row>
    <row r="65" spans="2:2">
      <c r="B65" s="1"/>
    </row>
    <row r="66" spans="2:2">
      <c r="B66" s="1"/>
    </row>
    <row r="67" spans="2:2">
      <c r="B67" s="1"/>
    </row>
    <row r="68" spans="2:2">
      <c r="B68" s="1"/>
    </row>
    <row r="69" spans="2:2">
      <c r="B69" s="1"/>
    </row>
    <row r="70" spans="2:2">
      <c r="B70" s="1"/>
    </row>
    <row r="71" spans="2:2">
      <c r="B71" s="1"/>
    </row>
    <row r="72" spans="2:2">
      <c r="B72" s="1"/>
    </row>
    <row r="73" spans="2:2">
      <c r="B73" s="1"/>
    </row>
  </sheetData>
  <mergeCells count="31">
    <mergeCell ref="A1:D1"/>
    <mergeCell ref="A2:D2"/>
    <mergeCell ref="A3:D3"/>
    <mergeCell ref="A4:B4"/>
    <mergeCell ref="A5:B5"/>
    <mergeCell ref="A9:B9"/>
    <mergeCell ref="C9:D9"/>
    <mergeCell ref="A10:B10"/>
    <mergeCell ref="C10:D10"/>
    <mergeCell ref="A6:B6"/>
    <mergeCell ref="A7:B7"/>
    <mergeCell ref="A8:B8"/>
    <mergeCell ref="E12:J12"/>
    <mergeCell ref="K12:O12"/>
    <mergeCell ref="B42:D42"/>
    <mergeCell ref="A43:D43"/>
    <mergeCell ref="A12:A13"/>
    <mergeCell ref="B12:B13"/>
    <mergeCell ref="C12:C13"/>
    <mergeCell ref="D12:D13"/>
    <mergeCell ref="C59:D59"/>
    <mergeCell ref="B45:L45"/>
    <mergeCell ref="B47:L47"/>
    <mergeCell ref="B48:L48"/>
    <mergeCell ref="B49:L49"/>
    <mergeCell ref="C53:D53"/>
    <mergeCell ref="Q34:S34"/>
    <mergeCell ref="Q35:S35"/>
    <mergeCell ref="C54:D54"/>
    <mergeCell ref="C57:D57"/>
    <mergeCell ref="C58:D58"/>
  </mergeCells>
  <conditionalFormatting sqref="A16 A18 A20 A22 A24 A26 A28 A30 A32 A34 A36 A38 A40">
    <cfRule type="cellIs" dxfId="11" priority="8" operator="equal">
      <formula>0</formula>
    </cfRule>
  </conditionalFormatting>
  <conditionalFormatting sqref="C16:D33 C36:D40">
    <cfRule type="cellIs" dxfId="10" priority="6" operator="equal">
      <formula>0</formula>
    </cfRule>
  </conditionalFormatting>
  <conditionalFormatting sqref="C34:D35">
    <cfRule type="cellIs" dxfId="9" priority="1" operator="equal">
      <formula>0</formula>
    </cfRule>
  </conditionalFormatting>
  <pageMargins left="0.7" right="0.7" top="0.75" bottom="0.75" header="0.3" footer="0.3"/>
  <pageSetup paperSize="9" orientation="portrait" horizontalDpi="0"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rgb="FF00FF99"/>
  </sheetPr>
  <dimension ref="A1:T161"/>
  <sheetViews>
    <sheetView topLeftCell="A55" zoomScaleNormal="100" workbookViewId="0">
      <selection activeCell="T57" sqref="T57"/>
    </sheetView>
  </sheetViews>
  <sheetFormatPr defaultColWidth="9.42578125" defaultRowHeight="12.75"/>
  <cols>
    <col min="1" max="1" width="8.42578125" style="1" customWidth="1"/>
    <col min="2" max="2" width="32.5703125" style="4" customWidth="1"/>
    <col min="3" max="3" width="14" style="4" customWidth="1"/>
    <col min="4" max="4" width="6.42578125" style="1" customWidth="1"/>
    <col min="5" max="5" width="36.140625" style="1" customWidth="1"/>
    <col min="6" max="14" width="9.42578125" style="1"/>
    <col min="15" max="16" width="10.28515625" style="1" bestFit="1" customWidth="1"/>
    <col min="17" max="19" width="9.42578125" style="1"/>
    <col min="20" max="20" width="19.5703125" style="1" customWidth="1"/>
    <col min="21" max="233" width="9.42578125" style="1"/>
    <col min="234" max="234" width="6.42578125" style="1" customWidth="1"/>
    <col min="235" max="235" width="35.42578125" style="1" customWidth="1"/>
    <col min="236" max="236" width="3.5703125" style="1" customWidth="1"/>
    <col min="237" max="237" width="9.28515625" style="1" customWidth="1"/>
    <col min="238" max="238" width="6.42578125" style="1" customWidth="1"/>
    <col min="239" max="239" width="4.5703125" style="1" customWidth="1"/>
    <col min="240" max="240" width="7.42578125" style="1" customWidth="1"/>
    <col min="241" max="241" width="8.42578125" style="1" customWidth="1"/>
    <col min="242" max="242" width="7.5703125" style="1" customWidth="1"/>
    <col min="243" max="243" width="9" style="1" customWidth="1"/>
    <col min="244" max="244" width="11.42578125" style="1" customWidth="1"/>
    <col min="245" max="245" width="10.42578125" style="1" customWidth="1"/>
    <col min="246" max="246" width="11.5703125" style="1" customWidth="1"/>
    <col min="247" max="247" width="9.42578125" style="1"/>
    <col min="248" max="248" width="11.42578125" style="1" customWidth="1"/>
    <col min="249" max="489" width="9.42578125" style="1"/>
    <col min="490" max="490" width="6.42578125" style="1" customWidth="1"/>
    <col min="491" max="491" width="35.42578125" style="1" customWidth="1"/>
    <col min="492" max="492" width="3.5703125" style="1" customWidth="1"/>
    <col min="493" max="493" width="9.28515625" style="1" customWidth="1"/>
    <col min="494" max="494" width="6.42578125" style="1" customWidth="1"/>
    <col min="495" max="495" width="4.5703125" style="1" customWidth="1"/>
    <col min="496" max="496" width="7.42578125" style="1" customWidth="1"/>
    <col min="497" max="497" width="8.42578125" style="1" customWidth="1"/>
    <col min="498" max="498" width="7.5703125" style="1" customWidth="1"/>
    <col min="499" max="499" width="9" style="1" customWidth="1"/>
    <col min="500" max="500" width="11.42578125" style="1" customWidth="1"/>
    <col min="501" max="501" width="10.42578125" style="1" customWidth="1"/>
    <col min="502" max="502" width="11.5703125" style="1" customWidth="1"/>
    <col min="503" max="503" width="9.42578125" style="1"/>
    <col min="504" max="504" width="11.42578125" style="1" customWidth="1"/>
    <col min="505" max="745" width="9.42578125" style="1"/>
    <col min="746" max="746" width="6.42578125" style="1" customWidth="1"/>
    <col min="747" max="747" width="35.42578125" style="1" customWidth="1"/>
    <col min="748" max="748" width="3.5703125" style="1" customWidth="1"/>
    <col min="749" max="749" width="9.28515625" style="1" customWidth="1"/>
    <col min="750" max="750" width="6.42578125" style="1" customWidth="1"/>
    <col min="751" max="751" width="4.5703125" style="1" customWidth="1"/>
    <col min="752" max="752" width="7.42578125" style="1" customWidth="1"/>
    <col min="753" max="753" width="8.42578125" style="1" customWidth="1"/>
    <col min="754" max="754" width="7.5703125" style="1" customWidth="1"/>
    <col min="755" max="755" width="9" style="1" customWidth="1"/>
    <col min="756" max="756" width="11.42578125" style="1" customWidth="1"/>
    <col min="757" max="757" width="10.42578125" style="1" customWidth="1"/>
    <col min="758" max="758" width="11.5703125" style="1" customWidth="1"/>
    <col min="759" max="759" width="9.42578125" style="1"/>
    <col min="760" max="760" width="11.42578125" style="1" customWidth="1"/>
    <col min="761" max="1001" width="9.42578125" style="1"/>
    <col min="1002" max="1002" width="6.42578125" style="1" customWidth="1"/>
    <col min="1003" max="1003" width="35.42578125" style="1" customWidth="1"/>
    <col min="1004" max="1004" width="3.5703125" style="1" customWidth="1"/>
    <col min="1005" max="1006" width="9.28515625" style="1" customWidth="1"/>
    <col min="1007" max="16384" width="9.42578125" style="1"/>
  </cols>
  <sheetData>
    <row r="1" spans="1:16">
      <c r="A1" s="2034" t="s">
        <v>2929</v>
      </c>
      <c r="B1" s="2034"/>
      <c r="C1" s="2034"/>
      <c r="D1" s="2034"/>
      <c r="E1" s="2034"/>
    </row>
    <row r="2" spans="1:16">
      <c r="A2" s="2035" t="s">
        <v>44</v>
      </c>
      <c r="B2" s="2035"/>
      <c r="C2" s="2035"/>
      <c r="D2" s="2035"/>
      <c r="E2" s="2035"/>
    </row>
    <row r="3" spans="1:16">
      <c r="A3" s="2071"/>
      <c r="B3" s="2071"/>
      <c r="C3" s="2071"/>
      <c r="D3" s="2071"/>
      <c r="E3" s="2071"/>
    </row>
    <row r="4" spans="1:16">
      <c r="A4" s="1932" t="s">
        <v>0</v>
      </c>
      <c r="B4" s="1932"/>
      <c r="C4" s="759" t="s">
        <v>3211</v>
      </c>
      <c r="D4" s="1142"/>
      <c r="E4" s="1142"/>
    </row>
    <row r="5" spans="1:16" s="2" customFormat="1">
      <c r="A5" s="1932" t="s">
        <v>1</v>
      </c>
      <c r="B5" s="1932"/>
      <c r="C5" s="759" t="s">
        <v>3211</v>
      </c>
      <c r="D5" s="1049"/>
      <c r="E5" s="1049"/>
    </row>
    <row r="6" spans="1:16" s="3" customFormat="1">
      <c r="A6" s="1932" t="s">
        <v>2</v>
      </c>
      <c r="B6" s="1932"/>
      <c r="C6" s="759" t="s">
        <v>3212</v>
      </c>
      <c r="D6" s="1050"/>
      <c r="E6" s="1050"/>
    </row>
    <row r="7" spans="1:16" ht="15">
      <c r="A7" s="1932" t="s">
        <v>3209</v>
      </c>
      <c r="B7" s="1932"/>
      <c r="C7" s="761" t="s">
        <v>3213</v>
      </c>
      <c r="D7" s="1142"/>
      <c r="E7" s="1142"/>
    </row>
    <row r="8" spans="1:16" s="3" customFormat="1" ht="15">
      <c r="A8" s="1939" t="s">
        <v>3210</v>
      </c>
      <c r="B8" s="1939"/>
      <c r="C8" s="761"/>
      <c r="D8" s="1050"/>
      <c r="E8" s="1050"/>
    </row>
    <row r="9" spans="1:16">
      <c r="A9" s="1142"/>
      <c r="B9" s="1142"/>
      <c r="C9" s="1048"/>
      <c r="D9" s="1142"/>
      <c r="E9" s="1142"/>
    </row>
    <row r="10" spans="1:16">
      <c r="A10" s="1142"/>
      <c r="B10" s="1142"/>
      <c r="C10" s="1048"/>
      <c r="D10" s="1142"/>
      <c r="E10" s="1142"/>
      <c r="M10" s="23" t="s">
        <v>2941</v>
      </c>
      <c r="N10" s="23"/>
      <c r="O10" s="145"/>
      <c r="P10" s="23" t="s">
        <v>2942</v>
      </c>
    </row>
    <row r="11" spans="1:16" ht="13.5" thickBot="1">
      <c r="M11" s="23" t="s">
        <v>2943</v>
      </c>
      <c r="N11" s="23"/>
      <c r="O11" s="23"/>
      <c r="P11" s="23"/>
    </row>
    <row r="12" spans="1:16" ht="12.75" customHeight="1">
      <c r="A12" s="2039" t="s">
        <v>8</v>
      </c>
      <c r="B12" s="2009" t="s">
        <v>1085</v>
      </c>
      <c r="C12" s="2011" t="s">
        <v>1088</v>
      </c>
      <c r="D12" s="2011" t="s">
        <v>3</v>
      </c>
      <c r="E12" s="2013" t="s">
        <v>4</v>
      </c>
      <c r="F12" s="2154" t="s">
        <v>2934</v>
      </c>
      <c r="G12" s="2154"/>
      <c r="H12" s="2154"/>
      <c r="I12" s="2154"/>
      <c r="J12" s="2154"/>
      <c r="K12" s="2154"/>
      <c r="L12" s="2155" t="s">
        <v>2935</v>
      </c>
      <c r="M12" s="2155"/>
      <c r="N12" s="2155"/>
      <c r="O12" s="2155"/>
      <c r="P12" s="2155"/>
    </row>
    <row r="13" spans="1:16" ht="64.5">
      <c r="A13" s="2040"/>
      <c r="B13" s="2009"/>
      <c r="C13" s="1963"/>
      <c r="D13" s="1963"/>
      <c r="E13" s="1965"/>
      <c r="F13" s="618" t="s">
        <v>2936</v>
      </c>
      <c r="G13" s="618" t="s">
        <v>2937</v>
      </c>
      <c r="H13" s="618" t="s">
        <v>2886</v>
      </c>
      <c r="I13" s="618" t="s">
        <v>2887</v>
      </c>
      <c r="J13" s="618" t="s">
        <v>2888</v>
      </c>
      <c r="K13" s="618" t="s">
        <v>2938</v>
      </c>
      <c r="L13" s="618" t="s">
        <v>2939</v>
      </c>
      <c r="M13" s="618" t="s">
        <v>2886</v>
      </c>
      <c r="N13" s="618" t="s">
        <v>2887</v>
      </c>
      <c r="O13" s="618" t="s">
        <v>2888</v>
      </c>
      <c r="P13" s="618" t="s">
        <v>2940</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5">
        <v>16</v>
      </c>
    </row>
    <row r="15" spans="1:16">
      <c r="A15" s="5"/>
      <c r="B15" s="6"/>
      <c r="C15" s="6"/>
      <c r="D15" s="7"/>
      <c r="E15" s="7"/>
      <c r="F15" s="596"/>
      <c r="G15" s="597"/>
      <c r="H15" s="597"/>
      <c r="I15" s="598"/>
      <c r="J15" s="599"/>
      <c r="K15" s="597"/>
      <c r="L15" s="599"/>
      <c r="M15" s="599"/>
      <c r="N15" s="599"/>
      <c r="O15" s="599"/>
      <c r="P15" s="600"/>
    </row>
    <row r="16" spans="1:16">
      <c r="A16" s="53"/>
      <c r="B16" s="37" t="s">
        <v>107</v>
      </c>
      <c r="C16" s="37"/>
      <c r="D16" s="31"/>
      <c r="E16" s="31"/>
      <c r="F16" s="660"/>
      <c r="G16" s="661"/>
      <c r="H16" s="661"/>
      <c r="I16" s="662"/>
      <c r="J16" s="639"/>
      <c r="K16" s="661"/>
      <c r="L16" s="620"/>
      <c r="M16" s="620"/>
      <c r="N16" s="620"/>
      <c r="O16" s="620"/>
      <c r="P16" s="621"/>
    </row>
    <row r="17" spans="1:16" ht="15">
      <c r="A17" s="31"/>
      <c r="B17" s="33" t="s">
        <v>45</v>
      </c>
      <c r="C17" s="33"/>
      <c r="D17" s="31"/>
      <c r="E17" s="38"/>
      <c r="F17" s="620"/>
      <c r="G17" s="663"/>
      <c r="H17" s="663"/>
      <c r="I17" s="620"/>
      <c r="J17" s="620"/>
      <c r="K17" s="620"/>
      <c r="L17" s="620"/>
      <c r="M17" s="620"/>
      <c r="N17" s="620"/>
      <c r="O17" s="620"/>
      <c r="P17" s="621"/>
    </row>
    <row r="18" spans="1:16" ht="30">
      <c r="A18" s="41">
        <v>1</v>
      </c>
      <c r="B18" s="45" t="s">
        <v>47</v>
      </c>
      <c r="C18" s="43" t="s">
        <v>48</v>
      </c>
      <c r="D18" s="44" t="s">
        <v>5</v>
      </c>
      <c r="E18" s="51">
        <v>10</v>
      </c>
      <c r="F18" s="620"/>
      <c r="G18" s="663"/>
      <c r="H18" s="663"/>
      <c r="I18" s="620"/>
      <c r="J18" s="620"/>
      <c r="K18" s="620"/>
      <c r="L18" s="620"/>
      <c r="M18" s="620"/>
      <c r="N18" s="620"/>
      <c r="O18" s="620"/>
      <c r="P18" s="621"/>
    </row>
    <row r="19" spans="1:16" ht="30">
      <c r="A19" s="41">
        <v>2</v>
      </c>
      <c r="B19" s="45" t="s">
        <v>50</v>
      </c>
      <c r="C19" s="43" t="s">
        <v>48</v>
      </c>
      <c r="D19" s="44" t="s">
        <v>5</v>
      </c>
      <c r="E19" s="51">
        <v>9</v>
      </c>
      <c r="F19" s="663"/>
      <c r="G19" s="663"/>
      <c r="H19" s="663"/>
      <c r="I19" s="663"/>
      <c r="J19" s="620"/>
      <c r="K19" s="620"/>
      <c r="L19" s="620"/>
      <c r="M19" s="620"/>
      <c r="N19" s="620"/>
      <c r="O19" s="620"/>
      <c r="P19" s="621"/>
    </row>
    <row r="20" spans="1:16" ht="15">
      <c r="A20" s="31"/>
      <c r="B20" s="37" t="s">
        <v>51</v>
      </c>
      <c r="C20" s="36"/>
      <c r="D20" s="39"/>
      <c r="E20" s="51"/>
      <c r="F20" s="620"/>
      <c r="G20" s="663"/>
      <c r="H20" s="663"/>
      <c r="I20" s="620"/>
      <c r="J20" s="620"/>
      <c r="K20" s="620"/>
      <c r="L20" s="620"/>
      <c r="M20" s="620"/>
      <c r="N20" s="620"/>
      <c r="O20" s="620"/>
      <c r="P20" s="621"/>
    </row>
    <row r="21" spans="1:16" ht="30">
      <c r="A21" s="41">
        <v>3</v>
      </c>
      <c r="B21" s="49" t="s">
        <v>53</v>
      </c>
      <c r="C21" s="43" t="s">
        <v>48</v>
      </c>
      <c r="D21" s="44" t="s">
        <v>5</v>
      </c>
      <c r="E21" s="51">
        <v>19</v>
      </c>
      <c r="F21" s="620"/>
      <c r="G21" s="663"/>
      <c r="H21" s="663"/>
      <c r="I21" s="620"/>
      <c r="J21" s="620"/>
      <c r="K21" s="620"/>
      <c r="L21" s="620"/>
      <c r="M21" s="620"/>
      <c r="N21" s="620"/>
      <c r="O21" s="620"/>
      <c r="P21" s="621"/>
    </row>
    <row r="22" spans="1:16" ht="30">
      <c r="A22" s="41">
        <v>4</v>
      </c>
      <c r="B22" s="45" t="s">
        <v>54</v>
      </c>
      <c r="C22" s="43" t="s">
        <v>48</v>
      </c>
      <c r="D22" s="44" t="s">
        <v>5</v>
      </c>
      <c r="E22" s="51">
        <v>19</v>
      </c>
      <c r="F22" s="622"/>
      <c r="G22" s="663"/>
      <c r="H22" s="663"/>
      <c r="I22" s="620"/>
      <c r="J22" s="620"/>
      <c r="K22" s="620"/>
      <c r="L22" s="620"/>
      <c r="M22" s="620"/>
      <c r="N22" s="620"/>
      <c r="O22" s="620"/>
      <c r="P22" s="621"/>
    </row>
    <row r="23" spans="1:16" ht="15">
      <c r="A23" s="31"/>
      <c r="B23" s="37" t="s">
        <v>55</v>
      </c>
      <c r="C23" s="36"/>
      <c r="D23" s="39"/>
      <c r="E23" s="51"/>
      <c r="F23" s="622"/>
      <c r="G23" s="663"/>
      <c r="H23" s="663"/>
      <c r="I23" s="620"/>
      <c r="J23" s="620"/>
      <c r="K23" s="620"/>
      <c r="L23" s="620"/>
      <c r="M23" s="620"/>
      <c r="N23" s="620"/>
      <c r="O23" s="620"/>
      <c r="P23" s="621"/>
    </row>
    <row r="24" spans="1:16" ht="15">
      <c r="A24" s="41">
        <v>5</v>
      </c>
      <c r="B24" s="45" t="s">
        <v>56</v>
      </c>
      <c r="C24" s="41"/>
      <c r="D24" s="44" t="s">
        <v>7</v>
      </c>
      <c r="E24" s="51">
        <v>77</v>
      </c>
      <c r="F24" s="663"/>
      <c r="G24" s="663"/>
      <c r="H24" s="663"/>
      <c r="I24" s="663"/>
      <c r="J24" s="620"/>
      <c r="K24" s="620"/>
      <c r="L24" s="620"/>
      <c r="M24" s="620"/>
      <c r="N24" s="620"/>
      <c r="O24" s="620"/>
      <c r="P24" s="621"/>
    </row>
    <row r="25" spans="1:16" ht="15">
      <c r="A25" s="41">
        <v>6</v>
      </c>
      <c r="B25" s="45" t="s">
        <v>57</v>
      </c>
      <c r="C25" s="41"/>
      <c r="D25" s="44" t="s">
        <v>7</v>
      </c>
      <c r="E25" s="51">
        <v>28</v>
      </c>
      <c r="F25" s="620"/>
      <c r="G25" s="663"/>
      <c r="H25" s="663"/>
      <c r="I25" s="620"/>
      <c r="J25" s="620"/>
      <c r="K25" s="620"/>
      <c r="L25" s="620"/>
      <c r="M25" s="620"/>
      <c r="N25" s="620"/>
      <c r="O25" s="620"/>
      <c r="P25" s="621"/>
    </row>
    <row r="26" spans="1:16" ht="30">
      <c r="A26" s="41">
        <v>7</v>
      </c>
      <c r="B26" s="45" t="s">
        <v>58</v>
      </c>
      <c r="C26" s="41"/>
      <c r="D26" s="44" t="s">
        <v>5</v>
      </c>
      <c r="E26" s="51">
        <v>15</v>
      </c>
      <c r="F26" s="620"/>
      <c r="G26" s="663"/>
      <c r="H26" s="663"/>
      <c r="I26" s="620"/>
      <c r="J26" s="620"/>
      <c r="K26" s="620"/>
      <c r="L26" s="620"/>
      <c r="M26" s="620"/>
      <c r="N26" s="620"/>
      <c r="O26" s="620"/>
      <c r="P26" s="621"/>
    </row>
    <row r="27" spans="1:16" ht="15">
      <c r="A27" s="41">
        <v>8</v>
      </c>
      <c r="B27" s="45" t="s">
        <v>59</v>
      </c>
      <c r="C27" s="41"/>
      <c r="D27" s="44" t="s">
        <v>5</v>
      </c>
      <c r="E27" s="51">
        <v>2</v>
      </c>
      <c r="F27" s="620"/>
      <c r="G27" s="663"/>
      <c r="H27" s="663"/>
      <c r="I27" s="622"/>
      <c r="J27" s="620"/>
      <c r="K27" s="620"/>
      <c r="L27" s="620"/>
      <c r="M27" s="620"/>
      <c r="N27" s="620"/>
      <c r="O27" s="620"/>
      <c r="P27" s="621"/>
    </row>
    <row r="28" spans="1:16" ht="15">
      <c r="A28" s="41">
        <v>9</v>
      </c>
      <c r="B28" s="45" t="s">
        <v>60</v>
      </c>
      <c r="C28" s="41"/>
      <c r="D28" s="44" t="s">
        <v>5</v>
      </c>
      <c r="E28" s="51">
        <v>6</v>
      </c>
      <c r="F28" s="620"/>
      <c r="G28" s="663"/>
      <c r="H28" s="663"/>
      <c r="I28" s="663"/>
      <c r="J28" s="620"/>
      <c r="K28" s="620"/>
      <c r="L28" s="620"/>
      <c r="M28" s="620"/>
      <c r="N28" s="620"/>
      <c r="O28" s="620"/>
      <c r="P28" s="621"/>
    </row>
    <row r="29" spans="1:16" ht="15">
      <c r="A29" s="41">
        <v>10</v>
      </c>
      <c r="B29" s="45" t="s">
        <v>172</v>
      </c>
      <c r="C29" s="41"/>
      <c r="D29" s="44" t="s">
        <v>29</v>
      </c>
      <c r="E29" s="51">
        <v>19</v>
      </c>
      <c r="F29" s="620"/>
      <c r="G29" s="663"/>
      <c r="H29" s="663"/>
      <c r="I29" s="622"/>
      <c r="J29" s="620"/>
      <c r="K29" s="620"/>
      <c r="L29" s="620"/>
      <c r="M29" s="620"/>
      <c r="N29" s="620"/>
      <c r="O29" s="620"/>
      <c r="P29" s="621"/>
    </row>
    <row r="30" spans="1:16" ht="15">
      <c r="A30" s="41">
        <v>11</v>
      </c>
      <c r="B30" s="45" t="s">
        <v>61</v>
      </c>
      <c r="C30" s="41"/>
      <c r="D30" s="44" t="s">
        <v>5</v>
      </c>
      <c r="E30" s="51">
        <v>5</v>
      </c>
      <c r="F30" s="620"/>
      <c r="G30" s="663"/>
      <c r="H30" s="663"/>
      <c r="I30" s="620"/>
      <c r="J30" s="620"/>
      <c r="K30" s="620"/>
      <c r="L30" s="620"/>
      <c r="M30" s="620"/>
      <c r="N30" s="620"/>
      <c r="O30" s="620"/>
      <c r="P30" s="621"/>
    </row>
    <row r="31" spans="1:16" ht="15">
      <c r="A31" s="31"/>
      <c r="B31" s="40" t="s">
        <v>62</v>
      </c>
      <c r="C31" s="34"/>
      <c r="D31" s="32"/>
      <c r="E31" s="51"/>
      <c r="F31" s="663"/>
      <c r="G31" s="663"/>
      <c r="H31" s="663"/>
      <c r="I31" s="663"/>
      <c r="J31" s="620"/>
      <c r="K31" s="620"/>
      <c r="L31" s="620"/>
      <c r="M31" s="620"/>
      <c r="N31" s="620"/>
      <c r="O31" s="620"/>
      <c r="P31" s="621"/>
    </row>
    <row r="32" spans="1:16" ht="15">
      <c r="A32" s="31"/>
      <c r="B32" s="33" t="s">
        <v>45</v>
      </c>
      <c r="C32" s="35"/>
      <c r="D32" s="31"/>
      <c r="E32" s="51"/>
      <c r="F32" s="620"/>
      <c r="G32" s="663"/>
      <c r="H32" s="663"/>
      <c r="I32" s="620"/>
      <c r="J32" s="620"/>
      <c r="K32" s="620"/>
      <c r="L32" s="620"/>
      <c r="M32" s="620"/>
      <c r="N32" s="620"/>
      <c r="O32" s="620"/>
      <c r="P32" s="621"/>
    </row>
    <row r="33" spans="1:16" ht="30">
      <c r="A33" s="41">
        <v>12</v>
      </c>
      <c r="B33" s="45" t="s">
        <v>47</v>
      </c>
      <c r="C33" s="43" t="s">
        <v>48</v>
      </c>
      <c r="D33" s="44" t="s">
        <v>5</v>
      </c>
      <c r="E33" s="51">
        <v>1</v>
      </c>
      <c r="F33" s="620"/>
      <c r="G33" s="663"/>
      <c r="H33" s="663"/>
      <c r="I33" s="620"/>
      <c r="J33" s="620"/>
      <c r="K33" s="620"/>
      <c r="L33" s="620"/>
      <c r="M33" s="620"/>
      <c r="N33" s="620"/>
      <c r="O33" s="620"/>
      <c r="P33" s="621"/>
    </row>
    <row r="34" spans="1:16" ht="30">
      <c r="A34" s="41">
        <v>13</v>
      </c>
      <c r="B34" s="45" t="s">
        <v>63</v>
      </c>
      <c r="C34" s="43" t="s">
        <v>48</v>
      </c>
      <c r="D34" s="44" t="s">
        <v>5</v>
      </c>
      <c r="E34" s="51">
        <v>21</v>
      </c>
      <c r="F34" s="663"/>
      <c r="G34" s="663"/>
      <c r="H34" s="663"/>
      <c r="I34" s="663"/>
      <c r="J34" s="620"/>
      <c r="K34" s="620"/>
      <c r="L34" s="620"/>
      <c r="M34" s="620"/>
      <c r="N34" s="620"/>
      <c r="O34" s="620"/>
      <c r="P34" s="621"/>
    </row>
    <row r="35" spans="1:16" ht="15">
      <c r="A35" s="31"/>
      <c r="B35" s="37" t="s">
        <v>51</v>
      </c>
      <c r="C35" s="36"/>
      <c r="D35" s="39"/>
      <c r="E35" s="51"/>
      <c r="F35" s="620"/>
      <c r="G35" s="663"/>
      <c r="H35" s="663"/>
      <c r="I35" s="620"/>
      <c r="J35" s="620"/>
      <c r="K35" s="620"/>
      <c r="L35" s="620"/>
      <c r="M35" s="620"/>
      <c r="N35" s="620"/>
      <c r="O35" s="620"/>
      <c r="P35" s="621"/>
    </row>
    <row r="36" spans="1:16" ht="30">
      <c r="A36" s="41">
        <v>14</v>
      </c>
      <c r="B36" s="49" t="s">
        <v>53</v>
      </c>
      <c r="C36" s="43" t="s">
        <v>48</v>
      </c>
      <c r="D36" s="44" t="s">
        <v>5</v>
      </c>
      <c r="E36" s="51">
        <v>22</v>
      </c>
      <c r="F36" s="620"/>
      <c r="G36" s="663"/>
      <c r="H36" s="663"/>
      <c r="I36" s="620"/>
      <c r="J36" s="620"/>
      <c r="K36" s="620"/>
      <c r="L36" s="620"/>
      <c r="M36" s="620"/>
      <c r="N36" s="620"/>
      <c r="O36" s="620"/>
      <c r="P36" s="621"/>
    </row>
    <row r="37" spans="1:16" ht="30">
      <c r="A37" s="41">
        <v>15</v>
      </c>
      <c r="B37" s="45" t="s">
        <v>54</v>
      </c>
      <c r="C37" s="43" t="s">
        <v>48</v>
      </c>
      <c r="D37" s="44" t="s">
        <v>5</v>
      </c>
      <c r="E37" s="51">
        <v>22</v>
      </c>
      <c r="F37" s="622"/>
      <c r="G37" s="663"/>
      <c r="H37" s="663"/>
      <c r="I37" s="620"/>
      <c r="J37" s="620"/>
      <c r="K37" s="620"/>
      <c r="L37" s="620"/>
      <c r="M37" s="620"/>
      <c r="N37" s="620"/>
      <c r="O37" s="620"/>
      <c r="P37" s="621"/>
    </row>
    <row r="38" spans="1:16" ht="15">
      <c r="A38" s="31"/>
      <c r="B38" s="37" t="s">
        <v>55</v>
      </c>
      <c r="C38" s="36"/>
      <c r="D38" s="39"/>
      <c r="E38" s="51"/>
      <c r="F38" s="622"/>
      <c r="G38" s="663"/>
      <c r="H38" s="663"/>
      <c r="I38" s="620"/>
      <c r="J38" s="620"/>
      <c r="K38" s="620"/>
      <c r="L38" s="620"/>
      <c r="M38" s="620"/>
      <c r="N38" s="620"/>
      <c r="O38" s="620"/>
      <c r="P38" s="621"/>
    </row>
    <row r="39" spans="1:16" ht="15">
      <c r="A39" s="41">
        <v>16</v>
      </c>
      <c r="B39" s="45" t="s">
        <v>56</v>
      </c>
      <c r="C39" s="46"/>
      <c r="D39" s="41" t="s">
        <v>7</v>
      </c>
      <c r="E39" s="51">
        <v>89</v>
      </c>
      <c r="F39" s="663"/>
      <c r="G39" s="663"/>
      <c r="H39" s="663"/>
      <c r="I39" s="663"/>
      <c r="J39" s="620"/>
      <c r="K39" s="620"/>
      <c r="L39" s="620"/>
      <c r="M39" s="620"/>
      <c r="N39" s="620"/>
      <c r="O39" s="620"/>
      <c r="P39" s="621"/>
    </row>
    <row r="40" spans="1:16" ht="15">
      <c r="A40" s="41">
        <v>17</v>
      </c>
      <c r="B40" s="45" t="s">
        <v>57</v>
      </c>
      <c r="C40" s="41"/>
      <c r="D40" s="44" t="s">
        <v>7</v>
      </c>
      <c r="E40" s="51">
        <v>40</v>
      </c>
      <c r="F40" s="620"/>
      <c r="G40" s="663"/>
      <c r="H40" s="663"/>
      <c r="I40" s="620"/>
      <c r="J40" s="620"/>
      <c r="K40" s="620"/>
      <c r="L40" s="620"/>
      <c r="M40" s="620"/>
      <c r="N40" s="620"/>
      <c r="O40" s="620"/>
      <c r="P40" s="621"/>
    </row>
    <row r="41" spans="1:16" ht="30">
      <c r="A41" s="41">
        <v>18</v>
      </c>
      <c r="B41" s="45" t="s">
        <v>58</v>
      </c>
      <c r="C41" s="41"/>
      <c r="D41" s="44" t="s">
        <v>5</v>
      </c>
      <c r="E41" s="51">
        <v>19</v>
      </c>
      <c r="F41" s="620"/>
      <c r="G41" s="663"/>
      <c r="H41" s="663"/>
      <c r="I41" s="620"/>
      <c r="J41" s="620"/>
      <c r="K41" s="620"/>
      <c r="L41" s="620"/>
      <c r="M41" s="620"/>
      <c r="N41" s="620"/>
      <c r="O41" s="620"/>
      <c r="P41" s="621"/>
    </row>
    <row r="42" spans="1:16" ht="15">
      <c r="A42" s="41">
        <v>19</v>
      </c>
      <c r="B42" s="45" t="s">
        <v>59</v>
      </c>
      <c r="C42" s="41"/>
      <c r="D42" s="44" t="s">
        <v>5</v>
      </c>
      <c r="E42" s="51">
        <v>1</v>
      </c>
      <c r="F42" s="620"/>
      <c r="G42" s="663"/>
      <c r="H42" s="663"/>
      <c r="I42" s="622"/>
      <c r="J42" s="620"/>
      <c r="K42" s="620"/>
      <c r="L42" s="620"/>
      <c r="M42" s="620"/>
      <c r="N42" s="620"/>
      <c r="O42" s="620"/>
      <c r="P42" s="621"/>
    </row>
    <row r="43" spans="1:16" ht="15">
      <c r="A43" s="41">
        <v>20</v>
      </c>
      <c r="B43" s="45" t="s">
        <v>64</v>
      </c>
      <c r="C43" s="41"/>
      <c r="D43" s="44" t="s">
        <v>5</v>
      </c>
      <c r="E43" s="51">
        <v>3</v>
      </c>
      <c r="F43" s="620"/>
      <c r="G43" s="663"/>
      <c r="H43" s="663"/>
      <c r="I43" s="663"/>
      <c r="J43" s="620"/>
      <c r="K43" s="620"/>
      <c r="L43" s="620"/>
      <c r="M43" s="620"/>
      <c r="N43" s="620"/>
      <c r="O43" s="620"/>
      <c r="P43" s="621"/>
    </row>
    <row r="44" spans="1:16" ht="15">
      <c r="A44" s="41">
        <v>21</v>
      </c>
      <c r="B44" s="45" t="s">
        <v>172</v>
      </c>
      <c r="C44" s="41"/>
      <c r="D44" s="44" t="s">
        <v>29</v>
      </c>
      <c r="E44" s="51">
        <v>22</v>
      </c>
      <c r="F44" s="620"/>
      <c r="G44" s="663"/>
      <c r="H44" s="663"/>
      <c r="I44" s="622"/>
      <c r="J44" s="620"/>
      <c r="K44" s="620"/>
      <c r="L44" s="620"/>
      <c r="M44" s="620"/>
      <c r="N44" s="620"/>
      <c r="O44" s="620"/>
      <c r="P44" s="621"/>
    </row>
    <row r="45" spans="1:16" ht="15">
      <c r="A45" s="41">
        <v>22</v>
      </c>
      <c r="B45" s="45" t="s">
        <v>61</v>
      </c>
      <c r="C45" s="41"/>
      <c r="D45" s="44" t="s">
        <v>5</v>
      </c>
      <c r="E45" s="51">
        <v>5</v>
      </c>
      <c r="F45" s="620"/>
      <c r="G45" s="663"/>
      <c r="H45" s="663"/>
      <c r="I45" s="620"/>
      <c r="J45" s="620"/>
      <c r="K45" s="620"/>
      <c r="L45" s="620"/>
      <c r="M45" s="620"/>
      <c r="N45" s="620"/>
      <c r="O45" s="620"/>
      <c r="P45" s="621"/>
    </row>
    <row r="46" spans="1:16" ht="15">
      <c r="A46" s="31"/>
      <c r="B46" s="40" t="s">
        <v>65</v>
      </c>
      <c r="C46" s="34"/>
      <c r="D46" s="32"/>
      <c r="E46" s="51"/>
      <c r="F46" s="663"/>
      <c r="G46" s="663"/>
      <c r="H46" s="663"/>
      <c r="I46" s="663"/>
      <c r="J46" s="620"/>
      <c r="K46" s="620"/>
      <c r="L46" s="620"/>
      <c r="M46" s="620"/>
      <c r="N46" s="620"/>
      <c r="O46" s="620"/>
      <c r="P46" s="621"/>
    </row>
    <row r="47" spans="1:16" ht="30">
      <c r="A47" s="41">
        <v>23</v>
      </c>
      <c r="B47" s="45" t="s">
        <v>47</v>
      </c>
      <c r="C47" s="43" t="s">
        <v>48</v>
      </c>
      <c r="D47" s="44" t="s">
        <v>5</v>
      </c>
      <c r="E47" s="51">
        <v>18</v>
      </c>
      <c r="F47" s="620"/>
      <c r="G47" s="663"/>
      <c r="H47" s="663"/>
      <c r="I47" s="620"/>
      <c r="J47" s="620"/>
      <c r="K47" s="620"/>
      <c r="L47" s="620"/>
      <c r="M47" s="620"/>
      <c r="N47" s="620"/>
      <c r="O47" s="620"/>
      <c r="P47" s="621"/>
    </row>
    <row r="48" spans="1:16" ht="30">
      <c r="A48" s="41">
        <v>24</v>
      </c>
      <c r="B48" s="45" t="s">
        <v>50</v>
      </c>
      <c r="C48" s="43" t="s">
        <v>48</v>
      </c>
      <c r="D48" s="44" t="s">
        <v>5</v>
      </c>
      <c r="E48" s="51">
        <v>5</v>
      </c>
      <c r="F48" s="663"/>
      <c r="G48" s="663"/>
      <c r="H48" s="663"/>
      <c r="I48" s="663"/>
      <c r="J48" s="620"/>
      <c r="K48" s="620"/>
      <c r="L48" s="620"/>
      <c r="M48" s="620"/>
      <c r="N48" s="620"/>
      <c r="O48" s="620"/>
      <c r="P48" s="621"/>
    </row>
    <row r="49" spans="1:16" ht="15">
      <c r="A49" s="31"/>
      <c r="B49" s="37" t="s">
        <v>66</v>
      </c>
      <c r="C49" s="36"/>
      <c r="D49" s="39"/>
      <c r="E49" s="51"/>
      <c r="F49" s="620"/>
      <c r="G49" s="663"/>
      <c r="H49" s="663"/>
      <c r="I49" s="663"/>
      <c r="J49" s="620"/>
      <c r="K49" s="620"/>
      <c r="L49" s="620"/>
      <c r="M49" s="620"/>
      <c r="N49" s="620"/>
      <c r="O49" s="620"/>
      <c r="P49" s="621"/>
    </row>
    <row r="50" spans="1:16" ht="30">
      <c r="A50" s="41">
        <v>25</v>
      </c>
      <c r="B50" s="49" t="s">
        <v>53</v>
      </c>
      <c r="C50" s="43" t="s">
        <v>48</v>
      </c>
      <c r="D50" s="44" t="s">
        <v>9</v>
      </c>
      <c r="E50" s="51">
        <v>23</v>
      </c>
      <c r="F50" s="620"/>
      <c r="G50" s="663"/>
      <c r="H50" s="663"/>
      <c r="I50" s="620"/>
      <c r="J50" s="620"/>
      <c r="K50" s="620"/>
      <c r="L50" s="620"/>
      <c r="M50" s="620"/>
      <c r="N50" s="620"/>
      <c r="O50" s="620"/>
      <c r="P50" s="621"/>
    </row>
    <row r="51" spans="1:16" ht="30">
      <c r="A51" s="41">
        <v>26</v>
      </c>
      <c r="B51" s="45" t="s">
        <v>54</v>
      </c>
      <c r="C51" s="43" t="s">
        <v>48</v>
      </c>
      <c r="D51" s="44" t="s">
        <v>9</v>
      </c>
      <c r="E51" s="51">
        <v>23</v>
      </c>
      <c r="F51" s="622"/>
      <c r="G51" s="663"/>
      <c r="H51" s="663"/>
      <c r="I51" s="620"/>
      <c r="J51" s="620"/>
      <c r="K51" s="620"/>
      <c r="L51" s="620"/>
      <c r="M51" s="620"/>
      <c r="N51" s="620"/>
      <c r="O51" s="620"/>
      <c r="P51" s="621"/>
    </row>
    <row r="52" spans="1:16" ht="15">
      <c r="A52" s="31"/>
      <c r="B52" s="37" t="s">
        <v>55</v>
      </c>
      <c r="C52" s="36"/>
      <c r="D52" s="39"/>
      <c r="E52" s="51"/>
      <c r="F52" s="622"/>
      <c r="G52" s="663"/>
      <c r="H52" s="663"/>
      <c r="I52" s="620"/>
      <c r="J52" s="620"/>
      <c r="K52" s="620"/>
      <c r="L52" s="620"/>
      <c r="M52" s="620"/>
      <c r="N52" s="620"/>
      <c r="O52" s="620"/>
      <c r="P52" s="621"/>
    </row>
    <row r="53" spans="1:16" ht="15">
      <c r="A53" s="41">
        <v>27</v>
      </c>
      <c r="B53" s="45" t="s">
        <v>56</v>
      </c>
      <c r="C53" s="46"/>
      <c r="D53" s="44" t="s">
        <v>7</v>
      </c>
      <c r="E53" s="51">
        <v>194</v>
      </c>
      <c r="F53" s="663"/>
      <c r="G53" s="663"/>
      <c r="H53" s="663"/>
      <c r="I53" s="663"/>
      <c r="J53" s="620"/>
      <c r="K53" s="620"/>
      <c r="L53" s="620"/>
      <c r="M53" s="620"/>
      <c r="N53" s="620"/>
      <c r="O53" s="620"/>
      <c r="P53" s="621"/>
    </row>
    <row r="54" spans="1:16" ht="15">
      <c r="A54" s="41">
        <v>28</v>
      </c>
      <c r="B54" s="45" t="s">
        <v>57</v>
      </c>
      <c r="C54" s="41"/>
      <c r="D54" s="44" t="s">
        <v>7</v>
      </c>
      <c r="E54" s="51">
        <v>23</v>
      </c>
      <c r="F54" s="620"/>
      <c r="G54" s="663"/>
      <c r="H54" s="663"/>
      <c r="I54" s="620"/>
      <c r="J54" s="620"/>
      <c r="K54" s="620"/>
      <c r="L54" s="620"/>
      <c r="M54" s="620"/>
      <c r="N54" s="620"/>
      <c r="O54" s="620"/>
      <c r="P54" s="621"/>
    </row>
    <row r="55" spans="1:16" ht="30">
      <c r="A55" s="41">
        <v>29</v>
      </c>
      <c r="B55" s="45" t="s">
        <v>67</v>
      </c>
      <c r="C55" s="41"/>
      <c r="D55" s="44" t="s">
        <v>5</v>
      </c>
      <c r="E55" s="51">
        <v>21</v>
      </c>
      <c r="F55" s="620"/>
      <c r="G55" s="663"/>
      <c r="H55" s="663"/>
      <c r="I55" s="620"/>
      <c r="J55" s="620"/>
      <c r="K55" s="620"/>
      <c r="L55" s="620"/>
      <c r="M55" s="620"/>
      <c r="N55" s="620"/>
      <c r="O55" s="620"/>
      <c r="P55" s="621"/>
    </row>
    <row r="56" spans="1:16" ht="15">
      <c r="A56" s="41">
        <v>30</v>
      </c>
      <c r="B56" s="45" t="s">
        <v>68</v>
      </c>
      <c r="C56" s="41"/>
      <c r="D56" s="44" t="s">
        <v>5</v>
      </c>
      <c r="E56" s="51">
        <v>6</v>
      </c>
      <c r="F56" s="620"/>
      <c r="G56" s="663"/>
      <c r="H56" s="663"/>
      <c r="I56" s="622"/>
      <c r="J56" s="620"/>
      <c r="K56" s="620"/>
      <c r="L56" s="620"/>
      <c r="M56" s="620"/>
      <c r="N56" s="620"/>
      <c r="O56" s="620"/>
      <c r="P56" s="621"/>
    </row>
    <row r="57" spans="1:16" ht="15">
      <c r="A57" s="41">
        <v>31</v>
      </c>
      <c r="B57" s="45" t="s">
        <v>69</v>
      </c>
      <c r="C57" s="41"/>
      <c r="D57" s="44" t="s">
        <v>5</v>
      </c>
      <c r="E57" s="51">
        <v>6</v>
      </c>
      <c r="F57" s="620"/>
      <c r="G57" s="663"/>
      <c r="H57" s="663"/>
      <c r="I57" s="622"/>
      <c r="J57" s="620"/>
      <c r="K57" s="620"/>
      <c r="L57" s="620"/>
      <c r="M57" s="620"/>
      <c r="N57" s="620"/>
      <c r="O57" s="620"/>
      <c r="P57" s="621"/>
    </row>
    <row r="58" spans="1:16" ht="15">
      <c r="A58" s="41">
        <v>32</v>
      </c>
      <c r="B58" s="45" t="s">
        <v>70</v>
      </c>
      <c r="C58" s="41"/>
      <c r="D58" s="44" t="s">
        <v>5</v>
      </c>
      <c r="E58" s="51">
        <v>2</v>
      </c>
      <c r="F58" s="620"/>
      <c r="G58" s="663"/>
      <c r="H58" s="663"/>
      <c r="I58" s="622"/>
      <c r="J58" s="620"/>
      <c r="K58" s="620"/>
      <c r="L58" s="620"/>
      <c r="M58" s="620"/>
      <c r="N58" s="620"/>
      <c r="O58" s="620"/>
      <c r="P58" s="621"/>
    </row>
    <row r="59" spans="1:16" ht="15">
      <c r="A59" s="41">
        <v>33</v>
      </c>
      <c r="B59" s="45" t="s">
        <v>71</v>
      </c>
      <c r="C59" s="41"/>
      <c r="D59" s="44" t="s">
        <v>5</v>
      </c>
      <c r="E59" s="51">
        <v>2</v>
      </c>
      <c r="F59" s="620"/>
      <c r="G59" s="663"/>
      <c r="H59" s="663"/>
      <c r="I59" s="622"/>
      <c r="J59" s="620"/>
      <c r="K59" s="620"/>
      <c r="L59" s="620"/>
      <c r="M59" s="620"/>
      <c r="N59" s="620"/>
      <c r="O59" s="620"/>
      <c r="P59" s="621"/>
    </row>
    <row r="60" spans="1:16" ht="15">
      <c r="A60" s="41">
        <v>34</v>
      </c>
      <c r="B60" s="45" t="s">
        <v>172</v>
      </c>
      <c r="C60" s="41"/>
      <c r="D60" s="44" t="s">
        <v>29</v>
      </c>
      <c r="E60" s="51">
        <v>22</v>
      </c>
      <c r="F60" s="620"/>
      <c r="G60" s="663"/>
      <c r="H60" s="663"/>
      <c r="I60" s="620"/>
      <c r="J60" s="620"/>
      <c r="K60" s="620"/>
      <c r="L60" s="620"/>
      <c r="M60" s="620"/>
      <c r="N60" s="620"/>
      <c r="O60" s="620"/>
      <c r="P60" s="621"/>
    </row>
    <row r="61" spans="1:16" ht="30">
      <c r="A61" s="41">
        <v>35</v>
      </c>
      <c r="B61" s="45" t="s">
        <v>72</v>
      </c>
      <c r="C61" s="41"/>
      <c r="D61" s="44" t="s">
        <v>5</v>
      </c>
      <c r="E61" s="51">
        <v>1</v>
      </c>
      <c r="F61" s="620"/>
      <c r="G61" s="663"/>
      <c r="H61" s="663"/>
      <c r="I61" s="663"/>
      <c r="J61" s="620"/>
      <c r="K61" s="620"/>
      <c r="L61" s="620"/>
      <c r="M61" s="620"/>
      <c r="N61" s="620"/>
      <c r="O61" s="620"/>
      <c r="P61" s="621"/>
    </row>
    <row r="62" spans="1:16" ht="15">
      <c r="A62" s="41">
        <v>36</v>
      </c>
      <c r="B62" s="45" t="s">
        <v>73</v>
      </c>
      <c r="C62" s="41"/>
      <c r="D62" s="44" t="s">
        <v>5</v>
      </c>
      <c r="E62" s="51">
        <v>1</v>
      </c>
      <c r="F62" s="620"/>
      <c r="G62" s="663"/>
      <c r="H62" s="663"/>
      <c r="I62" s="620"/>
      <c r="J62" s="620"/>
      <c r="K62" s="620"/>
      <c r="L62" s="620"/>
      <c r="M62" s="620"/>
      <c r="N62" s="620"/>
      <c r="O62" s="620"/>
      <c r="P62" s="621"/>
    </row>
    <row r="63" spans="1:16" ht="15">
      <c r="A63" s="41">
        <v>37</v>
      </c>
      <c r="B63" s="45" t="s">
        <v>61</v>
      </c>
      <c r="C63" s="41"/>
      <c r="D63" s="44" t="s">
        <v>5</v>
      </c>
      <c r="E63" s="51">
        <v>10</v>
      </c>
      <c r="F63" s="620"/>
      <c r="G63" s="663"/>
      <c r="H63" s="663"/>
      <c r="I63" s="620"/>
      <c r="J63" s="620"/>
      <c r="K63" s="620"/>
      <c r="L63" s="620"/>
      <c r="M63" s="620"/>
      <c r="N63" s="620"/>
      <c r="O63" s="620"/>
      <c r="P63" s="621"/>
    </row>
    <row r="64" spans="1:16" ht="15">
      <c r="A64" s="31"/>
      <c r="B64" s="37" t="s">
        <v>74</v>
      </c>
      <c r="C64" s="36"/>
      <c r="D64" s="39"/>
      <c r="E64" s="51"/>
      <c r="F64" s="663"/>
      <c r="G64" s="663"/>
      <c r="H64" s="663"/>
      <c r="I64" s="663"/>
      <c r="J64" s="620"/>
      <c r="K64" s="620"/>
      <c r="L64" s="620"/>
      <c r="M64" s="620"/>
      <c r="N64" s="620"/>
      <c r="O64" s="620"/>
      <c r="P64" s="621"/>
    </row>
    <row r="65" spans="1:20" ht="15">
      <c r="A65" s="31"/>
      <c r="B65" s="37" t="s">
        <v>75</v>
      </c>
      <c r="C65" s="36"/>
      <c r="D65" s="39"/>
      <c r="E65" s="51"/>
      <c r="F65" s="620"/>
      <c r="G65" s="663"/>
      <c r="H65" s="663"/>
      <c r="I65" s="620"/>
      <c r="J65" s="620"/>
      <c r="K65" s="620"/>
      <c r="L65" s="620"/>
      <c r="M65" s="620"/>
      <c r="N65" s="620"/>
      <c r="O65" s="620"/>
      <c r="P65" s="621"/>
    </row>
    <row r="66" spans="1:20" ht="15">
      <c r="A66" s="41">
        <v>38</v>
      </c>
      <c r="B66" s="45" t="s">
        <v>76</v>
      </c>
      <c r="C66" s="43"/>
      <c r="D66" s="44" t="s">
        <v>7</v>
      </c>
      <c r="E66" s="51">
        <v>250</v>
      </c>
      <c r="F66" s="620"/>
      <c r="G66" s="663"/>
      <c r="H66" s="663"/>
      <c r="I66" s="620"/>
      <c r="J66" s="620"/>
      <c r="K66" s="620"/>
      <c r="L66" s="620"/>
      <c r="M66" s="620"/>
      <c r="N66" s="620"/>
      <c r="O66" s="620"/>
      <c r="P66" s="621"/>
    </row>
    <row r="67" spans="1:20" ht="15">
      <c r="A67" s="41">
        <v>39</v>
      </c>
      <c r="B67" s="45" t="s">
        <v>77</v>
      </c>
      <c r="C67" s="43"/>
      <c r="D67" s="44" t="s">
        <v>5</v>
      </c>
      <c r="E67" s="51">
        <v>36</v>
      </c>
      <c r="F67" s="622"/>
      <c r="G67" s="663"/>
      <c r="H67" s="663"/>
      <c r="I67" s="620"/>
      <c r="J67" s="620"/>
      <c r="K67" s="620"/>
      <c r="L67" s="620"/>
      <c r="M67" s="620"/>
      <c r="N67" s="620"/>
      <c r="O67" s="620"/>
      <c r="P67" s="621"/>
    </row>
    <row r="68" spans="1:20" s="1799" customFormat="1" ht="87" customHeight="1">
      <c r="A68" s="1836"/>
      <c r="B68" s="1837" t="s">
        <v>3981</v>
      </c>
      <c r="C68" s="1838"/>
      <c r="D68" s="1839" t="s">
        <v>5</v>
      </c>
      <c r="E68" s="736">
        <v>10</v>
      </c>
      <c r="F68" s="1835"/>
      <c r="G68" s="1793"/>
      <c r="H68" s="1793"/>
      <c r="I68" s="1754"/>
      <c r="J68" s="1754"/>
      <c r="K68" s="1754"/>
      <c r="L68" s="1754"/>
      <c r="M68" s="1754"/>
      <c r="N68" s="1754"/>
      <c r="O68" s="1754"/>
      <c r="P68" s="1794"/>
      <c r="R68" s="1943" t="s">
        <v>4003</v>
      </c>
      <c r="S68" s="1944"/>
      <c r="T68" s="1944"/>
    </row>
    <row r="69" spans="1:20" ht="115.5" customHeight="1">
      <c r="A69" s="41">
        <v>41</v>
      </c>
      <c r="B69" s="45" t="s">
        <v>85</v>
      </c>
      <c r="C69" s="43"/>
      <c r="D69" s="44" t="s">
        <v>5</v>
      </c>
      <c r="E69" s="51">
        <v>16</v>
      </c>
      <c r="F69" s="622"/>
      <c r="G69" s="663"/>
      <c r="H69" s="663"/>
      <c r="I69" s="620"/>
      <c r="J69" s="620"/>
      <c r="K69" s="620"/>
      <c r="L69" s="620"/>
      <c r="M69" s="620"/>
      <c r="N69" s="620"/>
      <c r="O69" s="620"/>
      <c r="P69" s="621"/>
      <c r="R69" s="1943" t="s">
        <v>4002</v>
      </c>
      <c r="S69" s="1944"/>
      <c r="T69" s="1944"/>
    </row>
    <row r="70" spans="1:20" ht="15">
      <c r="A70" s="41">
        <v>42</v>
      </c>
      <c r="B70" s="45" t="s">
        <v>78</v>
      </c>
      <c r="C70" s="43"/>
      <c r="D70" s="44" t="s">
        <v>5</v>
      </c>
      <c r="E70" s="51">
        <v>200</v>
      </c>
      <c r="F70" s="622"/>
      <c r="G70" s="663"/>
      <c r="H70" s="663"/>
      <c r="I70" s="663"/>
      <c r="J70" s="620"/>
      <c r="K70" s="620"/>
      <c r="L70" s="620"/>
      <c r="M70" s="620"/>
      <c r="N70" s="620"/>
      <c r="O70" s="620"/>
      <c r="P70" s="621"/>
    </row>
    <row r="71" spans="1:20" ht="15">
      <c r="A71" s="41">
        <v>43</v>
      </c>
      <c r="B71" s="37" t="s">
        <v>55</v>
      </c>
      <c r="C71" s="36"/>
      <c r="D71" s="39"/>
      <c r="E71" s="51"/>
      <c r="F71" s="620"/>
      <c r="G71" s="663"/>
      <c r="H71" s="663"/>
      <c r="I71" s="620"/>
      <c r="J71" s="620"/>
      <c r="K71" s="620"/>
      <c r="L71" s="620"/>
      <c r="M71" s="620"/>
      <c r="N71" s="620"/>
      <c r="O71" s="620"/>
      <c r="P71" s="621"/>
    </row>
    <row r="72" spans="1:20" ht="15">
      <c r="A72" s="41">
        <v>44</v>
      </c>
      <c r="B72" s="45" t="s">
        <v>57</v>
      </c>
      <c r="C72" s="41"/>
      <c r="D72" s="44" t="s">
        <v>7</v>
      </c>
      <c r="E72" s="51">
        <v>40</v>
      </c>
      <c r="F72" s="663"/>
      <c r="G72" s="663"/>
      <c r="H72" s="663"/>
      <c r="I72" s="663"/>
      <c r="J72" s="620"/>
      <c r="K72" s="620"/>
      <c r="L72" s="620"/>
      <c r="M72" s="620"/>
      <c r="N72" s="620"/>
      <c r="O72" s="620"/>
      <c r="P72" s="621"/>
    </row>
    <row r="73" spans="1:20" ht="30">
      <c r="A73" s="41">
        <v>45</v>
      </c>
      <c r="B73" s="45" t="s">
        <v>174</v>
      </c>
      <c r="C73" s="41"/>
      <c r="D73" s="44" t="s">
        <v>5</v>
      </c>
      <c r="E73" s="51">
        <v>16</v>
      </c>
      <c r="F73" s="620"/>
      <c r="G73" s="663"/>
      <c r="H73" s="663"/>
      <c r="I73" s="622"/>
      <c r="J73" s="620"/>
      <c r="K73" s="620"/>
      <c r="L73" s="620"/>
      <c r="M73" s="620"/>
      <c r="N73" s="620"/>
      <c r="O73" s="620"/>
      <c r="P73" s="621"/>
    </row>
    <row r="74" spans="1:20" ht="15">
      <c r="A74" s="41">
        <v>46</v>
      </c>
      <c r="B74" s="45" t="s">
        <v>175</v>
      </c>
      <c r="C74" s="41"/>
      <c r="D74" s="44" t="s">
        <v>5</v>
      </c>
      <c r="E74" s="51">
        <v>16</v>
      </c>
      <c r="F74" s="620"/>
      <c r="G74" s="663"/>
      <c r="H74" s="663"/>
      <c r="I74" s="663"/>
      <c r="J74" s="620"/>
      <c r="K74" s="620"/>
      <c r="L74" s="620"/>
      <c r="M74" s="620"/>
      <c r="N74" s="620"/>
      <c r="O74" s="620"/>
      <c r="P74" s="621"/>
    </row>
    <row r="75" spans="1:20" ht="15">
      <c r="A75" s="41">
        <v>47</v>
      </c>
      <c r="B75" s="45" t="s">
        <v>79</v>
      </c>
      <c r="C75" s="41"/>
      <c r="D75" s="44" t="s">
        <v>5</v>
      </c>
      <c r="E75" s="51">
        <v>10</v>
      </c>
      <c r="F75" s="620"/>
      <c r="G75" s="663"/>
      <c r="H75" s="663"/>
      <c r="I75" s="622"/>
      <c r="J75" s="620"/>
      <c r="K75" s="620"/>
      <c r="L75" s="620"/>
      <c r="M75" s="620"/>
      <c r="N75" s="620"/>
      <c r="O75" s="620"/>
      <c r="P75" s="621"/>
    </row>
    <row r="76" spans="1:20" ht="79.5" customHeight="1">
      <c r="A76" s="41">
        <v>48</v>
      </c>
      <c r="B76" s="45" t="s">
        <v>69</v>
      </c>
      <c r="C76" s="41"/>
      <c r="D76" s="44" t="s">
        <v>5</v>
      </c>
      <c r="E76" s="51">
        <v>5</v>
      </c>
      <c r="F76" s="620"/>
      <c r="G76" s="663"/>
      <c r="H76" s="663"/>
      <c r="I76" s="622"/>
      <c r="J76" s="620"/>
      <c r="K76" s="620"/>
      <c r="L76" s="620"/>
      <c r="M76" s="620"/>
      <c r="N76" s="620"/>
      <c r="O76" s="620"/>
      <c r="P76" s="621"/>
      <c r="R76" s="1943" t="s">
        <v>4002</v>
      </c>
      <c r="S76" s="1944"/>
      <c r="T76" s="1944"/>
    </row>
    <row r="77" spans="1:20" ht="15">
      <c r="A77" s="41">
        <v>49</v>
      </c>
      <c r="B77" s="45" t="s">
        <v>80</v>
      </c>
      <c r="C77" s="41"/>
      <c r="D77" s="44" t="s">
        <v>5</v>
      </c>
      <c r="E77" s="51">
        <v>15</v>
      </c>
      <c r="F77" s="620"/>
      <c r="G77" s="663"/>
      <c r="H77" s="663"/>
      <c r="I77" s="663"/>
      <c r="J77" s="620"/>
      <c r="K77" s="620"/>
      <c r="L77" s="620"/>
      <c r="M77" s="620"/>
      <c r="N77" s="620"/>
      <c r="O77" s="620"/>
      <c r="P77" s="621"/>
    </row>
    <row r="78" spans="1:20" ht="15">
      <c r="A78" s="41">
        <v>50</v>
      </c>
      <c r="B78" s="45" t="s">
        <v>81</v>
      </c>
      <c r="C78" s="41"/>
      <c r="D78" s="44" t="s">
        <v>5</v>
      </c>
      <c r="E78" s="51">
        <v>1</v>
      </c>
      <c r="F78" s="620"/>
      <c r="G78" s="663"/>
      <c r="H78" s="663"/>
      <c r="I78" s="622"/>
      <c r="J78" s="620"/>
      <c r="K78" s="620"/>
      <c r="L78" s="620"/>
      <c r="M78" s="620"/>
      <c r="N78" s="620"/>
      <c r="O78" s="620"/>
      <c r="P78" s="621"/>
    </row>
    <row r="79" spans="1:20" ht="15">
      <c r="A79" s="41">
        <v>51</v>
      </c>
      <c r="B79" s="45" t="s">
        <v>82</v>
      </c>
      <c r="C79" s="41"/>
      <c r="D79" s="44" t="s">
        <v>5</v>
      </c>
      <c r="E79" s="51">
        <v>3</v>
      </c>
      <c r="F79" s="620"/>
      <c r="G79" s="663"/>
      <c r="H79" s="663"/>
      <c r="I79" s="622"/>
      <c r="J79" s="620"/>
      <c r="K79" s="620"/>
      <c r="L79" s="620"/>
      <c r="M79" s="620"/>
      <c r="N79" s="620"/>
      <c r="O79" s="620"/>
      <c r="P79" s="621"/>
    </row>
    <row r="80" spans="1:20" ht="15">
      <c r="A80" s="31"/>
      <c r="B80" s="37" t="s">
        <v>83</v>
      </c>
      <c r="C80" s="36"/>
      <c r="D80" s="39"/>
      <c r="E80" s="51"/>
      <c r="F80" s="663"/>
      <c r="G80" s="663"/>
      <c r="H80" s="663"/>
      <c r="I80" s="663"/>
      <c r="J80" s="620"/>
      <c r="K80" s="620"/>
      <c r="L80" s="620"/>
      <c r="M80" s="620"/>
      <c r="N80" s="620"/>
      <c r="O80" s="620"/>
      <c r="P80" s="621"/>
    </row>
    <row r="81" spans="1:16" ht="15">
      <c r="A81" s="31"/>
      <c r="B81" s="37" t="s">
        <v>75</v>
      </c>
      <c r="C81" s="36"/>
      <c r="D81" s="39"/>
      <c r="E81" s="51"/>
      <c r="F81" s="620"/>
      <c r="G81" s="663"/>
      <c r="H81" s="663"/>
      <c r="I81" s="620"/>
      <c r="J81" s="620"/>
      <c r="K81" s="620"/>
      <c r="L81" s="620"/>
      <c r="M81" s="620"/>
      <c r="N81" s="620"/>
      <c r="O81" s="620"/>
      <c r="P81" s="621"/>
    </row>
    <row r="82" spans="1:16" ht="15">
      <c r="A82" s="41">
        <v>52</v>
      </c>
      <c r="B82" s="45" t="s">
        <v>84</v>
      </c>
      <c r="C82" s="43"/>
      <c r="D82" s="44" t="s">
        <v>7</v>
      </c>
      <c r="E82" s="51">
        <v>206</v>
      </c>
      <c r="F82" s="663"/>
      <c r="G82" s="663"/>
      <c r="H82" s="663"/>
      <c r="I82" s="620"/>
      <c r="J82" s="620"/>
      <c r="K82" s="620"/>
      <c r="L82" s="620"/>
      <c r="M82" s="620"/>
      <c r="N82" s="620"/>
      <c r="O82" s="620"/>
      <c r="P82" s="621"/>
    </row>
    <row r="83" spans="1:16" ht="15">
      <c r="A83" s="41">
        <v>53</v>
      </c>
      <c r="B83" s="45" t="s">
        <v>77</v>
      </c>
      <c r="C83" s="43"/>
      <c r="D83" s="44" t="s">
        <v>5</v>
      </c>
      <c r="E83" s="51">
        <v>11</v>
      </c>
      <c r="F83" s="620"/>
      <c r="G83" s="663"/>
      <c r="H83" s="663"/>
      <c r="I83" s="620"/>
      <c r="J83" s="620"/>
      <c r="K83" s="620"/>
      <c r="L83" s="620"/>
      <c r="M83" s="620"/>
      <c r="N83" s="620"/>
      <c r="O83" s="620"/>
      <c r="P83" s="621"/>
    </row>
    <row r="84" spans="1:16" ht="30">
      <c r="A84" s="41">
        <v>54</v>
      </c>
      <c r="B84" s="45" t="s">
        <v>176</v>
      </c>
      <c r="C84" s="43"/>
      <c r="D84" s="44" t="s">
        <v>5</v>
      </c>
      <c r="E84" s="51">
        <v>2</v>
      </c>
      <c r="F84" s="622"/>
      <c r="G84" s="663"/>
      <c r="H84" s="663"/>
      <c r="I84" s="620"/>
      <c r="J84" s="620"/>
      <c r="K84" s="620"/>
      <c r="L84" s="620"/>
      <c r="M84" s="620"/>
      <c r="N84" s="620"/>
      <c r="O84" s="620"/>
      <c r="P84" s="621"/>
    </row>
    <row r="85" spans="1:16" ht="15">
      <c r="A85" s="41">
        <v>55</v>
      </c>
      <c r="B85" s="45" t="s">
        <v>85</v>
      </c>
      <c r="C85" s="43"/>
      <c r="D85" s="44" t="s">
        <v>5</v>
      </c>
      <c r="E85" s="51">
        <v>7</v>
      </c>
      <c r="F85" s="622"/>
      <c r="G85" s="663"/>
      <c r="H85" s="663"/>
      <c r="I85" s="620"/>
      <c r="J85" s="620"/>
      <c r="K85" s="620"/>
      <c r="L85" s="620"/>
      <c r="M85" s="620"/>
      <c r="N85" s="620"/>
      <c r="O85" s="620"/>
      <c r="P85" s="621"/>
    </row>
    <row r="86" spans="1:16" ht="15">
      <c r="A86" s="41">
        <v>56</v>
      </c>
      <c r="B86" s="45" t="s">
        <v>86</v>
      </c>
      <c r="C86" s="43"/>
      <c r="D86" s="44" t="s">
        <v>5</v>
      </c>
      <c r="E86" s="51">
        <v>7</v>
      </c>
      <c r="F86" s="622"/>
      <c r="G86" s="663"/>
      <c r="H86" s="663"/>
      <c r="I86" s="663"/>
      <c r="J86" s="620"/>
      <c r="K86" s="620"/>
      <c r="L86" s="620"/>
      <c r="M86" s="620"/>
      <c r="N86" s="620"/>
      <c r="O86" s="620"/>
      <c r="P86" s="621"/>
    </row>
    <row r="87" spans="1:16" ht="15">
      <c r="A87" s="41">
        <v>57</v>
      </c>
      <c r="B87" s="45" t="s">
        <v>78</v>
      </c>
      <c r="C87" s="43"/>
      <c r="D87" s="44" t="s">
        <v>5</v>
      </c>
      <c r="E87" s="51">
        <v>180</v>
      </c>
      <c r="F87" s="620"/>
      <c r="G87" s="663"/>
      <c r="H87" s="663"/>
      <c r="I87" s="620"/>
      <c r="J87" s="620"/>
      <c r="K87" s="620"/>
      <c r="L87" s="620"/>
      <c r="M87" s="620"/>
      <c r="N87" s="620"/>
      <c r="O87" s="620"/>
      <c r="P87" s="621"/>
    </row>
    <row r="88" spans="1:16" ht="15">
      <c r="A88" s="41"/>
      <c r="B88" s="47" t="s">
        <v>55</v>
      </c>
      <c r="C88" s="41"/>
      <c r="D88" s="44"/>
      <c r="E88" s="51"/>
      <c r="F88" s="620"/>
      <c r="G88" s="663"/>
      <c r="H88" s="663"/>
      <c r="I88" s="620"/>
      <c r="J88" s="620"/>
      <c r="K88" s="620"/>
      <c r="L88" s="620"/>
      <c r="M88" s="620"/>
      <c r="N88" s="620"/>
      <c r="O88" s="620"/>
      <c r="P88" s="621"/>
    </row>
    <row r="89" spans="1:16" ht="15">
      <c r="A89" s="41">
        <v>58</v>
      </c>
      <c r="B89" s="45" t="s">
        <v>57</v>
      </c>
      <c r="C89" s="41"/>
      <c r="D89" s="44" t="s">
        <v>7</v>
      </c>
      <c r="E89" s="51">
        <v>151</v>
      </c>
      <c r="F89" s="663"/>
      <c r="G89" s="663"/>
      <c r="H89" s="663"/>
      <c r="I89" s="663"/>
      <c r="J89" s="620"/>
      <c r="K89" s="620"/>
      <c r="L89" s="620"/>
      <c r="M89" s="620"/>
      <c r="N89" s="620"/>
      <c r="O89" s="620"/>
      <c r="P89" s="621"/>
    </row>
    <row r="90" spans="1:16" ht="15">
      <c r="A90" s="41">
        <v>59</v>
      </c>
      <c r="B90" s="45" t="s">
        <v>60</v>
      </c>
      <c r="C90" s="41"/>
      <c r="D90" s="44" t="s">
        <v>5</v>
      </c>
      <c r="E90" s="51">
        <v>5</v>
      </c>
      <c r="F90" s="620"/>
      <c r="G90" s="663"/>
      <c r="H90" s="663"/>
      <c r="I90" s="663"/>
      <c r="J90" s="620"/>
      <c r="K90" s="620"/>
      <c r="L90" s="620"/>
      <c r="M90" s="620"/>
      <c r="N90" s="620"/>
      <c r="O90" s="620"/>
      <c r="P90" s="621"/>
    </row>
    <row r="91" spans="1:16" ht="15">
      <c r="A91" s="41">
        <v>60</v>
      </c>
      <c r="B91" s="45" t="s">
        <v>70</v>
      </c>
      <c r="C91" s="41"/>
      <c r="D91" s="44" t="s">
        <v>5</v>
      </c>
      <c r="E91" s="51">
        <v>6</v>
      </c>
      <c r="F91" s="620"/>
      <c r="G91" s="663"/>
      <c r="H91" s="663"/>
      <c r="I91" s="622"/>
      <c r="J91" s="620"/>
      <c r="K91" s="620"/>
      <c r="L91" s="620"/>
      <c r="M91" s="620"/>
      <c r="N91" s="620"/>
      <c r="O91" s="620"/>
      <c r="P91" s="621"/>
    </row>
    <row r="92" spans="1:16" ht="15">
      <c r="A92" s="41">
        <v>61</v>
      </c>
      <c r="B92" s="45" t="s">
        <v>80</v>
      </c>
      <c r="C92" s="41"/>
      <c r="D92" s="44" t="s">
        <v>5</v>
      </c>
      <c r="E92" s="51">
        <v>6</v>
      </c>
      <c r="F92" s="620"/>
      <c r="G92" s="663"/>
      <c r="H92" s="663"/>
      <c r="I92" s="663"/>
      <c r="J92" s="620"/>
      <c r="K92" s="620"/>
      <c r="L92" s="620"/>
      <c r="M92" s="620"/>
      <c r="N92" s="620"/>
      <c r="O92" s="620"/>
      <c r="P92" s="621"/>
    </row>
    <row r="93" spans="1:16" ht="15">
      <c r="A93" s="41">
        <v>62</v>
      </c>
      <c r="B93" s="45" t="s">
        <v>172</v>
      </c>
      <c r="C93" s="41"/>
      <c r="D93" s="44" t="s">
        <v>5</v>
      </c>
      <c r="E93" s="51">
        <v>11</v>
      </c>
      <c r="F93" s="620"/>
      <c r="G93" s="663"/>
      <c r="H93" s="663"/>
      <c r="I93" s="663"/>
      <c r="J93" s="620"/>
      <c r="K93" s="620"/>
      <c r="L93" s="620"/>
      <c r="M93" s="620"/>
      <c r="N93" s="620"/>
      <c r="O93" s="620"/>
      <c r="P93" s="621"/>
    </row>
    <row r="94" spans="1:16" ht="15">
      <c r="A94" s="41">
        <v>63</v>
      </c>
      <c r="B94" s="45" t="s">
        <v>87</v>
      </c>
      <c r="C94" s="41"/>
      <c r="D94" s="44" t="s">
        <v>5</v>
      </c>
      <c r="E94" s="51">
        <v>3</v>
      </c>
      <c r="F94" s="620"/>
      <c r="G94" s="663"/>
      <c r="H94" s="663"/>
      <c r="I94" s="622"/>
      <c r="J94" s="620"/>
      <c r="K94" s="620"/>
      <c r="L94" s="620"/>
      <c r="M94" s="620"/>
      <c r="N94" s="620"/>
      <c r="O94" s="620"/>
      <c r="P94" s="621"/>
    </row>
    <row r="95" spans="1:16" ht="15">
      <c r="A95" s="41">
        <v>64</v>
      </c>
      <c r="B95" s="45" t="s">
        <v>82</v>
      </c>
      <c r="C95" s="42"/>
      <c r="D95" s="44" t="s">
        <v>5</v>
      </c>
      <c r="E95" s="51">
        <v>3</v>
      </c>
      <c r="F95" s="620"/>
      <c r="G95" s="663"/>
      <c r="H95" s="663"/>
      <c r="I95" s="620"/>
      <c r="J95" s="620"/>
      <c r="K95" s="620"/>
      <c r="L95" s="620"/>
      <c r="M95" s="620"/>
      <c r="N95" s="620"/>
      <c r="O95" s="620"/>
      <c r="P95" s="621"/>
    </row>
    <row r="96" spans="1:16" ht="15">
      <c r="A96" s="41"/>
      <c r="B96" s="37" t="s">
        <v>88</v>
      </c>
      <c r="C96" s="41"/>
      <c r="D96" s="44"/>
      <c r="E96" s="51"/>
      <c r="F96" s="620"/>
      <c r="G96" s="663"/>
      <c r="H96" s="663"/>
      <c r="I96" s="622"/>
      <c r="J96" s="620"/>
      <c r="K96" s="620"/>
      <c r="L96" s="620"/>
      <c r="M96" s="620"/>
      <c r="N96" s="620"/>
      <c r="O96" s="620"/>
      <c r="P96" s="621"/>
    </row>
    <row r="97" spans="1:16" ht="15">
      <c r="A97" s="41"/>
      <c r="B97" s="47" t="s">
        <v>75</v>
      </c>
      <c r="C97" s="41"/>
      <c r="D97" s="44"/>
      <c r="E97" s="51"/>
      <c r="F97" s="620"/>
      <c r="G97" s="663"/>
      <c r="H97" s="663"/>
      <c r="I97" s="663"/>
      <c r="J97" s="620"/>
      <c r="K97" s="620"/>
      <c r="L97" s="620"/>
      <c r="M97" s="620"/>
      <c r="N97" s="620"/>
      <c r="O97" s="620"/>
      <c r="P97" s="621"/>
    </row>
    <row r="98" spans="1:16" ht="15">
      <c r="A98" s="41">
        <v>65</v>
      </c>
      <c r="B98" s="45" t="s">
        <v>84</v>
      </c>
      <c r="C98" s="43"/>
      <c r="D98" s="44" t="s">
        <v>7</v>
      </c>
      <c r="E98" s="51">
        <v>151</v>
      </c>
      <c r="F98" s="663"/>
      <c r="G98" s="663"/>
      <c r="H98" s="663"/>
      <c r="I98" s="620"/>
      <c r="J98" s="620"/>
      <c r="K98" s="620"/>
      <c r="L98" s="620"/>
      <c r="M98" s="620"/>
      <c r="N98" s="620"/>
      <c r="O98" s="620"/>
      <c r="P98" s="621"/>
    </row>
    <row r="99" spans="1:16" ht="15">
      <c r="A99" s="41">
        <v>66</v>
      </c>
      <c r="B99" s="45" t="s">
        <v>77</v>
      </c>
      <c r="C99" s="43"/>
      <c r="D99" s="44" t="s">
        <v>5</v>
      </c>
      <c r="E99" s="51">
        <v>13</v>
      </c>
      <c r="F99" s="620"/>
      <c r="G99" s="663"/>
      <c r="H99" s="663"/>
      <c r="I99" s="620"/>
      <c r="J99" s="620"/>
      <c r="K99" s="620"/>
      <c r="L99" s="620"/>
      <c r="M99" s="620"/>
      <c r="N99" s="620"/>
      <c r="O99" s="620"/>
      <c r="P99" s="621"/>
    </row>
    <row r="100" spans="1:16" ht="30">
      <c r="A100" s="41">
        <v>67</v>
      </c>
      <c r="B100" s="45" t="s">
        <v>173</v>
      </c>
      <c r="C100" s="43"/>
      <c r="D100" s="44" t="s">
        <v>5</v>
      </c>
      <c r="E100" s="51">
        <v>120</v>
      </c>
      <c r="F100" s="622"/>
      <c r="G100" s="663"/>
      <c r="H100" s="663"/>
      <c r="I100" s="663"/>
      <c r="J100" s="620"/>
      <c r="K100" s="620"/>
      <c r="L100" s="620"/>
      <c r="M100" s="620"/>
      <c r="N100" s="620"/>
      <c r="O100" s="620"/>
      <c r="P100" s="621"/>
    </row>
    <row r="101" spans="1:16" ht="30">
      <c r="A101" s="41">
        <v>68</v>
      </c>
      <c r="B101" s="45" t="s">
        <v>177</v>
      </c>
      <c r="C101" s="43"/>
      <c r="D101" s="44" t="s">
        <v>5</v>
      </c>
      <c r="E101" s="51">
        <v>11</v>
      </c>
      <c r="F101" s="620"/>
      <c r="G101" s="663"/>
      <c r="H101" s="663"/>
      <c r="I101" s="620"/>
      <c r="J101" s="620"/>
      <c r="K101" s="620"/>
      <c r="L101" s="620"/>
      <c r="M101" s="620"/>
      <c r="N101" s="620"/>
      <c r="O101" s="620"/>
      <c r="P101" s="621"/>
    </row>
    <row r="102" spans="1:16" ht="30">
      <c r="A102" s="41">
        <v>69</v>
      </c>
      <c r="B102" s="45" t="s">
        <v>178</v>
      </c>
      <c r="C102" s="43"/>
      <c r="D102" s="44" t="s">
        <v>5</v>
      </c>
      <c r="E102" s="51">
        <v>8</v>
      </c>
      <c r="F102" s="663"/>
      <c r="G102" s="663"/>
      <c r="H102" s="663"/>
      <c r="I102" s="663"/>
      <c r="J102" s="620"/>
      <c r="K102" s="620"/>
      <c r="L102" s="620"/>
      <c r="M102" s="620"/>
      <c r="N102" s="620"/>
      <c r="O102" s="620"/>
      <c r="P102" s="621"/>
    </row>
    <row r="103" spans="1:16" ht="15">
      <c r="A103" s="41">
        <v>70</v>
      </c>
      <c r="B103" s="47" t="s">
        <v>55</v>
      </c>
      <c r="C103" s="41"/>
      <c r="D103" s="44"/>
      <c r="E103" s="51"/>
      <c r="F103" s="622"/>
      <c r="G103" s="663"/>
      <c r="H103" s="663"/>
      <c r="I103" s="622"/>
      <c r="J103" s="620"/>
      <c r="K103" s="620"/>
      <c r="L103" s="620"/>
      <c r="M103" s="620"/>
      <c r="N103" s="620"/>
      <c r="O103" s="620"/>
      <c r="P103" s="621"/>
    </row>
    <row r="104" spans="1:16" ht="15">
      <c r="A104" s="41">
        <v>71</v>
      </c>
      <c r="B104" s="45" t="s">
        <v>57</v>
      </c>
      <c r="C104" s="41"/>
      <c r="D104" s="44" t="s">
        <v>7</v>
      </c>
      <c r="E104" s="51">
        <v>183</v>
      </c>
      <c r="F104" s="620"/>
      <c r="G104" s="663"/>
      <c r="H104" s="663"/>
      <c r="I104" s="620"/>
      <c r="J104" s="620"/>
      <c r="K104" s="620"/>
      <c r="L104" s="620"/>
      <c r="M104" s="620"/>
      <c r="N104" s="620"/>
      <c r="O104" s="620"/>
      <c r="P104" s="621"/>
    </row>
    <row r="105" spans="1:16" ht="15">
      <c r="A105" s="41">
        <v>72</v>
      </c>
      <c r="B105" s="45" t="s">
        <v>89</v>
      </c>
      <c r="C105" s="41"/>
      <c r="D105" s="44" t="s">
        <v>5</v>
      </c>
      <c r="E105" s="51">
        <v>6</v>
      </c>
      <c r="F105" s="620"/>
      <c r="G105" s="663"/>
      <c r="H105" s="663"/>
      <c r="I105" s="622"/>
      <c r="J105" s="620"/>
      <c r="K105" s="620"/>
      <c r="L105" s="620"/>
      <c r="M105" s="620"/>
      <c r="N105" s="620"/>
      <c r="O105" s="620"/>
      <c r="P105" s="621"/>
    </row>
    <row r="106" spans="1:16" ht="15">
      <c r="A106" s="41">
        <v>73</v>
      </c>
      <c r="B106" s="45" t="s">
        <v>69</v>
      </c>
      <c r="C106" s="41"/>
      <c r="D106" s="44" t="s">
        <v>5</v>
      </c>
      <c r="E106" s="51">
        <v>3</v>
      </c>
      <c r="F106" s="620"/>
      <c r="G106" s="663"/>
      <c r="H106" s="663"/>
      <c r="I106" s="663"/>
      <c r="J106" s="620"/>
      <c r="K106" s="620"/>
      <c r="L106" s="620"/>
      <c r="M106" s="620"/>
      <c r="N106" s="620"/>
      <c r="O106" s="620"/>
      <c r="P106" s="621"/>
    </row>
    <row r="107" spans="1:16" ht="15">
      <c r="A107" s="41">
        <v>74</v>
      </c>
      <c r="B107" s="45" t="s">
        <v>80</v>
      </c>
      <c r="C107" s="41"/>
      <c r="D107" s="44" t="s">
        <v>5</v>
      </c>
      <c r="E107" s="51">
        <v>12</v>
      </c>
      <c r="F107" s="620"/>
      <c r="G107" s="663"/>
      <c r="H107" s="663"/>
      <c r="I107" s="663"/>
      <c r="J107" s="620"/>
      <c r="K107" s="620"/>
      <c r="L107" s="620"/>
      <c r="M107" s="620"/>
      <c r="N107" s="620"/>
      <c r="O107" s="620"/>
      <c r="P107" s="621"/>
    </row>
    <row r="108" spans="1:16" ht="15">
      <c r="A108" s="41">
        <v>75</v>
      </c>
      <c r="B108" s="45" t="s">
        <v>81</v>
      </c>
      <c r="C108" s="41"/>
      <c r="D108" s="44" t="s">
        <v>5</v>
      </c>
      <c r="E108" s="51">
        <v>6</v>
      </c>
      <c r="F108" s="620"/>
      <c r="G108" s="663"/>
      <c r="H108" s="663"/>
      <c r="I108" s="622"/>
      <c r="J108" s="620"/>
      <c r="K108" s="620"/>
      <c r="L108" s="620"/>
      <c r="M108" s="620"/>
      <c r="N108" s="620"/>
      <c r="O108" s="620"/>
      <c r="P108" s="621"/>
    </row>
    <row r="109" spans="1:16" ht="15">
      <c r="A109" s="41">
        <v>76</v>
      </c>
      <c r="B109" s="45" t="s">
        <v>172</v>
      </c>
      <c r="C109" s="41"/>
      <c r="D109" s="44" t="s">
        <v>29</v>
      </c>
      <c r="E109" s="51">
        <v>19</v>
      </c>
      <c r="F109" s="620"/>
      <c r="G109" s="663"/>
      <c r="H109" s="663"/>
      <c r="I109" s="663"/>
      <c r="J109" s="620"/>
      <c r="K109" s="620"/>
      <c r="L109" s="620"/>
      <c r="M109" s="620"/>
      <c r="N109" s="620"/>
      <c r="O109" s="620"/>
      <c r="P109" s="621"/>
    </row>
    <row r="110" spans="1:16" ht="15">
      <c r="A110" s="41">
        <v>77</v>
      </c>
      <c r="B110" s="45" t="s">
        <v>82</v>
      </c>
      <c r="C110" s="41"/>
      <c r="D110" s="44" t="s">
        <v>5</v>
      </c>
      <c r="E110" s="51">
        <v>5</v>
      </c>
      <c r="F110" s="620"/>
      <c r="G110" s="663"/>
      <c r="H110" s="663"/>
      <c r="I110" s="620"/>
      <c r="J110" s="620"/>
      <c r="K110" s="620"/>
      <c r="L110" s="620"/>
      <c r="M110" s="620"/>
      <c r="N110" s="620"/>
      <c r="O110" s="620"/>
      <c r="P110" s="621"/>
    </row>
    <row r="111" spans="1:16" ht="15">
      <c r="A111" s="41"/>
      <c r="B111" s="47" t="s">
        <v>90</v>
      </c>
      <c r="C111" s="41"/>
      <c r="D111" s="44"/>
      <c r="E111" s="51"/>
      <c r="F111" s="620"/>
      <c r="G111" s="663"/>
      <c r="H111" s="663"/>
      <c r="I111" s="620"/>
      <c r="J111" s="620"/>
      <c r="K111" s="620"/>
      <c r="L111" s="620"/>
      <c r="M111" s="620"/>
      <c r="N111" s="620"/>
      <c r="O111" s="620"/>
      <c r="P111" s="621"/>
    </row>
    <row r="112" spans="1:16" ht="30">
      <c r="A112" s="41">
        <v>78</v>
      </c>
      <c r="B112" s="45" t="s">
        <v>91</v>
      </c>
      <c r="C112" s="43" t="s">
        <v>92</v>
      </c>
      <c r="D112" s="44" t="s">
        <v>5</v>
      </c>
      <c r="E112" s="51">
        <v>6</v>
      </c>
      <c r="F112" s="620"/>
      <c r="G112" s="663"/>
      <c r="H112" s="663"/>
      <c r="I112" s="622"/>
      <c r="J112" s="620"/>
      <c r="K112" s="620"/>
      <c r="L112" s="620"/>
      <c r="M112" s="620"/>
      <c r="N112" s="620"/>
      <c r="O112" s="620"/>
      <c r="P112" s="621"/>
    </row>
    <row r="113" spans="1:16" ht="30">
      <c r="A113" s="41">
        <v>79</v>
      </c>
      <c r="B113" s="45" t="s">
        <v>93</v>
      </c>
      <c r="C113" s="43" t="s">
        <v>92</v>
      </c>
      <c r="D113" s="44" t="s">
        <v>5</v>
      </c>
      <c r="E113" s="51">
        <v>1</v>
      </c>
      <c r="F113" s="620"/>
      <c r="G113" s="663"/>
      <c r="H113" s="663"/>
      <c r="I113" s="663"/>
      <c r="J113" s="620"/>
      <c r="K113" s="620"/>
      <c r="L113" s="620"/>
      <c r="M113" s="620"/>
      <c r="N113" s="620"/>
      <c r="O113" s="620"/>
      <c r="P113" s="621"/>
    </row>
    <row r="114" spans="1:16" ht="15">
      <c r="A114" s="41">
        <v>80</v>
      </c>
      <c r="B114" s="45" t="s">
        <v>56</v>
      </c>
      <c r="C114" s="41"/>
      <c r="D114" s="41" t="s">
        <v>7</v>
      </c>
      <c r="E114" s="51">
        <v>8</v>
      </c>
      <c r="F114" s="620"/>
      <c r="G114" s="663"/>
      <c r="H114" s="663"/>
      <c r="I114" s="622"/>
      <c r="J114" s="620"/>
      <c r="K114" s="620"/>
      <c r="L114" s="620"/>
      <c r="M114" s="620"/>
      <c r="N114" s="620"/>
      <c r="O114" s="620"/>
      <c r="P114" s="621"/>
    </row>
    <row r="115" spans="1:16" ht="15">
      <c r="A115" s="41">
        <v>81</v>
      </c>
      <c r="B115" s="45" t="s">
        <v>94</v>
      </c>
      <c r="C115" s="41"/>
      <c r="D115" s="44" t="s">
        <v>5</v>
      </c>
      <c r="E115" s="51">
        <v>5</v>
      </c>
      <c r="F115" s="620"/>
      <c r="G115" s="663"/>
      <c r="H115" s="663"/>
      <c r="I115" s="663"/>
      <c r="J115" s="620"/>
      <c r="K115" s="620"/>
      <c r="L115" s="620"/>
      <c r="M115" s="620"/>
      <c r="N115" s="620"/>
      <c r="O115" s="620"/>
      <c r="P115" s="621"/>
    </row>
    <row r="116" spans="1:16" ht="15">
      <c r="A116" s="41">
        <v>82</v>
      </c>
      <c r="B116" s="45" t="s">
        <v>95</v>
      </c>
      <c r="C116" s="41"/>
      <c r="D116" s="44" t="s">
        <v>5</v>
      </c>
      <c r="E116" s="51">
        <v>2</v>
      </c>
      <c r="F116" s="620"/>
      <c r="G116" s="663"/>
      <c r="H116" s="663"/>
      <c r="I116" s="622"/>
      <c r="J116" s="620"/>
      <c r="K116" s="620"/>
      <c r="L116" s="620"/>
      <c r="M116" s="620"/>
      <c r="N116" s="620"/>
      <c r="O116" s="620"/>
      <c r="P116" s="621"/>
    </row>
    <row r="117" spans="1:16" ht="15">
      <c r="A117" s="41">
        <v>83</v>
      </c>
      <c r="B117" s="45" t="s">
        <v>64</v>
      </c>
      <c r="C117" s="41"/>
      <c r="D117" s="44" t="s">
        <v>5</v>
      </c>
      <c r="E117" s="51">
        <v>2</v>
      </c>
      <c r="F117" s="620"/>
      <c r="G117" s="663"/>
      <c r="H117" s="663"/>
      <c r="I117" s="663"/>
      <c r="J117" s="620"/>
      <c r="K117" s="620"/>
      <c r="L117" s="620"/>
      <c r="M117" s="620"/>
      <c r="N117" s="620"/>
      <c r="O117" s="620"/>
      <c r="P117" s="621"/>
    </row>
    <row r="118" spans="1:16" ht="15">
      <c r="A118" s="41">
        <v>84</v>
      </c>
      <c r="B118" s="45" t="s">
        <v>96</v>
      </c>
      <c r="C118" s="41"/>
      <c r="D118" s="44" t="s">
        <v>5</v>
      </c>
      <c r="E118" s="51">
        <v>12</v>
      </c>
      <c r="F118" s="620"/>
      <c r="G118" s="663"/>
      <c r="H118" s="663"/>
      <c r="I118" s="620"/>
      <c r="J118" s="620"/>
      <c r="K118" s="620"/>
      <c r="L118" s="620"/>
      <c r="M118" s="620"/>
      <c r="N118" s="620"/>
      <c r="O118" s="620"/>
      <c r="P118" s="621"/>
    </row>
    <row r="119" spans="1:16" ht="30">
      <c r="A119" s="41">
        <v>85</v>
      </c>
      <c r="B119" s="45" t="s">
        <v>97</v>
      </c>
      <c r="C119" s="41"/>
      <c r="D119" s="44" t="s">
        <v>5</v>
      </c>
      <c r="E119" s="51">
        <v>6</v>
      </c>
      <c r="F119" s="620"/>
      <c r="G119" s="663"/>
      <c r="H119" s="663"/>
      <c r="I119" s="620"/>
      <c r="J119" s="620"/>
      <c r="K119" s="620"/>
      <c r="L119" s="620"/>
      <c r="M119" s="620"/>
      <c r="N119" s="620"/>
      <c r="O119" s="620"/>
      <c r="P119" s="621"/>
    </row>
    <row r="120" spans="1:16" ht="30">
      <c r="A120" s="41">
        <v>86</v>
      </c>
      <c r="B120" s="45" t="s">
        <v>179</v>
      </c>
      <c r="C120" s="43" t="s">
        <v>99</v>
      </c>
      <c r="D120" s="41" t="s">
        <v>29</v>
      </c>
      <c r="E120" s="51">
        <v>1</v>
      </c>
      <c r="F120" s="620"/>
      <c r="G120" s="663"/>
      <c r="H120" s="663"/>
      <c r="I120" s="622"/>
      <c r="J120" s="620"/>
      <c r="K120" s="620"/>
      <c r="L120" s="620"/>
      <c r="M120" s="620"/>
      <c r="N120" s="620"/>
      <c r="O120" s="620"/>
      <c r="P120" s="621"/>
    </row>
    <row r="121" spans="1:16" ht="30">
      <c r="A121" s="41">
        <v>87</v>
      </c>
      <c r="B121" s="45" t="s">
        <v>98</v>
      </c>
      <c r="C121" s="43" t="s">
        <v>99</v>
      </c>
      <c r="D121" s="44" t="s">
        <v>5</v>
      </c>
      <c r="E121" s="51">
        <v>2</v>
      </c>
      <c r="F121" s="620"/>
      <c r="G121" s="663"/>
      <c r="H121" s="663"/>
      <c r="I121" s="663"/>
      <c r="J121" s="620"/>
      <c r="K121" s="620"/>
      <c r="L121" s="620"/>
      <c r="M121" s="620"/>
      <c r="N121" s="620"/>
      <c r="O121" s="620"/>
      <c r="P121" s="621"/>
    </row>
    <row r="122" spans="1:16" ht="30">
      <c r="A122" s="41">
        <v>88</v>
      </c>
      <c r="B122" s="45" t="s">
        <v>100</v>
      </c>
      <c r="C122" s="43" t="s">
        <v>99</v>
      </c>
      <c r="D122" s="44" t="s">
        <v>5</v>
      </c>
      <c r="E122" s="51">
        <v>2</v>
      </c>
      <c r="F122" s="620"/>
      <c r="G122" s="663"/>
      <c r="H122" s="663"/>
      <c r="I122" s="622"/>
      <c r="J122" s="620"/>
      <c r="K122" s="620"/>
      <c r="L122" s="620"/>
      <c r="M122" s="620"/>
      <c r="N122" s="620"/>
      <c r="O122" s="620"/>
      <c r="P122" s="621"/>
    </row>
    <row r="123" spans="1:16" ht="15">
      <c r="A123" s="41"/>
      <c r="B123" s="47" t="s">
        <v>101</v>
      </c>
      <c r="C123" s="41"/>
      <c r="D123" s="44"/>
      <c r="E123" s="51"/>
      <c r="F123" s="620"/>
      <c r="G123" s="663"/>
      <c r="H123" s="663"/>
      <c r="I123" s="620"/>
      <c r="J123" s="620"/>
      <c r="K123" s="620"/>
      <c r="L123" s="620"/>
      <c r="M123" s="620"/>
      <c r="N123" s="620"/>
      <c r="O123" s="620"/>
      <c r="P123" s="621"/>
    </row>
    <row r="124" spans="1:16" ht="30">
      <c r="A124" s="41">
        <v>89</v>
      </c>
      <c r="B124" s="48" t="s">
        <v>102</v>
      </c>
      <c r="C124" s="43" t="s">
        <v>48</v>
      </c>
      <c r="D124" s="44" t="s">
        <v>5</v>
      </c>
      <c r="E124" s="51">
        <v>1</v>
      </c>
      <c r="F124" s="663"/>
      <c r="G124" s="663"/>
      <c r="H124" s="663"/>
      <c r="I124" s="663"/>
      <c r="J124" s="620"/>
      <c r="K124" s="620"/>
      <c r="L124" s="620"/>
      <c r="M124" s="620"/>
      <c r="N124" s="620"/>
      <c r="O124" s="620"/>
      <c r="P124" s="621"/>
    </row>
    <row r="125" spans="1:16" ht="30">
      <c r="A125" s="41">
        <v>90</v>
      </c>
      <c r="B125" s="48" t="s">
        <v>103</v>
      </c>
      <c r="C125" s="43" t="s">
        <v>48</v>
      </c>
      <c r="D125" s="44" t="s">
        <v>5</v>
      </c>
      <c r="E125" s="51">
        <v>1</v>
      </c>
      <c r="F125" s="663"/>
      <c r="G125" s="663"/>
      <c r="H125" s="663"/>
      <c r="I125" s="663"/>
      <c r="J125" s="620"/>
      <c r="K125" s="620"/>
      <c r="L125" s="620"/>
      <c r="M125" s="620"/>
      <c r="N125" s="620"/>
      <c r="O125" s="620"/>
      <c r="P125" s="621"/>
    </row>
    <row r="126" spans="1:16" ht="30">
      <c r="A126" s="41">
        <v>91</v>
      </c>
      <c r="B126" s="45" t="s">
        <v>104</v>
      </c>
      <c r="C126" s="42"/>
      <c r="D126" s="41" t="s">
        <v>7</v>
      </c>
      <c r="E126" s="51">
        <v>100</v>
      </c>
      <c r="F126" s="622"/>
      <c r="G126" s="663"/>
      <c r="H126" s="663"/>
      <c r="I126" s="622"/>
      <c r="J126" s="620"/>
      <c r="K126" s="620"/>
      <c r="L126" s="620"/>
      <c r="M126" s="620"/>
      <c r="N126" s="620"/>
      <c r="O126" s="620"/>
      <c r="P126" s="621"/>
    </row>
    <row r="127" spans="1:16" ht="15">
      <c r="A127" s="41"/>
      <c r="B127" s="47" t="s">
        <v>105</v>
      </c>
      <c r="C127" s="41"/>
      <c r="D127" s="44"/>
      <c r="E127" s="51"/>
      <c r="F127" s="620"/>
      <c r="G127" s="663"/>
      <c r="H127" s="663"/>
      <c r="I127" s="620"/>
      <c r="J127" s="620"/>
      <c r="K127" s="620"/>
      <c r="L127" s="620"/>
      <c r="M127" s="620"/>
      <c r="N127" s="620"/>
      <c r="O127" s="620"/>
      <c r="P127" s="621"/>
    </row>
    <row r="128" spans="1:16" ht="30">
      <c r="A128" s="43">
        <v>92</v>
      </c>
      <c r="B128" s="49" t="s">
        <v>106</v>
      </c>
      <c r="C128" s="50"/>
      <c r="D128" s="43" t="s">
        <v>7</v>
      </c>
      <c r="E128" s="51">
        <v>180</v>
      </c>
      <c r="F128" s="620"/>
      <c r="G128" s="663"/>
      <c r="H128" s="663"/>
      <c r="I128" s="622"/>
      <c r="J128" s="620"/>
      <c r="K128" s="620"/>
      <c r="L128" s="620"/>
      <c r="M128" s="620"/>
      <c r="N128" s="620"/>
      <c r="O128" s="620"/>
      <c r="P128" s="621"/>
    </row>
    <row r="129" spans="1:16" ht="51.75" thickBot="1">
      <c r="A129" s="607" t="s">
        <v>3838</v>
      </c>
      <c r="B129" s="608" t="s">
        <v>1099</v>
      </c>
      <c r="D129" s="609" t="s">
        <v>1271</v>
      </c>
      <c r="E129" s="648">
        <v>1</v>
      </c>
      <c r="F129" s="611"/>
      <c r="G129" s="663"/>
      <c r="H129" s="612"/>
      <c r="I129" s="613"/>
      <c r="J129" s="613"/>
      <c r="K129" s="620"/>
      <c r="L129" s="620"/>
      <c r="M129" s="620"/>
      <c r="N129" s="620"/>
      <c r="O129" s="620"/>
      <c r="P129" s="621"/>
    </row>
    <row r="130" spans="1:16" ht="13.5" thickBot="1">
      <c r="A130" s="186"/>
      <c r="B130" s="2105" t="s">
        <v>6</v>
      </c>
      <c r="C130" s="2105"/>
      <c r="D130" s="2105"/>
      <c r="E130" s="2105"/>
      <c r="F130" s="593"/>
      <c r="G130" s="593"/>
      <c r="H130" s="593"/>
      <c r="I130" s="593"/>
      <c r="J130" s="593"/>
      <c r="K130" s="593"/>
      <c r="L130" s="594"/>
      <c r="M130" s="594"/>
      <c r="N130" s="594"/>
      <c r="O130" s="594"/>
      <c r="P130" s="594"/>
    </row>
    <row r="131" spans="1:16">
      <c r="A131" s="2038"/>
      <c r="B131" s="2038"/>
      <c r="C131" s="2038"/>
      <c r="D131" s="2038"/>
      <c r="E131" s="2038"/>
    </row>
    <row r="133" spans="1:16" s="752" customFormat="1" ht="51.75" customHeight="1">
      <c r="A133" s="843">
        <v>1</v>
      </c>
      <c r="B133" s="2021" t="s">
        <v>2799</v>
      </c>
      <c r="C133" s="2021"/>
      <c r="D133" s="2021"/>
      <c r="E133" s="2021"/>
      <c r="F133" s="2021"/>
      <c r="G133" s="2021"/>
      <c r="H133" s="2021"/>
      <c r="I133" s="2021"/>
      <c r="J133" s="2021"/>
      <c r="K133" s="2021"/>
      <c r="L133" s="2021"/>
    </row>
    <row r="134" spans="1:16" s="752" customFormat="1" ht="24" customHeight="1">
      <c r="A134" s="846" t="s">
        <v>49</v>
      </c>
      <c r="B134" s="1032" t="s">
        <v>3220</v>
      </c>
      <c r="C134" s="1033"/>
      <c r="D134" s="1033"/>
      <c r="E134" s="1033"/>
      <c r="F134" s="1033"/>
      <c r="G134" s="1033"/>
      <c r="H134" s="1033"/>
      <c r="I134" s="1033"/>
      <c r="J134" s="1033"/>
      <c r="K134" s="1033"/>
      <c r="L134" s="1033"/>
    </row>
    <row r="135" spans="1:16" s="752" customFormat="1" ht="41.25" customHeight="1">
      <c r="A135" s="1034" t="s">
        <v>52</v>
      </c>
      <c r="B135" s="2020" t="s">
        <v>3216</v>
      </c>
      <c r="C135" s="2020"/>
      <c r="D135" s="2020"/>
      <c r="E135" s="2020"/>
      <c r="F135" s="2020"/>
      <c r="G135" s="2020"/>
      <c r="H135" s="2020"/>
      <c r="I135" s="2020"/>
      <c r="J135" s="2020"/>
      <c r="K135" s="2020"/>
      <c r="L135" s="2020"/>
    </row>
    <row r="136" spans="1:16" s="752" customFormat="1" ht="39" customHeight="1">
      <c r="A136" s="1034" t="s">
        <v>3218</v>
      </c>
      <c r="B136" s="1927" t="s">
        <v>3217</v>
      </c>
      <c r="C136" s="1927"/>
      <c r="D136" s="1927"/>
      <c r="E136" s="1927"/>
      <c r="F136" s="1927"/>
      <c r="G136" s="1927"/>
      <c r="H136" s="1927"/>
      <c r="I136" s="1927"/>
      <c r="J136" s="1927"/>
      <c r="K136" s="1927"/>
      <c r="L136" s="1927"/>
    </row>
    <row r="137" spans="1:16" s="752" customFormat="1" ht="64.5" customHeight="1">
      <c r="A137" s="1034" t="s">
        <v>3219</v>
      </c>
      <c r="B137" s="1927" t="s">
        <v>3224</v>
      </c>
      <c r="C137" s="1927"/>
      <c r="D137" s="1927"/>
      <c r="E137" s="1927"/>
      <c r="F137" s="1927"/>
      <c r="G137" s="1927"/>
      <c r="H137" s="1927"/>
      <c r="I137" s="1927"/>
      <c r="J137" s="1927"/>
      <c r="K137" s="1927"/>
      <c r="L137" s="1927"/>
    </row>
    <row r="138" spans="1:16" s="752" customFormat="1">
      <c r="A138" s="846"/>
      <c r="B138" s="847"/>
      <c r="C138" s="843"/>
      <c r="D138" s="848"/>
      <c r="E138" s="848"/>
      <c r="F138" s="844"/>
      <c r="G138" s="845"/>
      <c r="H138" s="845"/>
      <c r="I138" s="845"/>
      <c r="J138" s="845"/>
      <c r="K138" s="845"/>
      <c r="L138" s="845"/>
    </row>
    <row r="139" spans="1:16" s="752" customFormat="1">
      <c r="A139" s="846"/>
      <c r="B139" s="847"/>
      <c r="C139" s="843"/>
      <c r="D139" s="848"/>
      <c r="E139" s="848"/>
      <c r="F139" s="844"/>
      <c r="G139" s="845"/>
      <c r="H139" s="845"/>
      <c r="I139" s="845"/>
      <c r="J139" s="845"/>
      <c r="K139" s="845"/>
      <c r="L139" s="845"/>
    </row>
    <row r="140" spans="1:16" s="752" customFormat="1">
      <c r="A140" s="846"/>
      <c r="B140" s="847"/>
      <c r="C140" s="843"/>
      <c r="D140" s="848"/>
      <c r="E140" s="848"/>
      <c r="F140" s="844"/>
      <c r="G140" s="845"/>
      <c r="H140" s="845"/>
      <c r="I140" s="845"/>
      <c r="J140" s="845"/>
      <c r="K140" s="845"/>
      <c r="L140" s="845"/>
    </row>
    <row r="141" spans="1:16" s="752" customFormat="1">
      <c r="A141" s="849"/>
      <c r="B141" s="1045" t="s">
        <v>3222</v>
      </c>
      <c r="C141" s="1921" t="s">
        <v>10</v>
      </c>
      <c r="D141" s="1921"/>
      <c r="E141" s="757"/>
      <c r="F141" s="757"/>
      <c r="G141" s="757"/>
      <c r="H141" s="757"/>
      <c r="I141" s="757"/>
      <c r="J141" s="757"/>
      <c r="K141" s="757"/>
      <c r="L141" s="757"/>
    </row>
    <row r="142" spans="1:16" s="752" customFormat="1">
      <c r="A142" s="849"/>
      <c r="B142" s="1045" t="s">
        <v>3221</v>
      </c>
      <c r="C142" s="1921" t="s">
        <v>11</v>
      </c>
      <c r="D142" s="1921"/>
      <c r="E142" s="757"/>
      <c r="F142" s="757"/>
      <c r="G142" s="757"/>
      <c r="H142" s="757"/>
      <c r="I142" s="757"/>
      <c r="J142" s="757"/>
      <c r="K142" s="757"/>
      <c r="L142" s="757"/>
    </row>
    <row r="143" spans="1:16" s="752" customFormat="1">
      <c r="A143" s="849"/>
      <c r="B143" s="833"/>
      <c r="C143" s="851"/>
      <c r="D143" s="851"/>
      <c r="E143" s="757"/>
      <c r="F143" s="757"/>
      <c r="G143" s="757"/>
      <c r="H143" s="757"/>
      <c r="I143" s="757"/>
      <c r="J143" s="757"/>
      <c r="K143" s="757"/>
      <c r="L143" s="757"/>
    </row>
    <row r="144" spans="1:16" s="752" customFormat="1">
      <c r="A144" s="849"/>
      <c r="B144" s="833"/>
      <c r="C144" s="851"/>
      <c r="D144" s="851"/>
      <c r="E144" s="757"/>
      <c r="F144" s="757"/>
      <c r="G144" s="757"/>
      <c r="H144" s="757"/>
      <c r="I144" s="757"/>
      <c r="J144" s="757"/>
      <c r="K144" s="757"/>
      <c r="L144" s="757"/>
    </row>
    <row r="145" spans="1:12" s="752" customFormat="1">
      <c r="A145" s="849"/>
      <c r="B145" s="833" t="s">
        <v>3223</v>
      </c>
      <c r="C145" s="1921" t="s">
        <v>10</v>
      </c>
      <c r="D145" s="1921"/>
      <c r="E145" s="757"/>
      <c r="F145" s="757"/>
      <c r="G145" s="757"/>
      <c r="H145" s="757"/>
      <c r="I145" s="757"/>
      <c r="J145" s="757"/>
      <c r="K145" s="757"/>
      <c r="L145" s="757"/>
    </row>
    <row r="146" spans="1:12" s="752" customFormat="1">
      <c r="A146" s="849"/>
      <c r="B146" s="833"/>
      <c r="C146" s="1921" t="s">
        <v>11</v>
      </c>
      <c r="D146" s="1921"/>
      <c r="E146" s="757"/>
      <c r="F146" s="757"/>
      <c r="G146" s="757"/>
      <c r="H146" s="757"/>
      <c r="I146" s="757"/>
      <c r="J146" s="757"/>
      <c r="K146" s="757"/>
      <c r="L146" s="757"/>
    </row>
    <row r="147" spans="1:12" s="752" customFormat="1">
      <c r="A147" s="849"/>
      <c r="B147" s="833"/>
      <c r="C147" s="1921"/>
      <c r="D147" s="1921"/>
      <c r="E147" s="757"/>
      <c r="F147" s="757"/>
      <c r="G147" s="757"/>
      <c r="H147" s="757"/>
      <c r="I147" s="757"/>
      <c r="J147" s="757"/>
      <c r="K147" s="757"/>
      <c r="L147" s="757"/>
    </row>
    <row r="148" spans="1:12">
      <c r="B148" s="1"/>
      <c r="C148" s="1"/>
    </row>
    <row r="149" spans="1:12">
      <c r="B149" s="1"/>
      <c r="C149" s="1"/>
    </row>
    <row r="150" spans="1:12">
      <c r="B150" s="1"/>
      <c r="C150" s="1"/>
    </row>
    <row r="151" spans="1:12">
      <c r="B151" s="1"/>
      <c r="C151" s="1"/>
    </row>
    <row r="152" spans="1:12">
      <c r="B152" s="1"/>
      <c r="C152" s="1"/>
    </row>
    <row r="153" spans="1:12">
      <c r="B153" s="1"/>
      <c r="C153" s="1"/>
    </row>
    <row r="154" spans="1:12">
      <c r="B154" s="1"/>
      <c r="C154" s="1"/>
    </row>
    <row r="155" spans="1:12">
      <c r="B155" s="1"/>
      <c r="C155" s="1"/>
    </row>
    <row r="156" spans="1:12">
      <c r="B156" s="1"/>
      <c r="C156" s="1"/>
    </row>
    <row r="157" spans="1:12">
      <c r="B157" s="1"/>
      <c r="C157" s="1"/>
    </row>
    <row r="158" spans="1:12">
      <c r="B158" s="1"/>
      <c r="C158" s="1"/>
    </row>
    <row r="159" spans="1:12">
      <c r="B159" s="1"/>
      <c r="C159" s="1"/>
    </row>
    <row r="160" spans="1:12">
      <c r="B160" s="1"/>
      <c r="C160" s="1"/>
    </row>
    <row r="161" spans="2:3">
      <c r="B161" s="1"/>
      <c r="C161" s="1"/>
    </row>
  </sheetData>
  <mergeCells count="29">
    <mergeCell ref="F12:K12"/>
    <mergeCell ref="L12:P12"/>
    <mergeCell ref="A1:E1"/>
    <mergeCell ref="A2:E2"/>
    <mergeCell ref="A3:E3"/>
    <mergeCell ref="A4:B4"/>
    <mergeCell ref="A6:B6"/>
    <mergeCell ref="A5:B5"/>
    <mergeCell ref="C145:D145"/>
    <mergeCell ref="C146:D146"/>
    <mergeCell ref="C147:D147"/>
    <mergeCell ref="A7:B7"/>
    <mergeCell ref="A8:B8"/>
    <mergeCell ref="C12:C13"/>
    <mergeCell ref="B130:E130"/>
    <mergeCell ref="A131:E131"/>
    <mergeCell ref="A12:A13"/>
    <mergeCell ref="B12:B13"/>
    <mergeCell ref="D12:D13"/>
    <mergeCell ref="E12:E13"/>
    <mergeCell ref="B133:L133"/>
    <mergeCell ref="B135:L135"/>
    <mergeCell ref="B136:L136"/>
    <mergeCell ref="B137:L137"/>
    <mergeCell ref="R68:T68"/>
    <mergeCell ref="R69:T69"/>
    <mergeCell ref="R76:T76"/>
    <mergeCell ref="C141:D141"/>
    <mergeCell ref="C142:D142"/>
  </mergeCells>
  <conditionalFormatting sqref="A17:A128">
    <cfRule type="cellIs" dxfId="8" priority="4" operator="equal">
      <formula>0</formula>
    </cfRule>
  </conditionalFormatting>
  <conditionalFormatting sqref="D17:E67 D69:E128">
    <cfRule type="cellIs" dxfId="7" priority="2" operator="equal">
      <formula>0</formula>
    </cfRule>
  </conditionalFormatting>
  <conditionalFormatting sqref="D68:E68">
    <cfRule type="cellIs" dxfId="6" priority="1" operator="equal">
      <formula>0</formula>
    </cfRule>
  </conditionalFormatting>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rgb="FF00FF99"/>
    <pageSetUpPr fitToPage="1"/>
  </sheetPr>
  <dimension ref="A1:U143"/>
  <sheetViews>
    <sheetView topLeftCell="A7" zoomScale="85" zoomScaleNormal="85" workbookViewId="0">
      <selection activeCell="S98" sqref="S98:U98"/>
    </sheetView>
  </sheetViews>
  <sheetFormatPr defaultColWidth="9.42578125" defaultRowHeight="12.75"/>
  <cols>
    <col min="1" max="1" width="8.42578125" style="1045" customWidth="1"/>
    <col min="2" max="2" width="32.5703125" style="1051" customWidth="1"/>
    <col min="3" max="3" width="17.7109375" style="1051" customWidth="1"/>
    <col min="4" max="4" width="13.5703125" style="1051" customWidth="1"/>
    <col min="5" max="5" width="6.42578125" style="1045" customWidth="1"/>
    <col min="6" max="6" width="46.28515625" style="1045" customWidth="1"/>
    <col min="7" max="15" width="9.42578125" style="1045"/>
    <col min="16" max="17" width="11.28515625" style="1045" bestFit="1" customWidth="1"/>
    <col min="18" max="20" width="9.42578125" style="1045"/>
    <col min="21" max="21" width="28.42578125" style="1045" customWidth="1"/>
    <col min="22" max="239" width="9.42578125" style="1045"/>
    <col min="240" max="240" width="6.42578125" style="1045" customWidth="1"/>
    <col min="241" max="241" width="35.42578125" style="1045" customWidth="1"/>
    <col min="242" max="242" width="3.5703125" style="1045" customWidth="1"/>
    <col min="243" max="243" width="9.28515625" style="1045" customWidth="1"/>
    <col min="244" max="244" width="6.42578125" style="1045" customWidth="1"/>
    <col min="245" max="245" width="4.5703125" style="1045" customWidth="1"/>
    <col min="246" max="246" width="7.42578125" style="1045" customWidth="1"/>
    <col min="247" max="247" width="8.42578125" style="1045" customWidth="1"/>
    <col min="248" max="248" width="7.5703125" style="1045" customWidth="1"/>
    <col min="249" max="249" width="9" style="1045" customWidth="1"/>
    <col min="250" max="250" width="11.42578125" style="1045" customWidth="1"/>
    <col min="251" max="251" width="10.42578125" style="1045" customWidth="1"/>
    <col min="252" max="252" width="11.5703125" style="1045" customWidth="1"/>
    <col min="253" max="253" width="9.42578125" style="1045"/>
    <col min="254" max="254" width="11.42578125" style="1045" customWidth="1"/>
    <col min="255" max="495" width="9.42578125" style="1045"/>
    <col min="496" max="496" width="6.42578125" style="1045" customWidth="1"/>
    <col min="497" max="497" width="35.42578125" style="1045" customWidth="1"/>
    <col min="498" max="498" width="3.5703125" style="1045" customWidth="1"/>
    <col min="499" max="499" width="9.28515625" style="1045" customWidth="1"/>
    <col min="500" max="500" width="6.42578125" style="1045" customWidth="1"/>
    <col min="501" max="501" width="4.5703125" style="1045" customWidth="1"/>
    <col min="502" max="502" width="7.42578125" style="1045" customWidth="1"/>
    <col min="503" max="503" width="8.42578125" style="1045" customWidth="1"/>
    <col min="504" max="504" width="7.5703125" style="1045" customWidth="1"/>
    <col min="505" max="505" width="9" style="1045" customWidth="1"/>
    <col min="506" max="506" width="11.42578125" style="1045" customWidth="1"/>
    <col min="507" max="507" width="10.42578125" style="1045" customWidth="1"/>
    <col min="508" max="508" width="11.5703125" style="1045" customWidth="1"/>
    <col min="509" max="509" width="9.42578125" style="1045"/>
    <col min="510" max="510" width="11.42578125" style="1045" customWidth="1"/>
    <col min="511" max="751" width="9.42578125" style="1045"/>
    <col min="752" max="752" width="6.42578125" style="1045" customWidth="1"/>
    <col min="753" max="753" width="35.42578125" style="1045" customWidth="1"/>
    <col min="754" max="754" width="3.5703125" style="1045" customWidth="1"/>
    <col min="755" max="755" width="9.28515625" style="1045" customWidth="1"/>
    <col min="756" max="756" width="6.42578125" style="1045" customWidth="1"/>
    <col min="757" max="757" width="4.5703125" style="1045" customWidth="1"/>
    <col min="758" max="758" width="7.42578125" style="1045" customWidth="1"/>
    <col min="759" max="759" width="8.42578125" style="1045" customWidth="1"/>
    <col min="760" max="760" width="7.5703125" style="1045" customWidth="1"/>
    <col min="761" max="761" width="9" style="1045" customWidth="1"/>
    <col min="762" max="762" width="11.42578125" style="1045" customWidth="1"/>
    <col min="763" max="763" width="10.42578125" style="1045" customWidth="1"/>
    <col min="764" max="764" width="11.5703125" style="1045" customWidth="1"/>
    <col min="765" max="765" width="9.42578125" style="1045"/>
    <col min="766" max="766" width="11.42578125" style="1045" customWidth="1"/>
    <col min="767" max="1007" width="9.42578125" style="1045"/>
    <col min="1008" max="1008" width="6.42578125" style="1045" customWidth="1"/>
    <col min="1009" max="1009" width="35.42578125" style="1045" customWidth="1"/>
    <col min="1010" max="1010" width="3.5703125" style="1045" customWidth="1"/>
    <col min="1011" max="1012" width="9.28515625" style="1045" customWidth="1"/>
    <col min="1013" max="16384" width="9.42578125" style="1045"/>
  </cols>
  <sheetData>
    <row r="1" spans="1:17">
      <c r="A1" s="2067" t="s">
        <v>2930</v>
      </c>
      <c r="B1" s="2067"/>
      <c r="C1" s="2067"/>
      <c r="D1" s="2067"/>
      <c r="E1" s="2067"/>
      <c r="F1" s="2067"/>
    </row>
    <row r="2" spans="1:17">
      <c r="A2" s="2069" t="s">
        <v>2873</v>
      </c>
      <c r="B2" s="2069"/>
      <c r="C2" s="2069"/>
      <c r="D2" s="2069"/>
      <c r="E2" s="2069"/>
      <c r="F2" s="2069"/>
    </row>
    <row r="3" spans="1:17">
      <c r="A3" s="2120"/>
      <c r="B3" s="2120"/>
      <c r="C3" s="2179"/>
      <c r="D3" s="2120"/>
      <c r="E3" s="2120"/>
      <c r="F3" s="2120"/>
    </row>
    <row r="4" spans="1:17">
      <c r="A4" s="1932" t="s">
        <v>0</v>
      </c>
      <c r="B4" s="1932"/>
      <c r="C4" s="759" t="s">
        <v>3211</v>
      </c>
      <c r="D4" s="1048"/>
      <c r="E4" s="2162"/>
      <c r="F4" s="2162"/>
    </row>
    <row r="5" spans="1:17" s="1046" customFormat="1">
      <c r="A5" s="1932" t="s">
        <v>1</v>
      </c>
      <c r="B5" s="1932"/>
      <c r="C5" s="759" t="s">
        <v>3211</v>
      </c>
      <c r="D5" s="1089"/>
      <c r="E5" s="2178"/>
      <c r="F5" s="2178"/>
    </row>
    <row r="6" spans="1:17" s="1047" customFormat="1">
      <c r="A6" s="1932" t="s">
        <v>2</v>
      </c>
      <c r="B6" s="1932"/>
      <c r="C6" s="759" t="s">
        <v>3212</v>
      </c>
      <c r="D6" s="1050"/>
      <c r="E6" s="2180"/>
      <c r="F6" s="2180"/>
    </row>
    <row r="7" spans="1:17" ht="15">
      <c r="A7" s="1932" t="s">
        <v>3209</v>
      </c>
      <c r="B7" s="1932"/>
      <c r="C7" s="761" t="s">
        <v>3213</v>
      </c>
      <c r="D7" s="1048"/>
      <c r="E7" s="2162"/>
      <c r="F7" s="2162"/>
    </row>
    <row r="8" spans="1:17" s="1047" customFormat="1" ht="15">
      <c r="A8" s="1939" t="s">
        <v>3210</v>
      </c>
      <c r="B8" s="1939"/>
      <c r="C8" s="761"/>
      <c r="D8" s="1050"/>
      <c r="E8" s="2180"/>
      <c r="F8" s="2180"/>
    </row>
    <row r="9" spans="1:17">
      <c r="A9" s="2162"/>
      <c r="B9" s="2162"/>
      <c r="C9" s="1048"/>
      <c r="D9" s="1048"/>
      <c r="E9" s="2162"/>
      <c r="F9" s="2162"/>
      <c r="N9" s="757" t="s">
        <v>2941</v>
      </c>
      <c r="O9" s="757"/>
      <c r="P9" s="762"/>
      <c r="Q9" s="757" t="s">
        <v>2942</v>
      </c>
    </row>
    <row r="10" spans="1:17" ht="13.5" thickBot="1">
      <c r="N10" s="757" t="s">
        <v>2943</v>
      </c>
      <c r="O10" s="757"/>
      <c r="P10" s="757"/>
      <c r="Q10" s="757"/>
    </row>
    <row r="11" spans="1:17" ht="12.75" customHeight="1">
      <c r="A11" s="2150" t="s">
        <v>8</v>
      </c>
      <c r="B11" s="1995" t="s">
        <v>1085</v>
      </c>
      <c r="C11" s="1998" t="s">
        <v>348</v>
      </c>
      <c r="D11" s="1996" t="s">
        <v>1089</v>
      </c>
      <c r="E11" s="1996" t="s">
        <v>3</v>
      </c>
      <c r="F11" s="1998" t="s">
        <v>4</v>
      </c>
      <c r="G11" s="2059" t="s">
        <v>2934</v>
      </c>
      <c r="H11" s="2059"/>
      <c r="I11" s="2059"/>
      <c r="J11" s="2059"/>
      <c r="K11" s="2059"/>
      <c r="L11" s="2059"/>
      <c r="M11" s="2060" t="s">
        <v>2935</v>
      </c>
      <c r="N11" s="2060"/>
      <c r="O11" s="2060"/>
      <c r="P11" s="2060"/>
      <c r="Q11" s="2060"/>
    </row>
    <row r="12" spans="1:17" ht="65.25">
      <c r="A12" s="2151"/>
      <c r="B12" s="1995"/>
      <c r="C12" s="1938"/>
      <c r="D12" s="1936"/>
      <c r="E12" s="1936"/>
      <c r="F12" s="1938"/>
      <c r="G12" s="1053" t="s">
        <v>2936</v>
      </c>
      <c r="H12" s="1053" t="s">
        <v>2937</v>
      </c>
      <c r="I12" s="1053" t="s">
        <v>2886</v>
      </c>
      <c r="J12" s="1053" t="s">
        <v>2887</v>
      </c>
      <c r="K12" s="1053" t="s">
        <v>2888</v>
      </c>
      <c r="L12" s="1053" t="s">
        <v>2938</v>
      </c>
      <c r="M12" s="1053" t="s">
        <v>2939</v>
      </c>
      <c r="N12" s="1053" t="s">
        <v>2886</v>
      </c>
      <c r="O12" s="1053" t="s">
        <v>2887</v>
      </c>
      <c r="P12" s="1053" t="s">
        <v>2888</v>
      </c>
      <c r="Q12" s="1053" t="s">
        <v>2940</v>
      </c>
    </row>
    <row r="13" spans="1:17" ht="15.75" thickBot="1">
      <c r="A13" s="1090">
        <v>1</v>
      </c>
      <c r="B13" s="1090">
        <v>2</v>
      </c>
      <c r="C13" s="1091">
        <v>3</v>
      </c>
      <c r="D13" s="1090">
        <v>4</v>
      </c>
      <c r="E13" s="1090">
        <v>5</v>
      </c>
      <c r="F13" s="1090">
        <v>6</v>
      </c>
      <c r="G13" s="1092">
        <v>7</v>
      </c>
      <c r="H13" s="1092">
        <v>8</v>
      </c>
      <c r="I13" s="1092">
        <v>9</v>
      </c>
      <c r="J13" s="1092">
        <v>10</v>
      </c>
      <c r="K13" s="1092">
        <v>11</v>
      </c>
      <c r="L13" s="1092">
        <v>12</v>
      </c>
      <c r="M13" s="1092">
        <v>13</v>
      </c>
      <c r="N13" s="1092">
        <v>14</v>
      </c>
      <c r="O13" s="1092">
        <v>15</v>
      </c>
      <c r="P13" s="1092">
        <v>16</v>
      </c>
      <c r="Q13" s="1093">
        <v>16</v>
      </c>
    </row>
    <row r="14" spans="1:17">
      <c r="A14" s="1094"/>
      <c r="B14" s="1095"/>
      <c r="C14" s="1095"/>
      <c r="D14" s="1095"/>
      <c r="E14" s="1095"/>
      <c r="F14" s="1096"/>
      <c r="G14" s="1095"/>
      <c r="H14" s="1095"/>
      <c r="I14" s="1095"/>
      <c r="J14" s="1095"/>
      <c r="K14" s="1095"/>
      <c r="L14" s="1095"/>
      <c r="M14" s="1095"/>
      <c r="N14" s="1095"/>
      <c r="O14" s="1095"/>
      <c r="P14" s="1095"/>
      <c r="Q14" s="1096"/>
    </row>
    <row r="15" spans="1:17">
      <c r="A15" s="1097">
        <v>1</v>
      </c>
      <c r="B15" s="1098" t="s">
        <v>349</v>
      </c>
      <c r="C15" s="876"/>
      <c r="D15" s="876"/>
      <c r="E15" s="876"/>
      <c r="F15" s="1099"/>
      <c r="G15" s="1100"/>
      <c r="H15" s="1101"/>
      <c r="I15" s="1101"/>
      <c r="J15" s="1102"/>
      <c r="K15" s="1052"/>
      <c r="L15" s="1101"/>
      <c r="M15" s="1052"/>
      <c r="N15" s="1052"/>
      <c r="O15" s="1052"/>
      <c r="P15" s="1052"/>
      <c r="Q15" s="1103"/>
    </row>
    <row r="16" spans="1:17" ht="127.5">
      <c r="A16" s="1104">
        <v>2</v>
      </c>
      <c r="B16" s="1105" t="s">
        <v>350</v>
      </c>
      <c r="C16" s="876"/>
      <c r="D16" s="876"/>
      <c r="E16" s="876" t="s">
        <v>9</v>
      </c>
      <c r="F16" s="1106">
        <v>1</v>
      </c>
      <c r="G16" s="1071"/>
      <c r="H16" s="1071"/>
      <c r="I16" s="1107"/>
      <c r="J16" s="1071"/>
      <c r="K16" s="1071"/>
      <c r="L16" s="1071"/>
      <c r="M16" s="1071"/>
      <c r="N16" s="1071"/>
      <c r="O16" s="1071"/>
      <c r="P16" s="1071"/>
      <c r="Q16" s="1072"/>
    </row>
    <row r="17" spans="1:17" ht="25.5">
      <c r="A17" s="1097">
        <v>3</v>
      </c>
      <c r="B17" s="1105" t="s">
        <v>351</v>
      </c>
      <c r="C17" s="876"/>
      <c r="D17" s="876"/>
      <c r="E17" s="876" t="s">
        <v>9</v>
      </c>
      <c r="F17" s="1106">
        <v>1</v>
      </c>
      <c r="G17" s="1071"/>
      <c r="H17" s="1071"/>
      <c r="I17" s="1107"/>
      <c r="J17" s="1070"/>
      <c r="K17" s="1071"/>
      <c r="L17" s="1071"/>
      <c r="M17" s="1071"/>
      <c r="N17" s="1071"/>
      <c r="O17" s="1071"/>
      <c r="P17" s="1071"/>
      <c r="Q17" s="1072"/>
    </row>
    <row r="18" spans="1:17" ht="51">
      <c r="A18" s="1104">
        <v>4</v>
      </c>
      <c r="B18" s="1105" t="s">
        <v>352</v>
      </c>
      <c r="C18" s="876"/>
      <c r="D18" s="876"/>
      <c r="E18" s="876" t="s">
        <v>9</v>
      </c>
      <c r="F18" s="1106">
        <v>1</v>
      </c>
      <c r="G18" s="1071"/>
      <c r="H18" s="1071"/>
      <c r="I18" s="1107"/>
      <c r="J18" s="1071"/>
      <c r="K18" s="1071"/>
      <c r="L18" s="1071"/>
      <c r="M18" s="1071"/>
      <c r="N18" s="1071"/>
      <c r="O18" s="1071"/>
      <c r="P18" s="1071"/>
      <c r="Q18" s="1072"/>
    </row>
    <row r="19" spans="1:17" ht="140.25">
      <c r="A19" s="1097">
        <v>5</v>
      </c>
      <c r="B19" s="1108" t="s">
        <v>3182</v>
      </c>
      <c r="C19" s="800" t="s">
        <v>353</v>
      </c>
      <c r="D19" s="800"/>
      <c r="E19" s="876" t="s">
        <v>9</v>
      </c>
      <c r="F19" s="1106">
        <v>1</v>
      </c>
      <c r="G19" s="1071"/>
      <c r="H19" s="1071"/>
      <c r="I19" s="1107"/>
      <c r="J19" s="1071"/>
      <c r="K19" s="1071"/>
      <c r="L19" s="1071"/>
      <c r="M19" s="1071"/>
      <c r="N19" s="1071"/>
      <c r="O19" s="1071"/>
      <c r="P19" s="1071"/>
      <c r="Q19" s="1072"/>
    </row>
    <row r="20" spans="1:17" ht="63.75">
      <c r="A20" s="1104">
        <v>6</v>
      </c>
      <c r="B20" s="1105" t="s">
        <v>354</v>
      </c>
      <c r="C20" s="800" t="s">
        <v>3373</v>
      </c>
      <c r="D20" s="800" t="s">
        <v>355</v>
      </c>
      <c r="E20" s="876" t="s">
        <v>9</v>
      </c>
      <c r="F20" s="1106">
        <v>4</v>
      </c>
      <c r="G20" s="1071"/>
      <c r="H20" s="1071"/>
      <c r="I20" s="1107"/>
      <c r="J20" s="1109"/>
      <c r="K20" s="1071"/>
      <c r="L20" s="1071"/>
      <c r="M20" s="1071"/>
      <c r="N20" s="1071"/>
      <c r="O20" s="1071"/>
      <c r="P20" s="1071"/>
      <c r="Q20" s="1072"/>
    </row>
    <row r="21" spans="1:17" ht="25.5">
      <c r="A21" s="1097">
        <v>7</v>
      </c>
      <c r="B21" s="1105" t="s">
        <v>356</v>
      </c>
      <c r="C21" s="800" t="s">
        <v>3373</v>
      </c>
      <c r="D21" s="800" t="s">
        <v>357</v>
      </c>
      <c r="E21" s="876" t="s">
        <v>9</v>
      </c>
      <c r="F21" s="1106">
        <v>2</v>
      </c>
      <c r="G21" s="1071"/>
      <c r="H21" s="1071"/>
      <c r="I21" s="1107"/>
      <c r="J21" s="1110"/>
      <c r="K21" s="1071"/>
      <c r="L21" s="1071"/>
      <c r="M21" s="1071"/>
      <c r="N21" s="1071"/>
      <c r="O21" s="1071"/>
      <c r="P21" s="1071"/>
      <c r="Q21" s="1072"/>
    </row>
    <row r="22" spans="1:17" ht="25.5">
      <c r="A22" s="1104">
        <v>8</v>
      </c>
      <c r="B22" s="1105" t="s">
        <v>358</v>
      </c>
      <c r="C22" s="800" t="s">
        <v>3373</v>
      </c>
      <c r="D22" s="800"/>
      <c r="E22" s="876" t="s">
        <v>9</v>
      </c>
      <c r="F22" s="1106">
        <v>2</v>
      </c>
      <c r="G22" s="1070"/>
      <c r="H22" s="1071"/>
      <c r="I22" s="1107"/>
      <c r="J22" s="1109"/>
      <c r="K22" s="1071"/>
      <c r="L22" s="1071"/>
      <c r="M22" s="1071"/>
      <c r="N22" s="1071"/>
      <c r="O22" s="1071"/>
      <c r="P22" s="1071"/>
      <c r="Q22" s="1072"/>
    </row>
    <row r="23" spans="1:17" ht="25.5">
      <c r="A23" s="1097">
        <v>9</v>
      </c>
      <c r="B23" s="1105" t="s">
        <v>359</v>
      </c>
      <c r="C23" s="800" t="s">
        <v>3373</v>
      </c>
      <c r="D23" s="800">
        <v>13444</v>
      </c>
      <c r="E23" s="876" t="s">
        <v>9</v>
      </c>
      <c r="F23" s="1106">
        <v>2</v>
      </c>
      <c r="G23" s="1070"/>
      <c r="H23" s="1071"/>
      <c r="I23" s="1107"/>
      <c r="J23" s="1110"/>
      <c r="K23" s="1071"/>
      <c r="L23" s="1071"/>
      <c r="M23" s="1071"/>
      <c r="N23" s="1071"/>
      <c r="O23" s="1071"/>
      <c r="P23" s="1071"/>
      <c r="Q23" s="1072"/>
    </row>
    <row r="24" spans="1:17" ht="25.5">
      <c r="A24" s="1104">
        <v>10</v>
      </c>
      <c r="B24" s="1105" t="s">
        <v>360</v>
      </c>
      <c r="C24" s="800" t="s">
        <v>3373</v>
      </c>
      <c r="D24" s="800" t="s">
        <v>361</v>
      </c>
      <c r="E24" s="876" t="s">
        <v>9</v>
      </c>
      <c r="F24" s="1106">
        <v>2</v>
      </c>
      <c r="G24" s="1070"/>
      <c r="H24" s="1071"/>
      <c r="I24" s="1107"/>
      <c r="J24" s="1070"/>
      <c r="K24" s="1071"/>
      <c r="L24" s="1071"/>
      <c r="M24" s="1071"/>
      <c r="N24" s="1071"/>
      <c r="O24" s="1071"/>
      <c r="P24" s="1071"/>
      <c r="Q24" s="1072"/>
    </row>
    <row r="25" spans="1:17" ht="25.5">
      <c r="A25" s="1097">
        <v>11</v>
      </c>
      <c r="B25" s="1105" t="s">
        <v>362</v>
      </c>
      <c r="C25" s="800" t="s">
        <v>3373</v>
      </c>
      <c r="D25" s="800" t="s">
        <v>363</v>
      </c>
      <c r="E25" s="876" t="s">
        <v>9</v>
      </c>
      <c r="F25" s="1106">
        <v>4</v>
      </c>
      <c r="G25" s="1071"/>
      <c r="H25" s="1071"/>
      <c r="I25" s="1107"/>
      <c r="J25" s="1070"/>
      <c r="K25" s="1071"/>
      <c r="L25" s="1071"/>
      <c r="M25" s="1071"/>
      <c r="N25" s="1071"/>
      <c r="O25" s="1071"/>
      <c r="P25" s="1071"/>
      <c r="Q25" s="1072"/>
    </row>
    <row r="26" spans="1:17" ht="25.5">
      <c r="A26" s="1104">
        <v>12</v>
      </c>
      <c r="B26" s="1105" t="s">
        <v>364</v>
      </c>
      <c r="C26" s="800" t="s">
        <v>3373</v>
      </c>
      <c r="D26" s="800" t="s">
        <v>365</v>
      </c>
      <c r="E26" s="876" t="s">
        <v>9</v>
      </c>
      <c r="F26" s="1106">
        <v>2</v>
      </c>
      <c r="G26" s="1071"/>
      <c r="H26" s="1071"/>
      <c r="I26" s="1107"/>
      <c r="J26" s="1071"/>
      <c r="K26" s="1071"/>
      <c r="L26" s="1071"/>
      <c r="M26" s="1071"/>
      <c r="N26" s="1071"/>
      <c r="O26" s="1071"/>
      <c r="P26" s="1071"/>
      <c r="Q26" s="1072"/>
    </row>
    <row r="27" spans="1:17" ht="25.5">
      <c r="A27" s="1097">
        <v>13</v>
      </c>
      <c r="B27" s="1105" t="s">
        <v>366</v>
      </c>
      <c r="C27" s="876"/>
      <c r="D27" s="876"/>
      <c r="E27" s="876" t="s">
        <v>9</v>
      </c>
      <c r="F27" s="1106">
        <v>1</v>
      </c>
      <c r="G27" s="1071"/>
      <c r="H27" s="1071"/>
      <c r="I27" s="1107"/>
      <c r="J27" s="1070"/>
      <c r="K27" s="1071"/>
      <c r="L27" s="1071"/>
      <c r="M27" s="1071"/>
      <c r="N27" s="1071"/>
      <c r="O27" s="1071"/>
      <c r="P27" s="1071"/>
      <c r="Q27" s="1072"/>
    </row>
    <row r="28" spans="1:17" ht="15">
      <c r="A28" s="1104">
        <v>14</v>
      </c>
      <c r="B28" s="1111" t="s">
        <v>367</v>
      </c>
      <c r="C28" s="876"/>
      <c r="D28" s="876"/>
      <c r="E28" s="876"/>
      <c r="F28" s="1106"/>
      <c r="G28" s="1071"/>
      <c r="H28" s="1071"/>
      <c r="I28" s="1107"/>
      <c r="J28" s="1070"/>
      <c r="K28" s="1071"/>
      <c r="L28" s="1071"/>
      <c r="M28" s="1071"/>
      <c r="N28" s="1071"/>
      <c r="O28" s="1071"/>
      <c r="P28" s="1071"/>
      <c r="Q28" s="1072"/>
    </row>
    <row r="29" spans="1:17" ht="76.5">
      <c r="A29" s="1097">
        <v>15</v>
      </c>
      <c r="B29" s="1112" t="s">
        <v>368</v>
      </c>
      <c r="C29" s="1112"/>
      <c r="D29" s="1112"/>
      <c r="E29" s="1112"/>
      <c r="F29" s="1106"/>
      <c r="G29" s="1071"/>
      <c r="H29" s="1071"/>
      <c r="I29" s="1107"/>
      <c r="J29" s="1070"/>
      <c r="K29" s="1071"/>
      <c r="L29" s="1071"/>
      <c r="M29" s="1071"/>
      <c r="N29" s="1071"/>
      <c r="O29" s="1071"/>
      <c r="P29" s="1071"/>
      <c r="Q29" s="1072"/>
    </row>
    <row r="30" spans="1:17" ht="25.5">
      <c r="A30" s="1104">
        <v>16</v>
      </c>
      <c r="B30" s="1112" t="s">
        <v>369</v>
      </c>
      <c r="C30" s="800" t="s">
        <v>370</v>
      </c>
      <c r="D30" s="1112"/>
      <c r="E30" s="876" t="s">
        <v>7</v>
      </c>
      <c r="F30" s="1106">
        <v>180</v>
      </c>
      <c r="G30" s="1071"/>
      <c r="H30" s="1071"/>
      <c r="I30" s="1107"/>
      <c r="J30" s="1070"/>
      <c r="K30" s="1071"/>
      <c r="L30" s="1071"/>
      <c r="M30" s="1071"/>
      <c r="N30" s="1071"/>
      <c r="O30" s="1071"/>
      <c r="P30" s="1071"/>
      <c r="Q30" s="1072"/>
    </row>
    <row r="31" spans="1:17" ht="25.5">
      <c r="A31" s="1097">
        <v>17</v>
      </c>
      <c r="B31" s="1105" t="s">
        <v>371</v>
      </c>
      <c r="C31" s="800" t="s">
        <v>370</v>
      </c>
      <c r="D31" s="876"/>
      <c r="E31" s="876" t="s">
        <v>7</v>
      </c>
      <c r="F31" s="1106">
        <v>220</v>
      </c>
      <c r="G31" s="1113"/>
      <c r="H31" s="1071"/>
      <c r="I31" s="1107"/>
      <c r="J31" s="1113"/>
      <c r="K31" s="1071"/>
      <c r="L31" s="1071"/>
      <c r="M31" s="1071"/>
      <c r="N31" s="1071"/>
      <c r="O31" s="1071"/>
      <c r="P31" s="1071"/>
      <c r="Q31" s="1072"/>
    </row>
    <row r="32" spans="1:17" ht="15">
      <c r="A32" s="1104">
        <v>18</v>
      </c>
      <c r="B32" s="1114" t="s">
        <v>372</v>
      </c>
      <c r="C32" s="800" t="s">
        <v>373</v>
      </c>
      <c r="D32" s="876"/>
      <c r="E32" s="876" t="s">
        <v>7</v>
      </c>
      <c r="F32" s="1106">
        <v>50</v>
      </c>
      <c r="G32" s="1113"/>
      <c r="H32" s="1071"/>
      <c r="I32" s="1107"/>
      <c r="J32" s="1115"/>
      <c r="K32" s="1071"/>
      <c r="L32" s="1071"/>
      <c r="M32" s="1071"/>
      <c r="N32" s="1071"/>
      <c r="O32" s="1071"/>
      <c r="P32" s="1071"/>
      <c r="Q32" s="1072"/>
    </row>
    <row r="33" spans="1:17" ht="15">
      <c r="A33" s="1116"/>
      <c r="B33" s="1117" t="s">
        <v>3081</v>
      </c>
      <c r="C33" s="1118" t="s">
        <v>373</v>
      </c>
      <c r="D33" s="973"/>
      <c r="E33" s="973" t="s">
        <v>7</v>
      </c>
      <c r="F33" s="1119">
        <v>100</v>
      </c>
      <c r="G33" s="1113"/>
      <c r="H33" s="1071"/>
      <c r="I33" s="1107"/>
      <c r="J33" s="1120"/>
      <c r="K33" s="1071"/>
      <c r="L33" s="1071"/>
      <c r="M33" s="1071"/>
      <c r="N33" s="1071"/>
      <c r="O33" s="1071"/>
      <c r="P33" s="1071"/>
      <c r="Q33" s="1072"/>
    </row>
    <row r="34" spans="1:17" ht="15">
      <c r="A34" s="1121">
        <v>20</v>
      </c>
      <c r="B34" s="1117" t="s">
        <v>374</v>
      </c>
      <c r="C34" s="1118" t="s">
        <v>373</v>
      </c>
      <c r="D34" s="973"/>
      <c r="E34" s="973" t="s">
        <v>7</v>
      </c>
      <c r="F34" s="1122">
        <v>630</v>
      </c>
      <c r="G34" s="1113"/>
      <c r="H34" s="1071"/>
      <c r="I34" s="1107"/>
      <c r="J34" s="1070"/>
      <c r="K34" s="1071"/>
      <c r="L34" s="1071"/>
      <c r="M34" s="1071"/>
      <c r="N34" s="1071"/>
      <c r="O34" s="1071"/>
      <c r="P34" s="1071"/>
      <c r="Q34" s="1072"/>
    </row>
    <row r="35" spans="1:17" ht="15">
      <c r="A35" s="1116">
        <v>21</v>
      </c>
      <c r="B35" s="1117" t="s">
        <v>375</v>
      </c>
      <c r="C35" s="1118" t="s">
        <v>373</v>
      </c>
      <c r="D35" s="973"/>
      <c r="E35" s="973" t="s">
        <v>7</v>
      </c>
      <c r="F35" s="1122">
        <f>80+50+300+300+70</f>
        <v>800</v>
      </c>
      <c r="G35" s="1113"/>
      <c r="H35" s="1071"/>
      <c r="I35" s="1107"/>
      <c r="J35" s="1071"/>
      <c r="K35" s="1071"/>
      <c r="L35" s="1071"/>
      <c r="M35" s="1071"/>
      <c r="N35" s="1071"/>
      <c r="O35" s="1071"/>
      <c r="P35" s="1071"/>
      <c r="Q35" s="1072"/>
    </row>
    <row r="36" spans="1:17" ht="15">
      <c r="A36" s="1121">
        <v>22</v>
      </c>
      <c r="B36" s="1117" t="s">
        <v>376</v>
      </c>
      <c r="C36" s="1118" t="s">
        <v>373</v>
      </c>
      <c r="D36" s="973"/>
      <c r="E36" s="973" t="s">
        <v>7</v>
      </c>
      <c r="F36" s="1122">
        <v>100</v>
      </c>
      <c r="G36" s="1113"/>
      <c r="H36" s="1071"/>
      <c r="I36" s="1107"/>
      <c r="J36" s="1071"/>
      <c r="K36" s="1071"/>
      <c r="L36" s="1071"/>
      <c r="M36" s="1071"/>
      <c r="N36" s="1071"/>
      <c r="O36" s="1071"/>
      <c r="P36" s="1071"/>
      <c r="Q36" s="1072"/>
    </row>
    <row r="37" spans="1:17" ht="15">
      <c r="A37" s="1121"/>
      <c r="B37" s="1117" t="s">
        <v>3082</v>
      </c>
      <c r="C37" s="1118" t="s">
        <v>373</v>
      </c>
      <c r="D37" s="973"/>
      <c r="E37" s="973" t="s">
        <v>7</v>
      </c>
      <c r="F37" s="1122">
        <v>150</v>
      </c>
      <c r="G37" s="1113"/>
      <c r="H37" s="1071"/>
      <c r="I37" s="1107"/>
      <c r="J37" s="1123"/>
      <c r="K37" s="1071"/>
      <c r="L37" s="1071"/>
      <c r="M37" s="1071"/>
      <c r="N37" s="1071"/>
      <c r="O37" s="1071"/>
      <c r="P37" s="1071"/>
      <c r="Q37" s="1072"/>
    </row>
    <row r="38" spans="1:17" ht="15">
      <c r="A38" s="1121"/>
      <c r="B38" s="1117" t="s">
        <v>3082</v>
      </c>
      <c r="C38" s="1118" t="s">
        <v>373</v>
      </c>
      <c r="D38" s="973"/>
      <c r="E38" s="973" t="s">
        <v>7</v>
      </c>
      <c r="F38" s="1122">
        <v>150</v>
      </c>
      <c r="G38" s="1113"/>
      <c r="H38" s="1071"/>
      <c r="I38" s="1107"/>
      <c r="J38" s="1123"/>
      <c r="K38" s="1071"/>
      <c r="L38" s="1071"/>
      <c r="M38" s="1071"/>
      <c r="N38" s="1071"/>
      <c r="O38" s="1071"/>
      <c r="P38" s="1071"/>
      <c r="Q38" s="1072"/>
    </row>
    <row r="39" spans="1:17" ht="15">
      <c r="A39" s="1097">
        <v>23</v>
      </c>
      <c r="B39" s="1111" t="s">
        <v>377</v>
      </c>
      <c r="C39" s="876"/>
      <c r="D39" s="876"/>
      <c r="E39" s="876"/>
      <c r="F39" s="1106"/>
      <c r="G39" s="1071"/>
      <c r="H39" s="1071"/>
      <c r="I39" s="1107"/>
      <c r="J39" s="1071"/>
      <c r="K39" s="1071"/>
      <c r="L39" s="1071"/>
      <c r="M39" s="1071"/>
      <c r="N39" s="1071"/>
      <c r="O39" s="1071"/>
      <c r="P39" s="1071"/>
      <c r="Q39" s="1072"/>
    </row>
    <row r="40" spans="1:17" ht="25.5">
      <c r="A40" s="1104">
        <v>24</v>
      </c>
      <c r="B40" s="1105" t="s">
        <v>378</v>
      </c>
      <c r="C40" s="876"/>
      <c r="D40" s="876"/>
      <c r="E40" s="876" t="s">
        <v>9</v>
      </c>
      <c r="F40" s="1106">
        <v>4</v>
      </c>
      <c r="G40" s="1071"/>
      <c r="H40" s="1071"/>
      <c r="I40" s="1107"/>
      <c r="J40" s="1071"/>
      <c r="K40" s="1071"/>
      <c r="L40" s="1071"/>
      <c r="M40" s="1071"/>
      <c r="N40" s="1071"/>
      <c r="O40" s="1071"/>
      <c r="P40" s="1071"/>
      <c r="Q40" s="1072"/>
    </row>
    <row r="41" spans="1:17" ht="25.5">
      <c r="A41" s="1097">
        <v>25</v>
      </c>
      <c r="B41" s="1105" t="s">
        <v>379</v>
      </c>
      <c r="C41" s="876"/>
      <c r="D41" s="876"/>
      <c r="E41" s="876" t="s">
        <v>9</v>
      </c>
      <c r="F41" s="1106">
        <v>8</v>
      </c>
      <c r="G41" s="1071"/>
      <c r="H41" s="1071"/>
      <c r="I41" s="1107"/>
      <c r="J41" s="1071"/>
      <c r="K41" s="1071"/>
      <c r="L41" s="1071"/>
      <c r="M41" s="1071"/>
      <c r="N41" s="1071"/>
      <c r="O41" s="1071"/>
      <c r="P41" s="1071"/>
      <c r="Q41" s="1072"/>
    </row>
    <row r="42" spans="1:17" ht="25.5">
      <c r="A42" s="1104">
        <v>26</v>
      </c>
      <c r="B42" s="1105" t="s">
        <v>366</v>
      </c>
      <c r="C42" s="876"/>
      <c r="D42" s="876"/>
      <c r="E42" s="876" t="s">
        <v>9</v>
      </c>
      <c r="F42" s="1106">
        <v>1</v>
      </c>
      <c r="G42" s="1071"/>
      <c r="H42" s="1071"/>
      <c r="I42" s="1107"/>
      <c r="J42" s="1070"/>
      <c r="K42" s="1071"/>
      <c r="L42" s="1071"/>
      <c r="M42" s="1071"/>
      <c r="N42" s="1071"/>
      <c r="O42" s="1071"/>
      <c r="P42" s="1071"/>
      <c r="Q42" s="1072"/>
    </row>
    <row r="43" spans="1:17" ht="15">
      <c r="A43" s="1097">
        <v>27</v>
      </c>
      <c r="B43" s="1111" t="s">
        <v>380</v>
      </c>
      <c r="C43" s="876"/>
      <c r="D43" s="876"/>
      <c r="E43" s="876"/>
      <c r="F43" s="1106"/>
      <c r="G43" s="1070"/>
      <c r="H43" s="1071"/>
      <c r="I43" s="1107"/>
      <c r="J43" s="1070"/>
      <c r="K43" s="1071"/>
      <c r="L43" s="1071"/>
      <c r="M43" s="1071"/>
      <c r="N43" s="1071"/>
      <c r="O43" s="1071"/>
      <c r="P43" s="1071"/>
      <c r="Q43" s="1072"/>
    </row>
    <row r="44" spans="1:17" ht="25.5">
      <c r="A44" s="1104">
        <v>28</v>
      </c>
      <c r="B44" s="1124" t="s">
        <v>381</v>
      </c>
      <c r="C44" s="800" t="s">
        <v>382</v>
      </c>
      <c r="D44" s="876" t="s">
        <v>383</v>
      </c>
      <c r="E44" s="876" t="s">
        <v>7</v>
      </c>
      <c r="F44" s="1106">
        <v>300</v>
      </c>
      <c r="G44" s="1070"/>
      <c r="H44" s="1071"/>
      <c r="I44" s="1107"/>
      <c r="J44" s="1070"/>
      <c r="K44" s="1071"/>
      <c r="L44" s="1071"/>
      <c r="M44" s="1071"/>
      <c r="N44" s="1071"/>
      <c r="O44" s="1071"/>
      <c r="P44" s="1071"/>
      <c r="Q44" s="1072"/>
    </row>
    <row r="45" spans="1:17" ht="25.5">
      <c r="A45" s="1097">
        <v>29</v>
      </c>
      <c r="B45" s="799" t="s">
        <v>384</v>
      </c>
      <c r="C45" s="800" t="s">
        <v>382</v>
      </c>
      <c r="D45" s="876" t="s">
        <v>385</v>
      </c>
      <c r="E45" s="876" t="s">
        <v>5</v>
      </c>
      <c r="F45" s="1106">
        <v>20</v>
      </c>
      <c r="G45" s="1071"/>
      <c r="H45" s="1071"/>
      <c r="I45" s="1107"/>
      <c r="J45" s="1070"/>
      <c r="K45" s="1071"/>
      <c r="L45" s="1071"/>
      <c r="M45" s="1071"/>
      <c r="N45" s="1071"/>
      <c r="O45" s="1071"/>
      <c r="P45" s="1071"/>
      <c r="Q45" s="1072"/>
    </row>
    <row r="46" spans="1:17" ht="38.25">
      <c r="A46" s="1104">
        <v>30</v>
      </c>
      <c r="B46" s="799" t="s">
        <v>386</v>
      </c>
      <c r="C46" s="800" t="s">
        <v>382</v>
      </c>
      <c r="D46" s="876" t="s">
        <v>387</v>
      </c>
      <c r="E46" s="876" t="s">
        <v>5</v>
      </c>
      <c r="F46" s="1106">
        <v>20</v>
      </c>
      <c r="G46" s="1071"/>
      <c r="H46" s="1071"/>
      <c r="I46" s="1107"/>
      <c r="J46" s="1071"/>
      <c r="K46" s="1071"/>
      <c r="L46" s="1071"/>
      <c r="M46" s="1071"/>
      <c r="N46" s="1071"/>
      <c r="O46" s="1071"/>
      <c r="P46" s="1071"/>
      <c r="Q46" s="1072"/>
    </row>
    <row r="47" spans="1:17" ht="25.5">
      <c r="A47" s="1097">
        <v>31</v>
      </c>
      <c r="B47" s="799" t="s">
        <v>388</v>
      </c>
      <c r="C47" s="800" t="s">
        <v>382</v>
      </c>
      <c r="D47" s="800" t="s">
        <v>389</v>
      </c>
      <c r="E47" s="876" t="s">
        <v>5</v>
      </c>
      <c r="F47" s="1106">
        <v>20</v>
      </c>
      <c r="G47" s="1071"/>
      <c r="H47" s="1071"/>
      <c r="I47" s="1107"/>
      <c r="J47" s="1070"/>
      <c r="K47" s="1071"/>
      <c r="L47" s="1071"/>
      <c r="M47" s="1071"/>
      <c r="N47" s="1071"/>
      <c r="O47" s="1071"/>
      <c r="P47" s="1071"/>
      <c r="Q47" s="1072"/>
    </row>
    <row r="48" spans="1:17" ht="25.5">
      <c r="A48" s="1104">
        <v>32</v>
      </c>
      <c r="B48" s="1124" t="s">
        <v>390</v>
      </c>
      <c r="C48" s="800" t="s">
        <v>382</v>
      </c>
      <c r="D48" s="876" t="s">
        <v>391</v>
      </c>
      <c r="E48" s="876" t="s">
        <v>5</v>
      </c>
      <c r="F48" s="1106">
        <v>20</v>
      </c>
      <c r="G48" s="1071"/>
      <c r="H48" s="1071"/>
      <c r="I48" s="1107"/>
      <c r="J48" s="1071"/>
      <c r="K48" s="1071"/>
      <c r="L48" s="1071"/>
      <c r="M48" s="1071"/>
      <c r="N48" s="1071"/>
      <c r="O48" s="1071"/>
      <c r="P48" s="1071"/>
      <c r="Q48" s="1072"/>
    </row>
    <row r="49" spans="1:17" ht="25.5">
      <c r="A49" s="1097">
        <v>33</v>
      </c>
      <c r="B49" s="1124" t="s">
        <v>392</v>
      </c>
      <c r="C49" s="800" t="s">
        <v>382</v>
      </c>
      <c r="D49" s="1125">
        <v>356100</v>
      </c>
      <c r="E49" s="876" t="s">
        <v>5</v>
      </c>
      <c r="F49" s="1106">
        <v>2</v>
      </c>
      <c r="G49" s="1071"/>
      <c r="H49" s="1071"/>
      <c r="I49" s="1107"/>
      <c r="J49" s="1070"/>
      <c r="K49" s="1071"/>
      <c r="L49" s="1071"/>
      <c r="M49" s="1071"/>
      <c r="N49" s="1071"/>
      <c r="O49" s="1071"/>
      <c r="P49" s="1071"/>
      <c r="Q49" s="1072"/>
    </row>
    <row r="50" spans="1:17" ht="25.5">
      <c r="A50" s="1104">
        <v>34</v>
      </c>
      <c r="B50" s="799" t="s">
        <v>393</v>
      </c>
      <c r="C50" s="800" t="s">
        <v>382</v>
      </c>
      <c r="D50" s="876" t="s">
        <v>394</v>
      </c>
      <c r="E50" s="876" t="s">
        <v>7</v>
      </c>
      <c r="F50" s="1106">
        <v>40</v>
      </c>
      <c r="G50" s="1071"/>
      <c r="H50" s="1071"/>
      <c r="I50" s="1107"/>
      <c r="J50" s="1070"/>
      <c r="K50" s="1071"/>
      <c r="L50" s="1071"/>
      <c r="M50" s="1071"/>
      <c r="N50" s="1071"/>
      <c r="O50" s="1071"/>
      <c r="P50" s="1071"/>
      <c r="Q50" s="1072"/>
    </row>
    <row r="51" spans="1:17" ht="25.5">
      <c r="A51" s="1097">
        <v>35</v>
      </c>
      <c r="B51" s="799" t="s">
        <v>395</v>
      </c>
      <c r="C51" s="800" t="s">
        <v>382</v>
      </c>
      <c r="D51" s="800" t="s">
        <v>396</v>
      </c>
      <c r="E51" s="876" t="s">
        <v>5</v>
      </c>
      <c r="F51" s="1106">
        <v>1</v>
      </c>
      <c r="G51" s="1071"/>
      <c r="H51" s="1071"/>
      <c r="I51" s="1107"/>
      <c r="J51" s="1070"/>
      <c r="K51" s="1071"/>
      <c r="L51" s="1071"/>
      <c r="M51" s="1071"/>
      <c r="N51" s="1071"/>
      <c r="O51" s="1071"/>
      <c r="P51" s="1071"/>
      <c r="Q51" s="1072"/>
    </row>
    <row r="52" spans="1:17" ht="25.5">
      <c r="A52" s="1104">
        <v>36</v>
      </c>
      <c r="B52" s="799" t="s">
        <v>366</v>
      </c>
      <c r="C52" s="876"/>
      <c r="D52" s="876"/>
      <c r="E52" s="876" t="s">
        <v>9</v>
      </c>
      <c r="F52" s="1106">
        <v>1</v>
      </c>
      <c r="G52" s="1113"/>
      <c r="H52" s="1071"/>
      <c r="I52" s="1107"/>
      <c r="J52" s="1113"/>
      <c r="K52" s="1071"/>
      <c r="L52" s="1071"/>
      <c r="M52" s="1071"/>
      <c r="N52" s="1071"/>
      <c r="O52" s="1071"/>
      <c r="P52" s="1071"/>
      <c r="Q52" s="1072"/>
    </row>
    <row r="53" spans="1:17" ht="15">
      <c r="A53" s="1097">
        <v>37</v>
      </c>
      <c r="B53" s="1105" t="s">
        <v>397</v>
      </c>
      <c r="C53" s="876"/>
      <c r="D53" s="876"/>
      <c r="E53" s="876" t="s">
        <v>9</v>
      </c>
      <c r="F53" s="1106">
        <v>1</v>
      </c>
      <c r="G53" s="1115"/>
      <c r="H53" s="1071"/>
      <c r="I53" s="1107"/>
      <c r="J53" s="1115"/>
      <c r="K53" s="1071"/>
      <c r="L53" s="1071"/>
      <c r="M53" s="1071"/>
      <c r="N53" s="1071"/>
      <c r="O53" s="1071"/>
      <c r="P53" s="1071"/>
      <c r="Q53" s="1072"/>
    </row>
    <row r="54" spans="1:17" ht="15">
      <c r="A54" s="1104">
        <v>38</v>
      </c>
      <c r="B54" s="1105" t="s">
        <v>398</v>
      </c>
      <c r="C54" s="876"/>
      <c r="D54" s="876"/>
      <c r="E54" s="876" t="s">
        <v>9</v>
      </c>
      <c r="F54" s="1106">
        <v>1</v>
      </c>
      <c r="G54" s="1115"/>
      <c r="H54" s="1071"/>
      <c r="I54" s="1107"/>
      <c r="J54" s="1115"/>
      <c r="K54" s="1071"/>
      <c r="L54" s="1071"/>
      <c r="M54" s="1071"/>
      <c r="N54" s="1071"/>
      <c r="O54" s="1071"/>
      <c r="P54" s="1071"/>
      <c r="Q54" s="1072"/>
    </row>
    <row r="55" spans="1:17" ht="25.5">
      <c r="A55" s="1097">
        <v>39</v>
      </c>
      <c r="B55" s="1105" t="s">
        <v>399</v>
      </c>
      <c r="C55" s="876"/>
      <c r="D55" s="876"/>
      <c r="E55" s="876" t="s">
        <v>9</v>
      </c>
      <c r="F55" s="1106">
        <v>1</v>
      </c>
      <c r="G55" s="1071"/>
      <c r="H55" s="1071"/>
      <c r="I55" s="1107"/>
      <c r="J55" s="1070"/>
      <c r="K55" s="1071"/>
      <c r="L55" s="1071"/>
      <c r="M55" s="1071"/>
      <c r="N55" s="1071"/>
      <c r="O55" s="1071"/>
      <c r="P55" s="1071"/>
      <c r="Q55" s="1072"/>
    </row>
    <row r="56" spans="1:17" ht="15">
      <c r="A56" s="1104">
        <v>40</v>
      </c>
      <c r="B56" s="1111" t="s">
        <v>400</v>
      </c>
      <c r="C56" s="876"/>
      <c r="D56" s="876"/>
      <c r="E56" s="876"/>
      <c r="F56" s="1106"/>
      <c r="G56" s="1071"/>
      <c r="H56" s="1071"/>
      <c r="I56" s="1107"/>
      <c r="J56" s="1071"/>
      <c r="K56" s="1071"/>
      <c r="L56" s="1071"/>
      <c r="M56" s="1071"/>
      <c r="N56" s="1071"/>
      <c r="O56" s="1071"/>
      <c r="P56" s="1071"/>
      <c r="Q56" s="1072"/>
    </row>
    <row r="57" spans="1:17" ht="25.5">
      <c r="A57" s="1097">
        <v>41</v>
      </c>
      <c r="B57" s="1124" t="s">
        <v>401</v>
      </c>
      <c r="C57" s="800" t="s">
        <v>402</v>
      </c>
      <c r="D57" s="876"/>
      <c r="E57" s="876" t="s">
        <v>7</v>
      </c>
      <c r="F57" s="1106">
        <f>33+80</f>
        <v>113</v>
      </c>
      <c r="G57" s="1071"/>
      <c r="H57" s="1071"/>
      <c r="I57" s="1107"/>
      <c r="J57" s="1070"/>
      <c r="K57" s="1071"/>
      <c r="L57" s="1071"/>
      <c r="M57" s="1071"/>
      <c r="N57" s="1071"/>
      <c r="O57" s="1071"/>
      <c r="P57" s="1071"/>
      <c r="Q57" s="1072"/>
    </row>
    <row r="58" spans="1:17" ht="25.5">
      <c r="A58" s="1104">
        <v>42</v>
      </c>
      <c r="B58" s="1124" t="s">
        <v>403</v>
      </c>
      <c r="C58" s="800" t="s">
        <v>402</v>
      </c>
      <c r="D58" s="876"/>
      <c r="E58" s="876" t="s">
        <v>7</v>
      </c>
      <c r="F58" s="1106">
        <v>80</v>
      </c>
      <c r="G58" s="1071"/>
      <c r="H58" s="1071"/>
      <c r="I58" s="1107"/>
      <c r="J58" s="1071"/>
      <c r="K58" s="1071"/>
      <c r="L58" s="1071"/>
      <c r="M58" s="1071"/>
      <c r="N58" s="1071"/>
      <c r="O58" s="1071"/>
      <c r="P58" s="1071"/>
      <c r="Q58" s="1072"/>
    </row>
    <row r="59" spans="1:17" ht="25.5">
      <c r="A59" s="1097">
        <v>43</v>
      </c>
      <c r="B59" s="1124" t="s">
        <v>404</v>
      </c>
      <c r="C59" s="800" t="s">
        <v>402</v>
      </c>
      <c r="D59" s="876"/>
      <c r="E59" s="876" t="s">
        <v>7</v>
      </c>
      <c r="F59" s="1106">
        <f>300+160+40</f>
        <v>500</v>
      </c>
      <c r="G59" s="1071"/>
      <c r="H59" s="1071"/>
      <c r="I59" s="1107"/>
      <c r="J59" s="1071"/>
      <c r="K59" s="1071"/>
      <c r="L59" s="1071"/>
      <c r="M59" s="1071"/>
      <c r="N59" s="1071"/>
      <c r="O59" s="1071"/>
      <c r="P59" s="1071"/>
      <c r="Q59" s="1072"/>
    </row>
    <row r="60" spans="1:17" ht="25.5">
      <c r="A60" s="1104">
        <v>44</v>
      </c>
      <c r="B60" s="1124" t="s">
        <v>405</v>
      </c>
      <c r="C60" s="800" t="s">
        <v>402</v>
      </c>
      <c r="D60" s="876"/>
      <c r="E60" s="876" t="s">
        <v>7</v>
      </c>
      <c r="F60" s="1106">
        <f>550+50</f>
        <v>600</v>
      </c>
      <c r="G60" s="1071"/>
      <c r="H60" s="1071"/>
      <c r="I60" s="1107"/>
      <c r="J60" s="1071"/>
      <c r="K60" s="1071"/>
      <c r="L60" s="1071"/>
      <c r="M60" s="1071"/>
      <c r="N60" s="1071"/>
      <c r="O60" s="1071"/>
      <c r="P60" s="1071"/>
      <c r="Q60" s="1072"/>
    </row>
    <row r="61" spans="1:17" ht="25.5">
      <c r="A61" s="1097">
        <v>45</v>
      </c>
      <c r="B61" s="799" t="s">
        <v>406</v>
      </c>
      <c r="C61" s="800" t="s">
        <v>402</v>
      </c>
      <c r="D61" s="876"/>
      <c r="E61" s="876" t="s">
        <v>7</v>
      </c>
      <c r="F61" s="1106">
        <v>200</v>
      </c>
      <c r="G61" s="1071"/>
      <c r="H61" s="1071"/>
      <c r="I61" s="1107"/>
      <c r="J61" s="1070"/>
      <c r="K61" s="1071"/>
      <c r="L61" s="1071"/>
      <c r="M61" s="1071"/>
      <c r="N61" s="1071"/>
      <c r="O61" s="1071"/>
      <c r="P61" s="1071"/>
      <c r="Q61" s="1072"/>
    </row>
    <row r="62" spans="1:17" ht="25.5">
      <c r="A62" s="1104">
        <v>46</v>
      </c>
      <c r="B62" s="799" t="s">
        <v>407</v>
      </c>
      <c r="C62" s="800" t="s">
        <v>402</v>
      </c>
      <c r="D62" s="876"/>
      <c r="E62" s="876" t="s">
        <v>7</v>
      </c>
      <c r="F62" s="1106">
        <v>200</v>
      </c>
      <c r="G62" s="1070"/>
      <c r="H62" s="1071"/>
      <c r="I62" s="1107"/>
      <c r="J62" s="1071"/>
      <c r="K62" s="1071"/>
      <c r="L62" s="1071"/>
      <c r="M62" s="1071"/>
      <c r="N62" s="1071"/>
      <c r="O62" s="1071"/>
      <c r="P62" s="1071"/>
      <c r="Q62" s="1072"/>
    </row>
    <row r="63" spans="1:17" ht="25.5">
      <c r="A63" s="1097">
        <v>47</v>
      </c>
      <c r="B63" s="799" t="s">
        <v>408</v>
      </c>
      <c r="C63" s="800"/>
      <c r="D63" s="876"/>
      <c r="E63" s="876" t="s">
        <v>7</v>
      </c>
      <c r="F63" s="1106">
        <v>5</v>
      </c>
      <c r="G63" s="1070"/>
      <c r="H63" s="1071"/>
      <c r="I63" s="1107"/>
      <c r="J63" s="1070"/>
      <c r="K63" s="1071"/>
      <c r="L63" s="1071"/>
      <c r="M63" s="1071"/>
      <c r="N63" s="1071"/>
      <c r="O63" s="1071"/>
      <c r="P63" s="1071"/>
      <c r="Q63" s="1072"/>
    </row>
    <row r="64" spans="1:17" ht="25.5">
      <c r="A64" s="1104">
        <v>48</v>
      </c>
      <c r="B64" s="1105" t="s">
        <v>366</v>
      </c>
      <c r="C64" s="876"/>
      <c r="D64" s="876"/>
      <c r="E64" s="876" t="s">
        <v>9</v>
      </c>
      <c r="F64" s="1106">
        <v>1</v>
      </c>
      <c r="G64" s="1070"/>
      <c r="H64" s="1071"/>
      <c r="I64" s="1107"/>
      <c r="J64" s="1070"/>
      <c r="K64" s="1071"/>
      <c r="L64" s="1071"/>
      <c r="M64" s="1071"/>
      <c r="N64" s="1071"/>
      <c r="O64" s="1071"/>
      <c r="P64" s="1071"/>
      <c r="Q64" s="1072"/>
    </row>
    <row r="65" spans="1:17" ht="15">
      <c r="A65" s="1097">
        <v>49</v>
      </c>
      <c r="B65" s="1105" t="s">
        <v>397</v>
      </c>
      <c r="C65" s="876"/>
      <c r="D65" s="876"/>
      <c r="E65" s="876" t="s">
        <v>9</v>
      </c>
      <c r="F65" s="1106">
        <v>1</v>
      </c>
      <c r="G65" s="1071"/>
      <c r="H65" s="1071"/>
      <c r="I65" s="1107"/>
      <c r="J65" s="1070"/>
      <c r="K65" s="1071"/>
      <c r="L65" s="1071"/>
      <c r="M65" s="1071"/>
      <c r="N65" s="1071"/>
      <c r="O65" s="1071"/>
      <c r="P65" s="1071"/>
      <c r="Q65" s="1072"/>
    </row>
    <row r="66" spans="1:17" ht="15">
      <c r="A66" s="1104">
        <v>50</v>
      </c>
      <c r="B66" s="833" t="s">
        <v>409</v>
      </c>
      <c r="C66" s="876"/>
      <c r="D66" s="876"/>
      <c r="E66" s="876" t="s">
        <v>9</v>
      </c>
      <c r="F66" s="1106">
        <v>1</v>
      </c>
      <c r="G66" s="1071"/>
      <c r="H66" s="1071"/>
      <c r="I66" s="1107"/>
      <c r="J66" s="1071"/>
      <c r="K66" s="1071"/>
      <c r="L66" s="1071"/>
      <c r="M66" s="1071"/>
      <c r="N66" s="1071"/>
      <c r="O66" s="1071"/>
      <c r="P66" s="1071"/>
      <c r="Q66" s="1072"/>
    </row>
    <row r="67" spans="1:17" ht="15">
      <c r="A67" s="1097">
        <v>51</v>
      </c>
      <c r="B67" s="1105" t="s">
        <v>398</v>
      </c>
      <c r="C67" s="876"/>
      <c r="D67" s="876"/>
      <c r="E67" s="876" t="s">
        <v>9</v>
      </c>
      <c r="F67" s="1106">
        <v>1</v>
      </c>
      <c r="G67" s="1071"/>
      <c r="H67" s="1071"/>
      <c r="I67" s="1107"/>
      <c r="J67" s="1070"/>
      <c r="K67" s="1071"/>
      <c r="L67" s="1071"/>
      <c r="M67" s="1071"/>
      <c r="N67" s="1071"/>
      <c r="O67" s="1071"/>
      <c r="P67" s="1071"/>
      <c r="Q67" s="1072"/>
    </row>
    <row r="68" spans="1:17" ht="25.5">
      <c r="A68" s="1104">
        <v>52</v>
      </c>
      <c r="B68" s="1105" t="s">
        <v>410</v>
      </c>
      <c r="C68" s="876"/>
      <c r="D68" s="876"/>
      <c r="E68" s="876" t="s">
        <v>9</v>
      </c>
      <c r="F68" s="1106">
        <v>1</v>
      </c>
      <c r="G68" s="1071"/>
      <c r="H68" s="1071"/>
      <c r="I68" s="1107"/>
      <c r="J68" s="1071"/>
      <c r="K68" s="1071"/>
      <c r="L68" s="1071"/>
      <c r="M68" s="1071"/>
      <c r="N68" s="1071"/>
      <c r="O68" s="1071"/>
      <c r="P68" s="1071"/>
      <c r="Q68" s="1072"/>
    </row>
    <row r="69" spans="1:17" ht="15">
      <c r="A69" s="1097">
        <v>53</v>
      </c>
      <c r="B69" s="1111" t="s">
        <v>411</v>
      </c>
      <c r="C69" s="876"/>
      <c r="D69" s="876"/>
      <c r="E69" s="876"/>
      <c r="F69" s="1106"/>
      <c r="G69" s="1071"/>
      <c r="H69" s="1071"/>
      <c r="I69" s="1107"/>
      <c r="J69" s="1070"/>
      <c r="K69" s="1071"/>
      <c r="L69" s="1071"/>
      <c r="M69" s="1071"/>
      <c r="N69" s="1071"/>
      <c r="O69" s="1071"/>
      <c r="P69" s="1071"/>
      <c r="Q69" s="1072"/>
    </row>
    <row r="70" spans="1:17" ht="25.5">
      <c r="A70" s="1104">
        <v>54</v>
      </c>
      <c r="B70" s="1105" t="s">
        <v>412</v>
      </c>
      <c r="C70" s="800" t="s">
        <v>413</v>
      </c>
      <c r="D70" s="876"/>
      <c r="E70" s="876" t="s">
        <v>5</v>
      </c>
      <c r="F70" s="1106">
        <v>12</v>
      </c>
      <c r="G70" s="1071"/>
      <c r="H70" s="1071"/>
      <c r="I70" s="1107"/>
      <c r="J70" s="1070"/>
      <c r="K70" s="1071"/>
      <c r="L70" s="1071"/>
      <c r="M70" s="1071"/>
      <c r="N70" s="1071"/>
      <c r="O70" s="1071"/>
      <c r="P70" s="1071"/>
      <c r="Q70" s="1072"/>
    </row>
    <row r="71" spans="1:17" ht="25.5">
      <c r="A71" s="1097">
        <v>55</v>
      </c>
      <c r="B71" s="1105" t="s">
        <v>414</v>
      </c>
      <c r="C71" s="800" t="s">
        <v>413</v>
      </c>
      <c r="D71" s="876"/>
      <c r="E71" s="876" t="s">
        <v>5</v>
      </c>
      <c r="F71" s="1106">
        <v>3</v>
      </c>
      <c r="G71" s="1071"/>
      <c r="H71" s="1071"/>
      <c r="I71" s="1107"/>
      <c r="J71" s="1070"/>
      <c r="K71" s="1071"/>
      <c r="L71" s="1071"/>
      <c r="M71" s="1071"/>
      <c r="N71" s="1071"/>
      <c r="O71" s="1071"/>
      <c r="P71" s="1071"/>
      <c r="Q71" s="1072"/>
    </row>
    <row r="72" spans="1:17" ht="25.5">
      <c r="A72" s="1104">
        <v>56</v>
      </c>
      <c r="B72" s="1105" t="s">
        <v>415</v>
      </c>
      <c r="C72" s="800" t="s">
        <v>413</v>
      </c>
      <c r="D72" s="876"/>
      <c r="E72" s="876" t="s">
        <v>5</v>
      </c>
      <c r="F72" s="1106">
        <v>1</v>
      </c>
      <c r="G72" s="1071"/>
      <c r="H72" s="1071"/>
      <c r="I72" s="1107"/>
      <c r="J72" s="1115"/>
      <c r="K72" s="1071"/>
      <c r="L72" s="1071"/>
      <c r="M72" s="1071"/>
      <c r="N72" s="1071"/>
      <c r="O72" s="1071"/>
      <c r="P72" s="1071"/>
      <c r="Q72" s="1072"/>
    </row>
    <row r="73" spans="1:17" ht="25.5">
      <c r="A73" s="1097">
        <v>57</v>
      </c>
      <c r="B73" s="1105" t="s">
        <v>416</v>
      </c>
      <c r="C73" s="800" t="s">
        <v>413</v>
      </c>
      <c r="D73" s="876"/>
      <c r="E73" s="876" t="s">
        <v>5</v>
      </c>
      <c r="F73" s="1106">
        <v>1</v>
      </c>
      <c r="G73" s="1071"/>
      <c r="H73" s="1071"/>
      <c r="I73" s="1107"/>
      <c r="J73" s="1115"/>
      <c r="K73" s="1071"/>
      <c r="L73" s="1071"/>
      <c r="M73" s="1071"/>
      <c r="N73" s="1071"/>
      <c r="O73" s="1071"/>
      <c r="P73" s="1071"/>
      <c r="Q73" s="1072"/>
    </row>
    <row r="74" spans="1:17" ht="25.5">
      <c r="A74" s="1104">
        <v>58</v>
      </c>
      <c r="B74" s="1105" t="s">
        <v>417</v>
      </c>
      <c r="C74" s="800" t="s">
        <v>418</v>
      </c>
      <c r="D74" s="876"/>
      <c r="E74" s="876" t="s">
        <v>5</v>
      </c>
      <c r="F74" s="1106">
        <v>1</v>
      </c>
      <c r="G74" s="1071"/>
      <c r="H74" s="1071"/>
      <c r="I74" s="1107"/>
      <c r="J74" s="1070"/>
      <c r="K74" s="1071"/>
      <c r="L74" s="1071"/>
      <c r="M74" s="1071"/>
      <c r="N74" s="1071"/>
      <c r="O74" s="1071"/>
      <c r="P74" s="1071"/>
      <c r="Q74" s="1072"/>
    </row>
    <row r="75" spans="1:17" ht="25.5">
      <c r="A75" s="1097">
        <v>59</v>
      </c>
      <c r="B75" s="1105" t="s">
        <v>366</v>
      </c>
      <c r="C75" s="876"/>
      <c r="D75" s="876"/>
      <c r="E75" s="876" t="s">
        <v>9</v>
      </c>
      <c r="F75" s="1106">
        <v>1</v>
      </c>
      <c r="G75" s="1071"/>
      <c r="H75" s="1071"/>
      <c r="I75" s="1107"/>
      <c r="J75" s="1071"/>
      <c r="K75" s="1071"/>
      <c r="L75" s="1071"/>
      <c r="M75" s="1071"/>
      <c r="N75" s="1071"/>
      <c r="O75" s="1071"/>
      <c r="P75" s="1071"/>
      <c r="Q75" s="1072"/>
    </row>
    <row r="76" spans="1:17" ht="15">
      <c r="A76" s="1104">
        <v>60</v>
      </c>
      <c r="B76" s="1111" t="s">
        <v>419</v>
      </c>
      <c r="C76" s="876"/>
      <c r="D76" s="876"/>
      <c r="E76" s="876"/>
      <c r="F76" s="1106"/>
      <c r="G76" s="1071"/>
      <c r="H76" s="1071"/>
      <c r="I76" s="1107"/>
      <c r="J76" s="1070"/>
      <c r="K76" s="1071"/>
      <c r="L76" s="1071"/>
      <c r="M76" s="1071"/>
      <c r="N76" s="1071"/>
      <c r="O76" s="1071"/>
      <c r="P76" s="1071"/>
      <c r="Q76" s="1072"/>
    </row>
    <row r="77" spans="1:17" ht="76.5">
      <c r="A77" s="1097">
        <v>61</v>
      </c>
      <c r="B77" s="1126" t="s">
        <v>3183</v>
      </c>
      <c r="C77" s="800" t="s">
        <v>3374</v>
      </c>
      <c r="D77" s="800"/>
      <c r="E77" s="876" t="s">
        <v>5</v>
      </c>
      <c r="F77" s="1106">
        <v>5</v>
      </c>
      <c r="G77" s="1071"/>
      <c r="H77" s="1071"/>
      <c r="I77" s="1107"/>
      <c r="J77" s="1071"/>
      <c r="K77" s="1071"/>
      <c r="L77" s="1071"/>
      <c r="M77" s="1071"/>
      <c r="N77" s="1071"/>
      <c r="O77" s="1071"/>
      <c r="P77" s="1071"/>
      <c r="Q77" s="1072"/>
    </row>
    <row r="78" spans="1:17" ht="15">
      <c r="A78" s="1104">
        <v>62</v>
      </c>
      <c r="B78" s="1114" t="s">
        <v>420</v>
      </c>
      <c r="C78" s="800"/>
      <c r="D78" s="800"/>
      <c r="E78" s="876" t="s">
        <v>5</v>
      </c>
      <c r="F78" s="1106">
        <v>4</v>
      </c>
      <c r="G78" s="1071"/>
      <c r="H78" s="1071"/>
      <c r="I78" s="1107"/>
      <c r="J78" s="1071"/>
      <c r="K78" s="1071"/>
      <c r="L78" s="1071"/>
      <c r="M78" s="1071"/>
      <c r="N78" s="1071"/>
      <c r="O78" s="1071"/>
      <c r="P78" s="1071"/>
      <c r="Q78" s="1072"/>
    </row>
    <row r="79" spans="1:17" ht="15">
      <c r="A79" s="1097">
        <v>63</v>
      </c>
      <c r="B79" s="1114" t="s">
        <v>421</v>
      </c>
      <c r="C79" s="800"/>
      <c r="D79" s="800"/>
      <c r="E79" s="876" t="s">
        <v>5</v>
      </c>
      <c r="F79" s="1106">
        <v>4</v>
      </c>
      <c r="G79" s="1071"/>
      <c r="H79" s="1071"/>
      <c r="I79" s="1107"/>
      <c r="J79" s="1071"/>
      <c r="K79" s="1071"/>
      <c r="L79" s="1071"/>
      <c r="M79" s="1071"/>
      <c r="N79" s="1071"/>
      <c r="O79" s="1071"/>
      <c r="P79" s="1071"/>
      <c r="Q79" s="1072"/>
    </row>
    <row r="80" spans="1:17" ht="15">
      <c r="A80" s="1104">
        <v>64</v>
      </c>
      <c r="B80" s="1114" t="s">
        <v>422</v>
      </c>
      <c r="C80" s="800"/>
      <c r="D80" s="800"/>
      <c r="E80" s="876" t="s">
        <v>5</v>
      </c>
      <c r="F80" s="1106">
        <v>4</v>
      </c>
      <c r="G80" s="1071"/>
      <c r="H80" s="1071"/>
      <c r="I80" s="1107"/>
      <c r="J80" s="1070"/>
      <c r="K80" s="1071"/>
      <c r="L80" s="1071"/>
      <c r="M80" s="1071"/>
      <c r="N80" s="1071"/>
      <c r="O80" s="1071"/>
      <c r="P80" s="1071"/>
      <c r="Q80" s="1072"/>
    </row>
    <row r="81" spans="1:17" ht="15">
      <c r="A81" s="1097">
        <v>65</v>
      </c>
      <c r="B81" s="1114" t="s">
        <v>423</v>
      </c>
      <c r="C81" s="800"/>
      <c r="D81" s="800"/>
      <c r="E81" s="876" t="s">
        <v>5</v>
      </c>
      <c r="F81" s="1106">
        <v>1</v>
      </c>
      <c r="G81" s="1070"/>
      <c r="H81" s="1071"/>
      <c r="I81" s="1107"/>
      <c r="J81" s="1071"/>
      <c r="K81" s="1071"/>
      <c r="L81" s="1071"/>
      <c r="M81" s="1071"/>
      <c r="N81" s="1071"/>
      <c r="O81" s="1071"/>
      <c r="P81" s="1071"/>
      <c r="Q81" s="1072"/>
    </row>
    <row r="82" spans="1:17" ht="25.5">
      <c r="A82" s="1104">
        <v>66</v>
      </c>
      <c r="B82" s="1105" t="s">
        <v>424</v>
      </c>
      <c r="C82" s="800" t="s">
        <v>3374</v>
      </c>
      <c r="D82" s="800"/>
      <c r="E82" s="876" t="s">
        <v>5</v>
      </c>
      <c r="F82" s="1106">
        <v>10</v>
      </c>
      <c r="G82" s="1070"/>
      <c r="H82" s="1071"/>
      <c r="I82" s="1107"/>
      <c r="J82" s="1070"/>
      <c r="K82" s="1071"/>
      <c r="L82" s="1071"/>
      <c r="M82" s="1071"/>
      <c r="N82" s="1071"/>
      <c r="O82" s="1071"/>
      <c r="P82" s="1071"/>
      <c r="Q82" s="1072"/>
    </row>
    <row r="83" spans="1:17" ht="15">
      <c r="A83" s="1097">
        <v>67</v>
      </c>
      <c r="B83" s="1114" t="s">
        <v>420</v>
      </c>
      <c r="C83" s="800"/>
      <c r="D83" s="800"/>
      <c r="E83" s="876" t="s">
        <v>5</v>
      </c>
      <c r="F83" s="1106">
        <v>8</v>
      </c>
      <c r="G83" s="1071"/>
      <c r="H83" s="1071"/>
      <c r="I83" s="1107"/>
      <c r="J83" s="1071"/>
      <c r="K83" s="1071"/>
      <c r="L83" s="1071"/>
      <c r="M83" s="1071"/>
      <c r="N83" s="1071"/>
      <c r="O83" s="1071"/>
      <c r="P83" s="1071"/>
      <c r="Q83" s="1072"/>
    </row>
    <row r="84" spans="1:17" ht="15">
      <c r="A84" s="1104">
        <v>68</v>
      </c>
      <c r="B84" s="1114" t="s">
        <v>425</v>
      </c>
      <c r="C84" s="800"/>
      <c r="D84" s="800"/>
      <c r="E84" s="876" t="s">
        <v>5</v>
      </c>
      <c r="F84" s="1106">
        <v>8</v>
      </c>
      <c r="G84" s="1071"/>
      <c r="H84" s="1071"/>
      <c r="I84" s="1107"/>
      <c r="J84" s="1070"/>
      <c r="K84" s="1071"/>
      <c r="L84" s="1071"/>
      <c r="M84" s="1071"/>
      <c r="N84" s="1071"/>
      <c r="O84" s="1071"/>
      <c r="P84" s="1071"/>
      <c r="Q84" s="1072"/>
    </row>
    <row r="85" spans="1:17" ht="15">
      <c r="A85" s="1097">
        <v>69</v>
      </c>
      <c r="B85" s="1114" t="s">
        <v>426</v>
      </c>
      <c r="C85" s="800"/>
      <c r="D85" s="800"/>
      <c r="E85" s="876" t="s">
        <v>5</v>
      </c>
      <c r="F85" s="1106">
        <v>2</v>
      </c>
      <c r="G85" s="1070"/>
      <c r="H85" s="1071"/>
      <c r="I85" s="1107"/>
      <c r="J85" s="1071"/>
      <c r="K85" s="1071"/>
      <c r="L85" s="1071"/>
      <c r="M85" s="1071"/>
      <c r="N85" s="1071"/>
      <c r="O85" s="1071"/>
      <c r="P85" s="1071"/>
      <c r="Q85" s="1072"/>
    </row>
    <row r="86" spans="1:17" ht="51">
      <c r="A86" s="1104">
        <v>70</v>
      </c>
      <c r="B86" s="1105" t="s">
        <v>427</v>
      </c>
      <c r="C86" s="800" t="s">
        <v>428</v>
      </c>
      <c r="D86" s="800"/>
      <c r="E86" s="876" t="s">
        <v>5</v>
      </c>
      <c r="F86" s="1106">
        <v>4</v>
      </c>
      <c r="G86" s="1071"/>
      <c r="H86" s="1071"/>
      <c r="I86" s="1107"/>
      <c r="J86" s="1070"/>
      <c r="K86" s="1071"/>
      <c r="L86" s="1071"/>
      <c r="M86" s="1071"/>
      <c r="N86" s="1071"/>
      <c r="O86" s="1071"/>
      <c r="P86" s="1071"/>
      <c r="Q86" s="1072"/>
    </row>
    <row r="87" spans="1:17" ht="15">
      <c r="A87" s="1097">
        <v>71</v>
      </c>
      <c r="B87" s="1114" t="s">
        <v>420</v>
      </c>
      <c r="C87" s="800"/>
      <c r="D87" s="800"/>
      <c r="E87" s="876" t="s">
        <v>5</v>
      </c>
      <c r="F87" s="1106">
        <v>3</v>
      </c>
      <c r="G87" s="1071"/>
      <c r="H87" s="1071"/>
      <c r="I87" s="1107"/>
      <c r="J87" s="1071"/>
      <c r="K87" s="1071"/>
      <c r="L87" s="1071"/>
      <c r="M87" s="1071"/>
      <c r="N87" s="1071"/>
      <c r="O87" s="1071"/>
      <c r="P87" s="1071"/>
      <c r="Q87" s="1072"/>
    </row>
    <row r="88" spans="1:17" ht="15">
      <c r="A88" s="1104">
        <v>72</v>
      </c>
      <c r="B88" s="1114" t="s">
        <v>421</v>
      </c>
      <c r="C88" s="800"/>
      <c r="D88" s="800"/>
      <c r="E88" s="876" t="s">
        <v>5</v>
      </c>
      <c r="F88" s="1106">
        <v>3</v>
      </c>
      <c r="G88" s="1071"/>
      <c r="H88" s="1071"/>
      <c r="I88" s="1107"/>
      <c r="J88" s="1071"/>
      <c r="K88" s="1071"/>
      <c r="L88" s="1071"/>
      <c r="M88" s="1071"/>
      <c r="N88" s="1071"/>
      <c r="O88" s="1071"/>
      <c r="P88" s="1071"/>
      <c r="Q88" s="1072"/>
    </row>
    <row r="89" spans="1:17" ht="15">
      <c r="A89" s="1097">
        <v>73</v>
      </c>
      <c r="B89" s="1114" t="s">
        <v>429</v>
      </c>
      <c r="C89" s="800"/>
      <c r="D89" s="800"/>
      <c r="E89" s="876" t="s">
        <v>5</v>
      </c>
      <c r="F89" s="1106">
        <v>3</v>
      </c>
      <c r="G89" s="1071"/>
      <c r="H89" s="1071"/>
      <c r="I89" s="1107"/>
      <c r="J89" s="1070"/>
      <c r="K89" s="1071"/>
      <c r="L89" s="1071"/>
      <c r="M89" s="1071"/>
      <c r="N89" s="1071"/>
      <c r="O89" s="1071"/>
      <c r="P89" s="1071"/>
      <c r="Q89" s="1072"/>
    </row>
    <row r="90" spans="1:17" ht="38.25">
      <c r="A90" s="1104">
        <v>74</v>
      </c>
      <c r="B90" s="1105" t="s">
        <v>430</v>
      </c>
      <c r="C90" s="800" t="s">
        <v>3375</v>
      </c>
      <c r="D90" s="800"/>
      <c r="E90" s="876" t="s">
        <v>5</v>
      </c>
      <c r="F90" s="1106">
        <v>1</v>
      </c>
      <c r="G90" s="1071"/>
      <c r="H90" s="1071"/>
      <c r="I90" s="1107"/>
      <c r="J90" s="1071"/>
      <c r="K90" s="1071"/>
      <c r="L90" s="1071"/>
      <c r="M90" s="1071"/>
      <c r="N90" s="1071"/>
      <c r="O90" s="1071"/>
      <c r="P90" s="1071"/>
      <c r="Q90" s="1072"/>
    </row>
    <row r="91" spans="1:17" ht="38.25">
      <c r="A91" s="1097">
        <v>75</v>
      </c>
      <c r="B91" s="1105" t="s">
        <v>431</v>
      </c>
      <c r="C91" s="800" t="s">
        <v>3376</v>
      </c>
      <c r="D91" s="800"/>
      <c r="E91" s="876" t="s">
        <v>5</v>
      </c>
      <c r="F91" s="1106">
        <v>2</v>
      </c>
      <c r="G91" s="1071"/>
      <c r="H91" s="1071"/>
      <c r="I91" s="1107"/>
      <c r="J91" s="1071"/>
      <c r="K91" s="1071"/>
      <c r="L91" s="1071"/>
      <c r="M91" s="1071"/>
      <c r="N91" s="1071"/>
      <c r="O91" s="1071"/>
      <c r="P91" s="1071"/>
      <c r="Q91" s="1072"/>
    </row>
    <row r="92" spans="1:17" ht="51">
      <c r="A92" s="1104">
        <v>76</v>
      </c>
      <c r="B92" s="1105" t="s">
        <v>432</v>
      </c>
      <c r="C92" s="800" t="s">
        <v>3375</v>
      </c>
      <c r="D92" s="800"/>
      <c r="E92" s="876" t="s">
        <v>5</v>
      </c>
      <c r="F92" s="1106">
        <v>3</v>
      </c>
      <c r="G92" s="1071"/>
      <c r="H92" s="1071"/>
      <c r="I92" s="1107"/>
      <c r="J92" s="1071"/>
      <c r="K92" s="1071"/>
      <c r="L92" s="1071"/>
      <c r="M92" s="1071"/>
      <c r="N92" s="1071"/>
      <c r="O92" s="1071"/>
      <c r="P92" s="1071"/>
      <c r="Q92" s="1072"/>
    </row>
    <row r="93" spans="1:17" ht="51">
      <c r="A93" s="1097">
        <v>77</v>
      </c>
      <c r="B93" s="1105" t="s">
        <v>433</v>
      </c>
      <c r="C93" s="800" t="s">
        <v>3377</v>
      </c>
      <c r="D93" s="800"/>
      <c r="E93" s="876" t="s">
        <v>5</v>
      </c>
      <c r="F93" s="1106">
        <v>81</v>
      </c>
      <c r="G93" s="1071"/>
      <c r="H93" s="1071"/>
      <c r="I93" s="1107"/>
      <c r="J93" s="1070"/>
      <c r="K93" s="1071"/>
      <c r="L93" s="1071"/>
      <c r="M93" s="1071"/>
      <c r="N93" s="1071"/>
      <c r="O93" s="1071"/>
      <c r="P93" s="1071"/>
      <c r="Q93" s="1072"/>
    </row>
    <row r="94" spans="1:17" ht="51">
      <c r="A94" s="1104">
        <v>78</v>
      </c>
      <c r="B94" s="1105" t="s">
        <v>434</v>
      </c>
      <c r="C94" s="800" t="s">
        <v>3377</v>
      </c>
      <c r="D94" s="800"/>
      <c r="E94" s="876" t="s">
        <v>5</v>
      </c>
      <c r="F94" s="1106">
        <v>1</v>
      </c>
      <c r="G94" s="1071"/>
      <c r="H94" s="1071"/>
      <c r="I94" s="1107"/>
      <c r="J94" s="1071"/>
      <c r="K94" s="1071"/>
      <c r="L94" s="1071"/>
      <c r="M94" s="1071"/>
      <c r="N94" s="1071"/>
      <c r="O94" s="1071"/>
      <c r="P94" s="1071"/>
      <c r="Q94" s="1072"/>
    </row>
    <row r="95" spans="1:17" ht="51">
      <c r="A95" s="1097">
        <v>79</v>
      </c>
      <c r="B95" s="1105" t="s">
        <v>435</v>
      </c>
      <c r="C95" s="800" t="s">
        <v>3377</v>
      </c>
      <c r="D95" s="800"/>
      <c r="E95" s="876" t="s">
        <v>5</v>
      </c>
      <c r="F95" s="1106">
        <v>1</v>
      </c>
      <c r="G95" s="1071"/>
      <c r="H95" s="1071"/>
      <c r="I95" s="1107"/>
      <c r="J95" s="1070"/>
      <c r="K95" s="1071"/>
      <c r="L95" s="1071"/>
      <c r="M95" s="1071"/>
      <c r="N95" s="1071"/>
      <c r="O95" s="1071"/>
      <c r="P95" s="1071"/>
      <c r="Q95" s="1072"/>
    </row>
    <row r="96" spans="1:17" ht="38.25">
      <c r="A96" s="1104">
        <v>80</v>
      </c>
      <c r="B96" s="1105" t="s">
        <v>436</v>
      </c>
      <c r="C96" s="800" t="s">
        <v>3377</v>
      </c>
      <c r="D96" s="800"/>
      <c r="E96" s="876" t="s">
        <v>5</v>
      </c>
      <c r="F96" s="1106">
        <v>8</v>
      </c>
      <c r="G96" s="1071"/>
      <c r="H96" s="1071"/>
      <c r="I96" s="1107"/>
      <c r="J96" s="1070"/>
      <c r="K96" s="1071"/>
      <c r="L96" s="1071"/>
      <c r="M96" s="1071"/>
      <c r="N96" s="1071"/>
      <c r="O96" s="1071"/>
      <c r="P96" s="1071"/>
      <c r="Q96" s="1072"/>
    </row>
    <row r="97" spans="1:21" ht="63.75">
      <c r="A97" s="1097">
        <v>81</v>
      </c>
      <c r="B97" s="1105" t="s">
        <v>437</v>
      </c>
      <c r="C97" s="800" t="s">
        <v>3377</v>
      </c>
      <c r="D97" s="800"/>
      <c r="E97" s="876" t="s">
        <v>5</v>
      </c>
      <c r="F97" s="1106">
        <v>2</v>
      </c>
      <c r="G97" s="1071"/>
      <c r="H97" s="1071"/>
      <c r="I97" s="1107"/>
      <c r="J97" s="1070"/>
      <c r="K97" s="1071"/>
      <c r="L97" s="1071"/>
      <c r="M97" s="1071"/>
      <c r="N97" s="1071"/>
      <c r="O97" s="1071"/>
      <c r="P97" s="1071"/>
      <c r="Q97" s="1072"/>
    </row>
    <row r="98" spans="1:21" s="1801" customFormat="1" ht="89.25" customHeight="1">
      <c r="A98" s="1116"/>
      <c r="B98" s="1840" t="s">
        <v>3982</v>
      </c>
      <c r="C98" s="1118" t="s">
        <v>3377</v>
      </c>
      <c r="D98" s="709"/>
      <c r="E98" s="719" t="s">
        <v>1097</v>
      </c>
      <c r="F98" s="721">
        <v>1</v>
      </c>
      <c r="G98" s="1123"/>
      <c r="H98" s="1123"/>
      <c r="I98" s="1719"/>
      <c r="J98" s="1195"/>
      <c r="K98" s="1123"/>
      <c r="L98" s="1123"/>
      <c r="M98" s="1123"/>
      <c r="N98" s="1123"/>
      <c r="O98" s="1123"/>
      <c r="P98" s="1123"/>
      <c r="Q98" s="1785"/>
      <c r="S98" s="1943" t="s">
        <v>4003</v>
      </c>
      <c r="T98" s="1944"/>
      <c r="U98" s="1944"/>
    </row>
    <row r="99" spans="1:21" ht="25.5">
      <c r="A99" s="1104">
        <v>82</v>
      </c>
      <c r="B99" s="1105" t="s">
        <v>438</v>
      </c>
      <c r="C99" s="800" t="s">
        <v>3378</v>
      </c>
      <c r="D99" s="800"/>
      <c r="E99" s="876" t="s">
        <v>7</v>
      </c>
      <c r="F99" s="1106">
        <v>116</v>
      </c>
      <c r="G99" s="1071"/>
      <c r="H99" s="1071"/>
      <c r="I99" s="1107"/>
      <c r="J99" s="1071"/>
      <c r="K99" s="1071"/>
      <c r="L99" s="1071"/>
      <c r="M99" s="1071"/>
      <c r="N99" s="1071"/>
      <c r="O99" s="1071"/>
      <c r="P99" s="1071"/>
      <c r="Q99" s="1072"/>
    </row>
    <row r="100" spans="1:21" ht="63.75">
      <c r="A100" s="1097">
        <v>83</v>
      </c>
      <c r="B100" s="1105" t="s">
        <v>439</v>
      </c>
      <c r="C100" s="800" t="s">
        <v>3379</v>
      </c>
      <c r="D100" s="800"/>
      <c r="E100" s="876" t="s">
        <v>9</v>
      </c>
      <c r="F100" s="1106">
        <v>1</v>
      </c>
      <c r="G100" s="1071"/>
      <c r="H100" s="1071"/>
      <c r="I100" s="1107"/>
      <c r="J100" s="1070"/>
      <c r="K100" s="1071"/>
      <c r="L100" s="1071"/>
      <c r="M100" s="1071"/>
      <c r="N100" s="1071"/>
      <c r="O100" s="1071"/>
      <c r="P100" s="1071"/>
      <c r="Q100" s="1072"/>
    </row>
    <row r="101" spans="1:21" ht="15">
      <c r="A101" s="1104">
        <v>84</v>
      </c>
      <c r="B101" s="1105" t="s">
        <v>440</v>
      </c>
      <c r="C101" s="800"/>
      <c r="D101" s="800"/>
      <c r="E101" s="876" t="s">
        <v>5</v>
      </c>
      <c r="F101" s="1106">
        <v>3</v>
      </c>
      <c r="G101" s="1071"/>
      <c r="H101" s="1071"/>
      <c r="I101" s="1107"/>
      <c r="J101" s="1071"/>
      <c r="K101" s="1071"/>
      <c r="L101" s="1071"/>
      <c r="M101" s="1071"/>
      <c r="N101" s="1071"/>
      <c r="O101" s="1071"/>
      <c r="P101" s="1071"/>
      <c r="Q101" s="1072"/>
    </row>
    <row r="102" spans="1:21" ht="25.5">
      <c r="A102" s="1097">
        <v>85</v>
      </c>
      <c r="B102" s="1105" t="s">
        <v>366</v>
      </c>
      <c r="C102" s="876"/>
      <c r="D102" s="876"/>
      <c r="E102" s="876" t="s">
        <v>9</v>
      </c>
      <c r="F102" s="1106">
        <v>1</v>
      </c>
      <c r="G102" s="1071"/>
      <c r="H102" s="1071"/>
      <c r="I102" s="1107"/>
      <c r="J102" s="1070"/>
      <c r="K102" s="1071"/>
      <c r="L102" s="1071"/>
      <c r="M102" s="1071"/>
      <c r="N102" s="1071"/>
      <c r="O102" s="1071"/>
      <c r="P102" s="1071"/>
      <c r="Q102" s="1072"/>
    </row>
    <row r="103" spans="1:21" ht="15">
      <c r="A103" s="1121">
        <v>86</v>
      </c>
      <c r="B103" s="1127" t="s">
        <v>308</v>
      </c>
      <c r="C103" s="973"/>
      <c r="D103" s="973"/>
      <c r="E103" s="973"/>
      <c r="F103" s="1119"/>
    </row>
    <row r="104" spans="1:21" ht="25.5">
      <c r="A104" s="1116">
        <v>87</v>
      </c>
      <c r="B104" s="1126" t="s">
        <v>3184</v>
      </c>
      <c r="C104" s="973"/>
      <c r="D104" s="973"/>
      <c r="E104" s="973" t="s">
        <v>7</v>
      </c>
      <c r="F104" s="1128">
        <v>300</v>
      </c>
      <c r="G104" s="1113"/>
      <c r="H104" s="1071"/>
      <c r="I104" s="1107"/>
      <c r="J104" s="1113"/>
      <c r="K104" s="1071"/>
      <c r="L104" s="1071"/>
      <c r="M104" s="1071"/>
      <c r="N104" s="1071"/>
      <c r="O104" s="1071"/>
      <c r="P104" s="1071"/>
      <c r="Q104" s="1072"/>
    </row>
    <row r="105" spans="1:21" ht="15">
      <c r="A105" s="1104">
        <v>86</v>
      </c>
      <c r="B105" s="1111" t="s">
        <v>441</v>
      </c>
      <c r="C105" s="876"/>
      <c r="D105" s="876"/>
      <c r="E105" s="876"/>
      <c r="F105" s="1106"/>
      <c r="G105" s="1071"/>
      <c r="H105" s="1071"/>
      <c r="I105" s="1107"/>
      <c r="J105" s="1070"/>
      <c r="K105" s="1071"/>
      <c r="L105" s="1071"/>
      <c r="M105" s="1071"/>
      <c r="N105" s="1071"/>
      <c r="O105" s="1071"/>
      <c r="P105" s="1071"/>
      <c r="Q105" s="1072"/>
    </row>
    <row r="106" spans="1:21" ht="25.5">
      <c r="A106" s="1097">
        <v>87</v>
      </c>
      <c r="B106" s="799" t="s">
        <v>442</v>
      </c>
      <c r="C106" s="876" t="s">
        <v>3380</v>
      </c>
      <c r="D106" s="876"/>
      <c r="E106" s="876" t="s">
        <v>9</v>
      </c>
      <c r="F106" s="1106">
        <v>1</v>
      </c>
      <c r="G106" s="1113"/>
      <c r="H106" s="1071"/>
      <c r="I106" s="1107"/>
      <c r="J106" s="1113"/>
      <c r="K106" s="1071"/>
      <c r="L106" s="1071"/>
      <c r="M106" s="1071"/>
      <c r="N106" s="1071"/>
      <c r="O106" s="1071"/>
      <c r="P106" s="1071"/>
      <c r="Q106" s="1072"/>
    </row>
    <row r="107" spans="1:21" ht="25.5">
      <c r="A107" s="1104">
        <v>88</v>
      </c>
      <c r="B107" s="799" t="s">
        <v>443</v>
      </c>
      <c r="C107" s="876" t="s">
        <v>3380</v>
      </c>
      <c r="D107" s="876"/>
      <c r="E107" s="876" t="s">
        <v>9</v>
      </c>
      <c r="F107" s="1106">
        <v>1</v>
      </c>
      <c r="G107" s="1115"/>
      <c r="H107" s="1071"/>
      <c r="I107" s="1107"/>
      <c r="J107" s="1115"/>
      <c r="K107" s="1071"/>
      <c r="L107" s="1071"/>
      <c r="M107" s="1071"/>
      <c r="N107" s="1071"/>
      <c r="O107" s="1071"/>
      <c r="P107" s="1071"/>
      <c r="Q107" s="1072"/>
    </row>
    <row r="108" spans="1:21" ht="25.5">
      <c r="A108" s="1097">
        <v>89</v>
      </c>
      <c r="B108" s="1105" t="s">
        <v>366</v>
      </c>
      <c r="C108" s="876"/>
      <c r="D108" s="876"/>
      <c r="E108" s="876" t="s">
        <v>9</v>
      </c>
      <c r="F108" s="1106">
        <v>1</v>
      </c>
      <c r="G108" s="1115"/>
      <c r="H108" s="1071"/>
      <c r="I108" s="1107"/>
      <c r="J108" s="1115"/>
      <c r="K108" s="1071"/>
      <c r="L108" s="1071"/>
      <c r="M108" s="1071"/>
      <c r="N108" s="1071"/>
      <c r="O108" s="1071"/>
      <c r="P108" s="1071"/>
      <c r="Q108" s="1072"/>
    </row>
    <row r="109" spans="1:21" ht="15">
      <c r="A109" s="1104">
        <v>90</v>
      </c>
      <c r="B109" s="1111" t="s">
        <v>444</v>
      </c>
      <c r="C109" s="876"/>
      <c r="D109" s="876"/>
      <c r="E109" s="876"/>
      <c r="F109" s="1106"/>
      <c r="G109" s="1071"/>
      <c r="H109" s="1071"/>
      <c r="I109" s="1107"/>
      <c r="J109" s="1070"/>
      <c r="K109" s="1071"/>
      <c r="L109" s="1071"/>
      <c r="M109" s="1071"/>
      <c r="N109" s="1071"/>
      <c r="O109" s="1071"/>
      <c r="P109" s="1071"/>
      <c r="Q109" s="1072"/>
    </row>
    <row r="110" spans="1:21" ht="15">
      <c r="A110" s="1097">
        <v>91</v>
      </c>
      <c r="B110" s="1114" t="s">
        <v>445</v>
      </c>
      <c r="C110" s="876"/>
      <c r="D110" s="876"/>
      <c r="E110" s="800" t="s">
        <v>9</v>
      </c>
      <c r="F110" s="1106">
        <v>1</v>
      </c>
      <c r="G110" s="1071"/>
      <c r="H110" s="1071"/>
      <c r="I110" s="1107"/>
      <c r="J110" s="1071"/>
      <c r="K110" s="1071"/>
      <c r="L110" s="1071"/>
      <c r="M110" s="1071"/>
      <c r="N110" s="1071"/>
      <c r="O110" s="1071"/>
      <c r="P110" s="1071"/>
      <c r="Q110" s="1072"/>
    </row>
    <row r="111" spans="1:21" ht="51.75" thickBot="1">
      <c r="A111" s="1104">
        <v>92</v>
      </c>
      <c r="B111" s="1129" t="s">
        <v>1099</v>
      </c>
      <c r="C111" s="1130"/>
      <c r="D111" s="1130"/>
      <c r="E111" s="1131" t="s">
        <v>1097</v>
      </c>
      <c r="F111" s="1132">
        <v>1</v>
      </c>
      <c r="G111" s="1133"/>
      <c r="H111" s="1134"/>
      <c r="I111" s="1134"/>
      <c r="J111" s="1135"/>
      <c r="K111" s="1135"/>
      <c r="L111" s="1134"/>
      <c r="M111" s="1071"/>
      <c r="N111" s="1071"/>
      <c r="O111" s="1071"/>
      <c r="P111" s="1071"/>
      <c r="Q111" s="1072"/>
    </row>
    <row r="112" spans="1:21" ht="13.5" thickBot="1">
      <c r="A112" s="1136"/>
      <c r="B112" s="2147" t="s">
        <v>6</v>
      </c>
      <c r="C112" s="2147"/>
      <c r="D112" s="2147"/>
      <c r="E112" s="2147"/>
      <c r="F112" s="2177"/>
      <c r="G112" s="1137"/>
      <c r="H112" s="1138"/>
      <c r="I112" s="1138"/>
      <c r="J112" s="1138"/>
      <c r="K112" s="1138"/>
      <c r="L112" s="1138"/>
      <c r="M112" s="1139"/>
      <c r="N112" s="1139"/>
      <c r="O112" s="1139"/>
      <c r="P112" s="1139"/>
      <c r="Q112" s="1139"/>
    </row>
    <row r="113" spans="1:12">
      <c r="A113" s="2115"/>
      <c r="B113" s="2115"/>
      <c r="C113" s="2115"/>
      <c r="D113" s="2115"/>
      <c r="E113" s="2115"/>
      <c r="F113" s="2115"/>
    </row>
    <row r="115" spans="1:12" s="752" customFormat="1" ht="51.75" customHeight="1">
      <c r="A115" s="843">
        <v>1</v>
      </c>
      <c r="B115" s="2021" t="s">
        <v>2799</v>
      </c>
      <c r="C115" s="2021"/>
      <c r="D115" s="2021"/>
      <c r="E115" s="2021"/>
      <c r="F115" s="2021"/>
      <c r="G115" s="2021"/>
      <c r="H115" s="2021"/>
      <c r="I115" s="2021"/>
      <c r="J115" s="2021"/>
      <c r="K115" s="2021"/>
      <c r="L115" s="2021"/>
    </row>
    <row r="116" spans="1:12" s="752" customFormat="1" ht="24" customHeight="1">
      <c r="A116" s="846" t="s">
        <v>49</v>
      </c>
      <c r="B116" s="1032" t="s">
        <v>3220</v>
      </c>
      <c r="C116" s="1033"/>
      <c r="D116" s="1033"/>
      <c r="E116" s="1033"/>
      <c r="F116" s="1033"/>
      <c r="G116" s="1033"/>
      <c r="H116" s="1033"/>
      <c r="I116" s="1033"/>
      <c r="J116" s="1033"/>
      <c r="K116" s="1033"/>
      <c r="L116" s="1033"/>
    </row>
    <row r="117" spans="1:12" s="752" customFormat="1" ht="41.25" customHeight="1">
      <c r="A117" s="1034" t="s">
        <v>52</v>
      </c>
      <c r="B117" s="2020" t="s">
        <v>3216</v>
      </c>
      <c r="C117" s="2020"/>
      <c r="D117" s="2020"/>
      <c r="E117" s="2020"/>
      <c r="F117" s="2020"/>
      <c r="G117" s="2020"/>
      <c r="H117" s="2020"/>
      <c r="I117" s="2020"/>
      <c r="J117" s="2020"/>
      <c r="K117" s="2020"/>
      <c r="L117" s="2020"/>
    </row>
    <row r="118" spans="1:12" s="752" customFormat="1" ht="39" customHeight="1">
      <c r="A118" s="1034" t="s">
        <v>3218</v>
      </c>
      <c r="B118" s="1927" t="s">
        <v>3217</v>
      </c>
      <c r="C118" s="1927"/>
      <c r="D118" s="1927"/>
      <c r="E118" s="1927"/>
      <c r="F118" s="1927"/>
      <c r="G118" s="1927"/>
      <c r="H118" s="1927"/>
      <c r="I118" s="1927"/>
      <c r="J118" s="1927"/>
      <c r="K118" s="1927"/>
      <c r="L118" s="1927"/>
    </row>
    <row r="119" spans="1:12" s="752" customFormat="1" ht="64.5" customHeight="1">
      <c r="A119" s="1034" t="s">
        <v>3219</v>
      </c>
      <c r="B119" s="1927" t="s">
        <v>3224</v>
      </c>
      <c r="C119" s="1927"/>
      <c r="D119" s="1927"/>
      <c r="E119" s="1927"/>
      <c r="F119" s="1927"/>
      <c r="G119" s="1927"/>
      <c r="H119" s="1927"/>
      <c r="I119" s="1927"/>
      <c r="J119" s="1927"/>
      <c r="K119" s="1927"/>
      <c r="L119" s="1927"/>
    </row>
    <row r="120" spans="1:12" s="752" customFormat="1">
      <c r="A120" s="846"/>
      <c r="B120" s="847"/>
      <c r="C120" s="843"/>
      <c r="D120" s="848"/>
      <c r="E120" s="848"/>
      <c r="F120" s="844"/>
      <c r="G120" s="845"/>
      <c r="H120" s="845"/>
      <c r="I120" s="845"/>
      <c r="J120" s="845"/>
      <c r="K120" s="845"/>
      <c r="L120" s="845"/>
    </row>
    <row r="121" spans="1:12" s="752" customFormat="1">
      <c r="A121" s="846"/>
      <c r="B121" s="847"/>
      <c r="C121" s="843"/>
      <c r="D121" s="848"/>
      <c r="E121" s="848"/>
      <c r="F121" s="844"/>
      <c r="G121" s="845"/>
      <c r="H121" s="845"/>
      <c r="I121" s="845"/>
      <c r="J121" s="845"/>
      <c r="K121" s="845"/>
      <c r="L121" s="845"/>
    </row>
    <row r="122" spans="1:12" s="752" customFormat="1">
      <c r="A122" s="846"/>
      <c r="B122" s="847"/>
      <c r="C122" s="843"/>
      <c r="D122" s="848"/>
      <c r="E122" s="848"/>
      <c r="F122" s="844"/>
      <c r="G122" s="845"/>
      <c r="H122" s="845"/>
      <c r="I122" s="845"/>
      <c r="J122" s="845"/>
      <c r="K122" s="845"/>
      <c r="L122" s="845"/>
    </row>
    <row r="123" spans="1:12" s="752" customFormat="1">
      <c r="A123" s="849"/>
      <c r="B123" s="1045" t="s">
        <v>3222</v>
      </c>
      <c r="C123" s="1921" t="s">
        <v>10</v>
      </c>
      <c r="D123" s="1921"/>
      <c r="E123" s="757"/>
      <c r="F123" s="757"/>
      <c r="G123" s="757"/>
      <c r="H123" s="757"/>
      <c r="I123" s="757"/>
      <c r="J123" s="757"/>
      <c r="K123" s="757"/>
      <c r="L123" s="757"/>
    </row>
    <row r="124" spans="1:12" s="752" customFormat="1">
      <c r="A124" s="849"/>
      <c r="B124" s="1045" t="s">
        <v>3221</v>
      </c>
      <c r="C124" s="1921" t="s">
        <v>11</v>
      </c>
      <c r="D124" s="1921"/>
      <c r="E124" s="757"/>
      <c r="F124" s="757"/>
      <c r="G124" s="757"/>
      <c r="H124" s="757"/>
      <c r="I124" s="757"/>
      <c r="J124" s="757"/>
      <c r="K124" s="757"/>
      <c r="L124" s="757"/>
    </row>
    <row r="125" spans="1:12" s="752" customFormat="1">
      <c r="A125" s="849"/>
      <c r="B125" s="833"/>
      <c r="C125" s="851"/>
      <c r="D125" s="851"/>
      <c r="E125" s="757"/>
      <c r="F125" s="757"/>
      <c r="G125" s="757"/>
      <c r="H125" s="757"/>
      <c r="I125" s="757"/>
      <c r="J125" s="757"/>
      <c r="K125" s="757"/>
      <c r="L125" s="757"/>
    </row>
    <row r="126" spans="1:12" s="752" customFormat="1">
      <c r="A126" s="849"/>
      <c r="B126" s="833"/>
      <c r="C126" s="851"/>
      <c r="D126" s="851"/>
      <c r="E126" s="757"/>
      <c r="F126" s="757"/>
      <c r="G126" s="757"/>
      <c r="H126" s="757"/>
      <c r="I126" s="757"/>
      <c r="J126" s="757"/>
      <c r="K126" s="757"/>
      <c r="L126" s="757"/>
    </row>
    <row r="127" spans="1:12" s="752" customFormat="1">
      <c r="A127" s="849"/>
      <c r="B127" s="833" t="s">
        <v>3223</v>
      </c>
      <c r="C127" s="1921" t="s">
        <v>10</v>
      </c>
      <c r="D127" s="1921"/>
      <c r="E127" s="757"/>
      <c r="F127" s="757"/>
      <c r="G127" s="757"/>
      <c r="H127" s="757"/>
      <c r="I127" s="757"/>
      <c r="J127" s="757"/>
      <c r="K127" s="757"/>
      <c r="L127" s="757"/>
    </row>
    <row r="128" spans="1:12" s="752" customFormat="1">
      <c r="A128" s="849"/>
      <c r="B128" s="833"/>
      <c r="C128" s="1921" t="s">
        <v>11</v>
      </c>
      <c r="D128" s="1921"/>
      <c r="E128" s="757"/>
      <c r="F128" s="757"/>
      <c r="G128" s="757"/>
      <c r="H128" s="757"/>
      <c r="I128" s="757"/>
      <c r="J128" s="757"/>
      <c r="K128" s="757"/>
      <c r="L128" s="757"/>
    </row>
    <row r="129" spans="1:12" s="752" customFormat="1">
      <c r="A129" s="849"/>
      <c r="B129" s="833"/>
      <c r="C129" s="1921"/>
      <c r="D129" s="1921"/>
      <c r="E129" s="757"/>
      <c r="F129" s="757"/>
      <c r="G129" s="757"/>
      <c r="H129" s="757"/>
      <c r="I129" s="757"/>
      <c r="J129" s="757"/>
      <c r="K129" s="757"/>
      <c r="L129" s="757"/>
    </row>
    <row r="130" spans="1:12">
      <c r="B130" s="1045"/>
      <c r="C130" s="1045"/>
      <c r="D130" s="1045"/>
    </row>
    <row r="131" spans="1:12">
      <c r="B131" s="1045"/>
      <c r="C131" s="1045"/>
      <c r="D131" s="1045"/>
    </row>
    <row r="132" spans="1:12">
      <c r="B132" s="1045"/>
      <c r="C132" s="1045"/>
      <c r="D132" s="1045"/>
    </row>
    <row r="133" spans="1:12">
      <c r="B133" s="1045"/>
      <c r="C133" s="1045"/>
      <c r="D133" s="1045"/>
    </row>
    <row r="134" spans="1:12">
      <c r="B134" s="1045"/>
      <c r="C134" s="1045"/>
      <c r="D134" s="1045"/>
    </row>
    <row r="135" spans="1:12">
      <c r="B135" s="1045"/>
      <c r="C135" s="1045"/>
      <c r="D135" s="1045"/>
    </row>
    <row r="136" spans="1:12">
      <c r="B136" s="1045"/>
      <c r="C136" s="1045"/>
      <c r="D136" s="1045"/>
    </row>
    <row r="137" spans="1:12">
      <c r="B137" s="1045"/>
      <c r="C137" s="1045"/>
      <c r="D137" s="1045"/>
    </row>
    <row r="138" spans="1:12">
      <c r="B138" s="1045"/>
      <c r="C138" s="1045"/>
      <c r="D138" s="1045"/>
    </row>
    <row r="139" spans="1:12">
      <c r="B139" s="1045"/>
      <c r="C139" s="1045"/>
      <c r="D139" s="1045"/>
    </row>
    <row r="140" spans="1:12">
      <c r="B140" s="1045"/>
      <c r="C140" s="1045"/>
      <c r="D140" s="1045"/>
    </row>
    <row r="141" spans="1:12">
      <c r="B141" s="1045"/>
      <c r="C141" s="1045"/>
      <c r="D141" s="1045"/>
    </row>
    <row r="142" spans="1:12">
      <c r="B142" s="1045"/>
      <c r="C142" s="1045"/>
      <c r="D142" s="1045"/>
    </row>
    <row r="143" spans="1:12">
      <c r="B143" s="1045"/>
      <c r="C143" s="1045"/>
      <c r="D143" s="1045"/>
    </row>
  </sheetData>
  <mergeCells count="35">
    <mergeCell ref="M11:Q11"/>
    <mergeCell ref="E5:F5"/>
    <mergeCell ref="A1:F1"/>
    <mergeCell ref="A2:F2"/>
    <mergeCell ref="A3:F3"/>
    <mergeCell ref="A4:B4"/>
    <mergeCell ref="E4:F4"/>
    <mergeCell ref="A6:B6"/>
    <mergeCell ref="E6:F6"/>
    <mergeCell ref="A7:B7"/>
    <mergeCell ref="E7:F7"/>
    <mergeCell ref="A8:B8"/>
    <mergeCell ref="E8:F8"/>
    <mergeCell ref="A9:B9"/>
    <mergeCell ref="E9:F9"/>
    <mergeCell ref="A11:A12"/>
    <mergeCell ref="C129:D129"/>
    <mergeCell ref="A5:B5"/>
    <mergeCell ref="B115:L115"/>
    <mergeCell ref="B117:L117"/>
    <mergeCell ref="B118:L118"/>
    <mergeCell ref="B119:L119"/>
    <mergeCell ref="G11:L11"/>
    <mergeCell ref="B112:F112"/>
    <mergeCell ref="B11:B12"/>
    <mergeCell ref="E11:E12"/>
    <mergeCell ref="F11:F12"/>
    <mergeCell ref="D11:D12"/>
    <mergeCell ref="C11:C12"/>
    <mergeCell ref="A113:F113"/>
    <mergeCell ref="S98:U98"/>
    <mergeCell ref="C123:D123"/>
    <mergeCell ref="C124:D124"/>
    <mergeCell ref="C127:D127"/>
    <mergeCell ref="C128:D128"/>
  </mergeCells>
  <conditionalFormatting sqref="A16 A18 A20 A22 A24 A26 A28 A30 A32 A40 A42 A44 A46 A48 A50 A52 A54 A56 A58 A60 A62 A64 A66 A68 A70 A72 A74 A76 A78 A80 A82 A84 A86 A88 A90 A92 A94 A96 A99 A101 A105 A107 A109 A111">
    <cfRule type="cellIs" dxfId="5" priority="47" operator="equal">
      <formula>0</formula>
    </cfRule>
  </conditionalFormatting>
  <conditionalFormatting sqref="A34 A36:A38">
    <cfRule type="cellIs" dxfId="4" priority="18" operator="equal">
      <formula>0</formula>
    </cfRule>
  </conditionalFormatting>
  <conditionalFormatting sqref="A103">
    <cfRule type="cellIs" dxfId="3" priority="9" operator="equal">
      <formula>0</formula>
    </cfRule>
  </conditionalFormatting>
  <conditionalFormatting sqref="B33">
    <cfRule type="expression" priority="14" stopIfTrue="1">
      <formula>#REF!</formula>
    </cfRule>
  </conditionalFormatting>
  <conditionalFormatting sqref="B37">
    <cfRule type="expression" priority="15" stopIfTrue="1">
      <formula>#REF!</formula>
    </cfRule>
  </conditionalFormatting>
  <conditionalFormatting sqref="B38">
    <cfRule type="expression" priority="12" stopIfTrue="1">
      <formula>#REF!</formula>
    </cfRule>
  </conditionalFormatting>
  <conditionalFormatting sqref="B15:D32">
    <cfRule type="expression" priority="19" stopIfTrue="1">
      <formula>#REF!</formula>
    </cfRule>
  </conditionalFormatting>
  <conditionalFormatting sqref="B39:D65 C66:D68 B67:B68">
    <cfRule type="expression" priority="32" stopIfTrue="1">
      <formula>#REF!</formula>
    </cfRule>
  </conditionalFormatting>
  <conditionalFormatting sqref="B69:D97 B99:D110">
    <cfRule type="expression" priority="4" stopIfTrue="1">
      <formula>#REF!</formula>
    </cfRule>
  </conditionalFormatting>
  <conditionalFormatting sqref="C33:D33 B34:D36 C37:D38">
    <cfRule type="expression" priority="16" stopIfTrue="1">
      <formula>#REF!</formula>
    </cfRule>
  </conditionalFormatting>
  <conditionalFormatting sqref="C98">
    <cfRule type="expression" priority="3" stopIfTrue="1">
      <formula>#REF!</formula>
    </cfRule>
  </conditionalFormatting>
  <conditionalFormatting sqref="B98 D98">
    <cfRule type="expression" priority="1" stopIfTrue="1">
      <formula>#REF!</formula>
    </cfRule>
    <cfRule type="expression" priority="2" stopIfTrue="1">
      <formula>#REF!</formula>
    </cfRule>
  </conditionalFormatting>
  <printOptions horizontalCentered="1"/>
  <pageMargins left="0.7" right="0.7" top="0.75" bottom="0.75" header="0.3" footer="0.3"/>
  <pageSetup paperSize="9" scale="70" fitToHeight="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pageSetUpPr fitToPage="1"/>
  </sheetPr>
  <dimension ref="A1:P68"/>
  <sheetViews>
    <sheetView topLeftCell="A30" zoomScaleNormal="100" workbookViewId="0">
      <selection activeCell="B32" sqref="B32"/>
    </sheetView>
  </sheetViews>
  <sheetFormatPr defaultColWidth="9.42578125" defaultRowHeight="12.75"/>
  <cols>
    <col min="1" max="1" width="16.140625" style="1" customWidth="1"/>
    <col min="2" max="2" width="32.5703125" style="4" customWidth="1"/>
    <col min="3" max="3" width="15.7109375" style="4" customWidth="1"/>
    <col min="4" max="4" width="9.28515625" style="1" customWidth="1"/>
    <col min="5" max="5" width="33" style="1" customWidth="1"/>
    <col min="6" max="226" width="9.42578125" style="1"/>
    <col min="227" max="227" width="6.42578125" style="1" customWidth="1"/>
    <col min="228" max="228" width="35.42578125" style="1" customWidth="1"/>
    <col min="229" max="229" width="3.5703125" style="1" customWidth="1"/>
    <col min="230" max="230" width="9.28515625" style="1" customWidth="1"/>
    <col min="231" max="231" width="6.42578125" style="1" customWidth="1"/>
    <col min="232" max="232" width="4.5703125" style="1" customWidth="1"/>
    <col min="233" max="233" width="7.42578125" style="1" customWidth="1"/>
    <col min="234" max="234" width="8.42578125" style="1" customWidth="1"/>
    <col min="235" max="235" width="7.5703125" style="1" customWidth="1"/>
    <col min="236" max="236" width="9" style="1" customWidth="1"/>
    <col min="237" max="237" width="11.42578125" style="1" customWidth="1"/>
    <col min="238" max="238" width="10.42578125" style="1" customWidth="1"/>
    <col min="239" max="239" width="11.5703125" style="1" customWidth="1"/>
    <col min="240" max="240" width="9.42578125" style="1"/>
    <col min="241" max="241" width="11.42578125" style="1" customWidth="1"/>
    <col min="242" max="482" width="9.42578125" style="1"/>
    <col min="483" max="483" width="6.42578125" style="1" customWidth="1"/>
    <col min="484" max="484" width="35.42578125" style="1" customWidth="1"/>
    <col min="485" max="485" width="3.5703125" style="1" customWidth="1"/>
    <col min="486" max="486" width="9.28515625" style="1" customWidth="1"/>
    <col min="487" max="487" width="6.42578125" style="1" customWidth="1"/>
    <col min="488" max="488" width="4.5703125" style="1" customWidth="1"/>
    <col min="489" max="489" width="7.42578125" style="1" customWidth="1"/>
    <col min="490" max="490" width="8.42578125" style="1" customWidth="1"/>
    <col min="491" max="491" width="7.5703125" style="1" customWidth="1"/>
    <col min="492" max="492" width="9" style="1" customWidth="1"/>
    <col min="493" max="493" width="11.42578125" style="1" customWidth="1"/>
    <col min="494" max="494" width="10.42578125" style="1" customWidth="1"/>
    <col min="495" max="495" width="11.5703125" style="1" customWidth="1"/>
    <col min="496" max="496" width="9.42578125" style="1"/>
    <col min="497" max="497" width="11.42578125" style="1" customWidth="1"/>
    <col min="498" max="738" width="9.42578125" style="1"/>
    <col min="739" max="739" width="6.42578125" style="1" customWidth="1"/>
    <col min="740" max="740" width="35.42578125" style="1" customWidth="1"/>
    <col min="741" max="741" width="3.5703125" style="1" customWidth="1"/>
    <col min="742" max="742" width="9.28515625" style="1" customWidth="1"/>
    <col min="743" max="743" width="6.42578125" style="1" customWidth="1"/>
    <col min="744" max="744" width="4.5703125" style="1" customWidth="1"/>
    <col min="745" max="745" width="7.42578125" style="1" customWidth="1"/>
    <col min="746" max="746" width="8.42578125" style="1" customWidth="1"/>
    <col min="747" max="747" width="7.5703125" style="1" customWidth="1"/>
    <col min="748" max="748" width="9" style="1" customWidth="1"/>
    <col min="749" max="749" width="11.42578125" style="1" customWidth="1"/>
    <col min="750" max="750" width="10.42578125" style="1" customWidth="1"/>
    <col min="751" max="751" width="11.5703125" style="1" customWidth="1"/>
    <col min="752" max="752" width="9.42578125" style="1"/>
    <col min="753" max="753" width="11.42578125" style="1" customWidth="1"/>
    <col min="754" max="994" width="9.42578125" style="1"/>
    <col min="995" max="995" width="6.42578125" style="1" customWidth="1"/>
    <col min="996" max="996" width="35.42578125" style="1" customWidth="1"/>
    <col min="997" max="997" width="3.5703125" style="1" customWidth="1"/>
    <col min="998" max="999" width="9.28515625" style="1" customWidth="1"/>
    <col min="1000" max="16384" width="9.42578125" style="1"/>
  </cols>
  <sheetData>
    <row r="1" spans="1:16">
      <c r="A1" s="2034" t="s">
        <v>2931</v>
      </c>
      <c r="B1" s="2034"/>
      <c r="C1" s="2034"/>
      <c r="D1" s="2034"/>
      <c r="E1" s="2034"/>
    </row>
    <row r="2" spans="1:16">
      <c r="A2" s="2035" t="s">
        <v>17</v>
      </c>
      <c r="B2" s="2035"/>
      <c r="C2" s="2035"/>
      <c r="D2" s="2035"/>
      <c r="E2" s="2035"/>
    </row>
    <row r="3" spans="1:16">
      <c r="A3" s="2071"/>
      <c r="B3" s="2071"/>
      <c r="C3" s="2170"/>
      <c r="D3" s="2071"/>
      <c r="E3" s="2071"/>
    </row>
    <row r="4" spans="1:16">
      <c r="A4" s="1932" t="s">
        <v>0</v>
      </c>
      <c r="B4" s="1932"/>
      <c r="C4" s="759" t="s">
        <v>3211</v>
      </c>
      <c r="D4" s="1040"/>
      <c r="E4" s="1040"/>
    </row>
    <row r="5" spans="1:16" s="2" customFormat="1">
      <c r="A5" s="1932" t="s">
        <v>1</v>
      </c>
      <c r="B5" s="1932"/>
      <c r="C5" s="759" t="s">
        <v>3211</v>
      </c>
      <c r="D5" s="1043"/>
      <c r="E5" s="1043"/>
    </row>
    <row r="6" spans="1:16" s="3" customFormat="1">
      <c r="A6" s="1932" t="s">
        <v>2</v>
      </c>
      <c r="B6" s="1932"/>
      <c r="C6" s="759" t="s">
        <v>3212</v>
      </c>
      <c r="D6" s="1044"/>
      <c r="E6" s="1044"/>
    </row>
    <row r="7" spans="1:16" ht="15">
      <c r="A7" s="1932" t="s">
        <v>3209</v>
      </c>
      <c r="B7" s="1932"/>
      <c r="C7" s="761" t="s">
        <v>3213</v>
      </c>
      <c r="D7" s="1040"/>
      <c r="E7" s="1040"/>
    </row>
    <row r="8" spans="1:16" s="3" customFormat="1" ht="15">
      <c r="A8" s="1939" t="s">
        <v>3210</v>
      </c>
      <c r="B8" s="1939"/>
      <c r="C8" s="761"/>
      <c r="D8" s="1044"/>
      <c r="E8" s="1044"/>
    </row>
    <row r="9" spans="1:16">
      <c r="A9" s="1040"/>
      <c r="B9" s="1040"/>
      <c r="C9" s="1041"/>
      <c r="D9" s="1040"/>
      <c r="E9" s="1040"/>
      <c r="M9" s="23" t="s">
        <v>2941</v>
      </c>
      <c r="N9" s="23"/>
      <c r="O9" s="145"/>
      <c r="P9" s="23" t="s">
        <v>2942</v>
      </c>
    </row>
    <row r="10" spans="1:16">
      <c r="A10" s="1040"/>
      <c r="B10" s="1040"/>
      <c r="C10" s="1041"/>
      <c r="D10" s="1040"/>
      <c r="E10" s="1040"/>
      <c r="M10" s="23" t="s">
        <v>2943</v>
      </c>
      <c r="N10" s="23"/>
      <c r="O10" s="23"/>
      <c r="P10" s="23"/>
    </row>
    <row r="11" spans="1:16" ht="13.5" thickBot="1"/>
    <row r="12" spans="1:16" ht="12.75" customHeight="1">
      <c r="A12" s="2039" t="s">
        <v>8</v>
      </c>
      <c r="B12" s="2029" t="s">
        <v>1085</v>
      </c>
      <c r="C12" s="2031" t="s">
        <v>1086</v>
      </c>
      <c r="D12" s="2031" t="s">
        <v>3</v>
      </c>
      <c r="E12" s="2032" t="s">
        <v>4</v>
      </c>
      <c r="F12" s="2154" t="s">
        <v>2934</v>
      </c>
      <c r="G12" s="2154"/>
      <c r="H12" s="2154"/>
      <c r="I12" s="2154"/>
      <c r="J12" s="2154"/>
      <c r="K12" s="2154"/>
      <c r="L12" s="2155" t="s">
        <v>2935</v>
      </c>
      <c r="M12" s="2155"/>
      <c r="N12" s="2155"/>
      <c r="O12" s="2155"/>
      <c r="P12" s="2155"/>
    </row>
    <row r="13" spans="1:16" ht="64.5">
      <c r="A13" s="2040"/>
      <c r="B13" s="2181"/>
      <c r="C13" s="1963"/>
      <c r="D13" s="1963"/>
      <c r="E13" s="2033"/>
      <c r="F13" s="618" t="s">
        <v>2936</v>
      </c>
      <c r="G13" s="618" t="s">
        <v>2937</v>
      </c>
      <c r="H13" s="618" t="s">
        <v>2886</v>
      </c>
      <c r="I13" s="618" t="s">
        <v>2887</v>
      </c>
      <c r="J13" s="618" t="s">
        <v>2888</v>
      </c>
      <c r="K13" s="618" t="s">
        <v>2938</v>
      </c>
      <c r="L13" s="618" t="s">
        <v>2939</v>
      </c>
      <c r="M13" s="618" t="s">
        <v>2886</v>
      </c>
      <c r="N13" s="618" t="s">
        <v>2887</v>
      </c>
      <c r="O13" s="618" t="s">
        <v>2888</v>
      </c>
      <c r="P13" s="618" t="s">
        <v>2940</v>
      </c>
    </row>
    <row r="14" spans="1:16" ht="15.75" thickBot="1">
      <c r="A14" s="672">
        <v>1</v>
      </c>
      <c r="B14" s="673">
        <v>2</v>
      </c>
      <c r="C14" s="673">
        <v>3</v>
      </c>
      <c r="D14" s="673">
        <v>4</v>
      </c>
      <c r="E14" s="674">
        <v>5</v>
      </c>
      <c r="F14" s="670">
        <v>6</v>
      </c>
      <c r="G14" s="670">
        <v>7</v>
      </c>
      <c r="H14" s="670">
        <v>8</v>
      </c>
      <c r="I14" s="670">
        <v>9</v>
      </c>
      <c r="J14" s="670">
        <v>10</v>
      </c>
      <c r="K14" s="670">
        <v>11</v>
      </c>
      <c r="L14" s="670">
        <v>12</v>
      </c>
      <c r="M14" s="670">
        <v>13</v>
      </c>
      <c r="N14" s="670">
        <v>14</v>
      </c>
      <c r="O14" s="670">
        <v>15</v>
      </c>
      <c r="P14" s="670">
        <v>16</v>
      </c>
    </row>
    <row r="15" spans="1:16">
      <c r="A15" s="5"/>
      <c r="B15" s="6"/>
      <c r="C15" s="6"/>
      <c r="D15" s="7"/>
      <c r="E15" s="7"/>
      <c r="F15" s="596"/>
      <c r="G15" s="597"/>
      <c r="H15" s="597"/>
      <c r="I15" s="598"/>
      <c r="J15" s="599"/>
      <c r="K15" s="597"/>
      <c r="L15" s="599"/>
      <c r="M15" s="599"/>
      <c r="N15" s="599"/>
      <c r="O15" s="599"/>
      <c r="P15" s="600"/>
    </row>
    <row r="16" spans="1:16" ht="24.95" customHeight="1">
      <c r="A16" s="681">
        <v>1</v>
      </c>
      <c r="B16" s="651" t="s">
        <v>1237</v>
      </c>
      <c r="C16" s="1088" t="s">
        <v>3364</v>
      </c>
      <c r="D16" s="676" t="s">
        <v>7</v>
      </c>
      <c r="E16" s="677">
        <v>3.4</v>
      </c>
      <c r="F16" s="622"/>
      <c r="G16" s="620"/>
      <c r="H16" s="620"/>
      <c r="I16" s="620"/>
      <c r="J16" s="620"/>
      <c r="K16" s="620"/>
      <c r="L16" s="620"/>
      <c r="M16" s="620"/>
      <c r="N16" s="620"/>
      <c r="O16" s="620"/>
      <c r="P16" s="621"/>
    </row>
    <row r="17" spans="1:16" ht="38.25" customHeight="1">
      <c r="A17" s="681">
        <v>2</v>
      </c>
      <c r="B17" s="651" t="s">
        <v>1238</v>
      </c>
      <c r="C17" s="675" t="s">
        <v>460</v>
      </c>
      <c r="D17" s="676" t="s">
        <v>5</v>
      </c>
      <c r="E17" s="677">
        <v>1</v>
      </c>
      <c r="F17" s="620"/>
      <c r="G17" s="620"/>
      <c r="H17" s="620"/>
      <c r="I17" s="620"/>
      <c r="J17" s="620"/>
      <c r="K17" s="620"/>
      <c r="L17" s="620"/>
      <c r="M17" s="620"/>
      <c r="N17" s="620"/>
      <c r="O17" s="620"/>
      <c r="P17" s="621"/>
    </row>
    <row r="18" spans="1:16" ht="24.95" customHeight="1">
      <c r="A18" s="681">
        <v>3</v>
      </c>
      <c r="B18" s="628" t="s">
        <v>446</v>
      </c>
      <c r="C18" s="1088" t="s">
        <v>3365</v>
      </c>
      <c r="D18" s="676" t="s">
        <v>5</v>
      </c>
      <c r="E18" s="677">
        <v>1</v>
      </c>
      <c r="F18" s="620"/>
      <c r="G18" s="620"/>
      <c r="H18" s="620"/>
      <c r="I18" s="620"/>
      <c r="J18" s="620"/>
      <c r="K18" s="620"/>
      <c r="L18" s="620"/>
      <c r="M18" s="620"/>
      <c r="N18" s="620"/>
      <c r="O18" s="620"/>
      <c r="P18" s="621"/>
    </row>
    <row r="19" spans="1:16" ht="24.95" customHeight="1">
      <c r="A19" s="681">
        <v>4</v>
      </c>
      <c r="B19" s="628" t="s">
        <v>447</v>
      </c>
      <c r="C19" s="1088" t="s">
        <v>3365</v>
      </c>
      <c r="D19" s="676" t="s">
        <v>5</v>
      </c>
      <c r="E19" s="677">
        <v>1</v>
      </c>
      <c r="F19" s="622"/>
      <c r="G19" s="620"/>
      <c r="H19" s="620"/>
      <c r="I19" s="620"/>
      <c r="J19" s="620"/>
      <c r="K19" s="620"/>
      <c r="L19" s="620"/>
      <c r="M19" s="620"/>
      <c r="N19" s="620"/>
      <c r="O19" s="620"/>
      <c r="P19" s="621"/>
    </row>
    <row r="20" spans="1:16" ht="24.95" customHeight="1">
      <c r="A20" s="681">
        <v>5</v>
      </c>
      <c r="B20" s="628" t="s">
        <v>1239</v>
      </c>
      <c r="C20" s="1088" t="s">
        <v>3365</v>
      </c>
      <c r="D20" s="676" t="s">
        <v>5</v>
      </c>
      <c r="E20" s="677">
        <v>1</v>
      </c>
      <c r="F20" s="622"/>
      <c r="G20" s="620"/>
      <c r="H20" s="620"/>
      <c r="I20" s="620"/>
      <c r="J20" s="620"/>
      <c r="K20" s="620"/>
      <c r="L20" s="620"/>
      <c r="M20" s="620"/>
      <c r="N20" s="620"/>
      <c r="O20" s="620"/>
      <c r="P20" s="621"/>
    </row>
    <row r="21" spans="1:16" ht="24.95" customHeight="1">
      <c r="A21" s="681">
        <v>6</v>
      </c>
      <c r="B21" s="678" t="s">
        <v>1277</v>
      </c>
      <c r="C21" s="676"/>
      <c r="D21" s="676" t="s">
        <v>5</v>
      </c>
      <c r="E21" s="677">
        <v>1</v>
      </c>
      <c r="F21" s="622"/>
      <c r="G21" s="620"/>
      <c r="H21" s="620"/>
      <c r="I21" s="620"/>
      <c r="J21" s="620"/>
      <c r="K21" s="620"/>
      <c r="L21" s="620"/>
      <c r="M21" s="620"/>
      <c r="N21" s="620"/>
      <c r="O21" s="620"/>
      <c r="P21" s="621"/>
    </row>
    <row r="22" spans="1:16" ht="24.95" customHeight="1">
      <c r="A22" s="681">
        <v>7</v>
      </c>
      <c r="B22" s="679" t="s">
        <v>1272</v>
      </c>
      <c r="C22" s="628"/>
      <c r="D22" s="676" t="s">
        <v>5</v>
      </c>
      <c r="E22" s="635">
        <v>1</v>
      </c>
      <c r="F22" s="622"/>
      <c r="G22" s="620"/>
      <c r="H22" s="620"/>
      <c r="I22" s="620"/>
      <c r="J22" s="620"/>
      <c r="K22" s="620"/>
      <c r="L22" s="620"/>
      <c r="M22" s="620"/>
      <c r="N22" s="620"/>
      <c r="O22" s="620"/>
      <c r="P22" s="621"/>
    </row>
    <row r="23" spans="1:16" ht="24.95" customHeight="1">
      <c r="A23" s="681">
        <v>8</v>
      </c>
      <c r="B23" s="679" t="s">
        <v>1273</v>
      </c>
      <c r="C23" s="628"/>
      <c r="D23" s="676" t="s">
        <v>5</v>
      </c>
      <c r="E23" s="635">
        <v>1</v>
      </c>
      <c r="F23" s="620"/>
      <c r="G23" s="620"/>
      <c r="H23" s="620"/>
      <c r="I23" s="620"/>
      <c r="J23" s="620"/>
      <c r="K23" s="620"/>
      <c r="L23" s="620"/>
      <c r="M23" s="620"/>
      <c r="N23" s="620"/>
      <c r="O23" s="620"/>
      <c r="P23" s="621"/>
    </row>
    <row r="24" spans="1:16" ht="24.95" customHeight="1">
      <c r="A24" s="681">
        <v>9</v>
      </c>
      <c r="B24" s="680" t="s">
        <v>1274</v>
      </c>
      <c r="C24" s="628"/>
      <c r="D24" s="676" t="s">
        <v>5</v>
      </c>
      <c r="E24" s="635">
        <v>1</v>
      </c>
      <c r="F24" s="620"/>
      <c r="G24" s="620"/>
      <c r="H24" s="620"/>
      <c r="I24" s="622"/>
      <c r="J24" s="620"/>
      <c r="K24" s="620"/>
      <c r="L24" s="620"/>
      <c r="M24" s="620"/>
      <c r="N24" s="620"/>
      <c r="O24" s="620"/>
      <c r="P24" s="621"/>
    </row>
    <row r="25" spans="1:16" ht="24.95" customHeight="1">
      <c r="A25" s="681">
        <v>10</v>
      </c>
      <c r="B25" s="679" t="s">
        <v>1275</v>
      </c>
      <c r="C25" s="628"/>
      <c r="D25" s="676" t="s">
        <v>5</v>
      </c>
      <c r="E25" s="635">
        <v>1</v>
      </c>
      <c r="F25" s="622"/>
      <c r="G25" s="620"/>
      <c r="H25" s="620"/>
      <c r="I25" s="622"/>
      <c r="J25" s="620"/>
      <c r="K25" s="620"/>
      <c r="L25" s="620"/>
      <c r="M25" s="620"/>
      <c r="N25" s="620"/>
      <c r="O25" s="620"/>
      <c r="P25" s="621"/>
    </row>
    <row r="26" spans="1:16" ht="24.95" customHeight="1">
      <c r="A26" s="681">
        <v>11</v>
      </c>
      <c r="B26" s="679" t="s">
        <v>1276</v>
      </c>
      <c r="C26" s="628"/>
      <c r="D26" s="676" t="s">
        <v>5</v>
      </c>
      <c r="E26" s="635">
        <v>1</v>
      </c>
      <c r="F26" s="620"/>
      <c r="G26" s="620"/>
      <c r="H26" s="620"/>
      <c r="I26" s="620"/>
      <c r="J26" s="620"/>
      <c r="K26" s="620"/>
      <c r="L26" s="620"/>
      <c r="M26" s="620"/>
      <c r="N26" s="620"/>
      <c r="O26" s="620"/>
      <c r="P26" s="621"/>
    </row>
    <row r="27" spans="1:16" ht="24.95" customHeight="1">
      <c r="A27" s="681">
        <v>12</v>
      </c>
      <c r="B27" s="615" t="s">
        <v>1240</v>
      </c>
      <c r="C27" s="675"/>
      <c r="D27" s="676" t="s">
        <v>5</v>
      </c>
      <c r="E27" s="635">
        <v>1</v>
      </c>
      <c r="F27" s="622"/>
      <c r="G27" s="620"/>
      <c r="H27" s="620"/>
      <c r="I27" s="620"/>
      <c r="J27" s="620"/>
      <c r="K27" s="620"/>
      <c r="L27" s="620"/>
      <c r="M27" s="620"/>
      <c r="N27" s="620"/>
      <c r="O27" s="620"/>
      <c r="P27" s="621"/>
    </row>
    <row r="28" spans="1:16" ht="24.95" customHeight="1">
      <c r="A28" s="681">
        <v>13</v>
      </c>
      <c r="B28" s="651" t="s">
        <v>1241</v>
      </c>
      <c r="C28" s="1088" t="s">
        <v>3366</v>
      </c>
      <c r="D28" s="676" t="s">
        <v>7</v>
      </c>
      <c r="E28" s="677">
        <v>1</v>
      </c>
      <c r="F28" s="620"/>
      <c r="G28" s="620"/>
      <c r="H28" s="620"/>
      <c r="I28" s="620"/>
      <c r="J28" s="620"/>
      <c r="K28" s="620"/>
      <c r="L28" s="620"/>
      <c r="M28" s="620"/>
      <c r="N28" s="620"/>
      <c r="O28" s="620"/>
      <c r="P28" s="621"/>
    </row>
    <row r="29" spans="1:16" ht="24.95" customHeight="1">
      <c r="A29" s="681">
        <v>14</v>
      </c>
      <c r="B29" s="651" t="s">
        <v>1242</v>
      </c>
      <c r="C29" s="1088" t="s">
        <v>3367</v>
      </c>
      <c r="D29" s="676" t="s">
        <v>5</v>
      </c>
      <c r="E29" s="677">
        <v>1</v>
      </c>
      <c r="F29" s="620"/>
      <c r="G29" s="620"/>
      <c r="H29" s="620"/>
      <c r="I29" s="622"/>
      <c r="J29" s="620"/>
      <c r="K29" s="620"/>
      <c r="L29" s="620"/>
      <c r="M29" s="620"/>
      <c r="N29" s="620"/>
      <c r="O29" s="620"/>
      <c r="P29" s="621"/>
    </row>
    <row r="30" spans="1:16" ht="24.95" customHeight="1">
      <c r="A30" s="681">
        <v>15</v>
      </c>
      <c r="B30" s="628" t="s">
        <v>116</v>
      </c>
      <c r="C30" s="675"/>
      <c r="D30" s="676" t="s">
        <v>9</v>
      </c>
      <c r="E30" s="677">
        <v>1</v>
      </c>
      <c r="F30" s="622"/>
      <c r="G30" s="620"/>
      <c r="H30" s="620"/>
      <c r="I30" s="622"/>
      <c r="J30" s="620"/>
      <c r="K30" s="620"/>
      <c r="L30" s="620"/>
      <c r="M30" s="620"/>
      <c r="N30" s="620"/>
      <c r="O30" s="620"/>
      <c r="P30" s="621"/>
    </row>
    <row r="31" spans="1:16" ht="24.95" customHeight="1">
      <c r="A31" s="681">
        <v>16</v>
      </c>
      <c r="B31" s="628" t="s">
        <v>448</v>
      </c>
      <c r="C31" s="675"/>
      <c r="D31" s="676" t="s">
        <v>7</v>
      </c>
      <c r="E31" s="677">
        <v>5</v>
      </c>
      <c r="F31" s="620"/>
      <c r="G31" s="620"/>
      <c r="H31" s="620"/>
      <c r="I31" s="620"/>
      <c r="J31" s="620"/>
      <c r="K31" s="620"/>
      <c r="L31" s="620"/>
      <c r="M31" s="620"/>
      <c r="N31" s="620"/>
      <c r="O31" s="620"/>
      <c r="P31" s="621"/>
    </row>
    <row r="32" spans="1:16" ht="24.95" customHeight="1">
      <c r="A32" s="681">
        <v>17</v>
      </c>
      <c r="B32" s="628" t="s">
        <v>449</v>
      </c>
      <c r="C32" s="675"/>
      <c r="D32" s="676" t="s">
        <v>7</v>
      </c>
      <c r="E32" s="677">
        <v>5.2</v>
      </c>
      <c r="F32" s="622"/>
      <c r="G32" s="620"/>
      <c r="H32" s="620"/>
      <c r="I32" s="620"/>
      <c r="J32" s="620"/>
      <c r="K32" s="620"/>
      <c r="L32" s="620"/>
      <c r="M32" s="620"/>
      <c r="N32" s="620"/>
      <c r="O32" s="620"/>
      <c r="P32" s="621"/>
    </row>
    <row r="33" spans="1:16" ht="24.95" customHeight="1">
      <c r="A33" s="681">
        <v>18</v>
      </c>
      <c r="B33" s="628" t="s">
        <v>450</v>
      </c>
      <c r="C33" s="675"/>
      <c r="D33" s="676" t="s">
        <v>7</v>
      </c>
      <c r="E33" s="677">
        <v>1.3</v>
      </c>
      <c r="F33" s="620"/>
      <c r="G33" s="620"/>
      <c r="H33" s="620"/>
      <c r="I33" s="620"/>
      <c r="J33" s="620"/>
      <c r="K33" s="620"/>
      <c r="L33" s="620"/>
      <c r="M33" s="620"/>
      <c r="N33" s="620"/>
      <c r="O33" s="620"/>
      <c r="P33" s="621"/>
    </row>
    <row r="34" spans="1:16" ht="24.95" customHeight="1">
      <c r="A34" s="681">
        <v>19</v>
      </c>
      <c r="B34" s="628" t="s">
        <v>451</v>
      </c>
      <c r="C34" s="675"/>
      <c r="D34" s="676" t="s">
        <v>134</v>
      </c>
      <c r="E34" s="677">
        <v>0.5</v>
      </c>
      <c r="F34" s="620"/>
      <c r="G34" s="620"/>
      <c r="H34" s="620"/>
      <c r="I34" s="620"/>
      <c r="J34" s="620"/>
      <c r="K34" s="620"/>
      <c r="L34" s="620"/>
      <c r="M34" s="620"/>
      <c r="N34" s="620"/>
      <c r="O34" s="620"/>
      <c r="P34" s="621"/>
    </row>
    <row r="35" spans="1:16" ht="24.95" customHeight="1">
      <c r="A35" s="681">
        <v>20</v>
      </c>
      <c r="B35" s="628" t="s">
        <v>1243</v>
      </c>
      <c r="C35" s="1088" t="s">
        <v>3368</v>
      </c>
      <c r="D35" s="676" t="s">
        <v>7</v>
      </c>
      <c r="E35" s="677">
        <v>0.8</v>
      </c>
      <c r="F35" s="622"/>
      <c r="G35" s="620"/>
      <c r="H35" s="620"/>
      <c r="I35" s="622"/>
      <c r="J35" s="620"/>
      <c r="K35" s="620"/>
      <c r="L35" s="620"/>
      <c r="M35" s="620"/>
      <c r="N35" s="620"/>
      <c r="O35" s="620"/>
      <c r="P35" s="621"/>
    </row>
    <row r="36" spans="1:16" ht="24.95" customHeight="1">
      <c r="A36" s="681">
        <v>21</v>
      </c>
      <c r="B36" s="628" t="s">
        <v>1244</v>
      </c>
      <c r="C36" s="1088" t="s">
        <v>3369</v>
      </c>
      <c r="D36" s="676" t="s">
        <v>7</v>
      </c>
      <c r="E36" s="677">
        <v>1.6</v>
      </c>
      <c r="F36" s="620"/>
      <c r="G36" s="620"/>
      <c r="H36" s="620"/>
      <c r="I36" s="620"/>
      <c r="J36" s="620"/>
      <c r="K36" s="620"/>
      <c r="L36" s="620"/>
      <c r="M36" s="620"/>
      <c r="N36" s="620"/>
      <c r="O36" s="620"/>
      <c r="P36" s="621"/>
    </row>
    <row r="37" spans="1:16" ht="24.95" customHeight="1">
      <c r="A37" s="681">
        <v>22</v>
      </c>
      <c r="B37" s="651" t="s">
        <v>1245</v>
      </c>
      <c r="C37" s="1088" t="s">
        <v>3370</v>
      </c>
      <c r="D37" s="676" t="s">
        <v>461</v>
      </c>
      <c r="E37" s="677">
        <v>0.01</v>
      </c>
      <c r="F37" s="620"/>
      <c r="G37" s="620"/>
      <c r="H37" s="620"/>
      <c r="I37" s="620"/>
      <c r="J37" s="620"/>
      <c r="K37" s="620"/>
      <c r="L37" s="620"/>
      <c r="M37" s="620"/>
      <c r="N37" s="620"/>
      <c r="O37" s="620"/>
      <c r="P37" s="621"/>
    </row>
    <row r="38" spans="1:16" ht="24.95" customHeight="1">
      <c r="A38" s="681">
        <v>23</v>
      </c>
      <c r="B38" s="651" t="s">
        <v>1246</v>
      </c>
      <c r="C38" s="1088" t="s">
        <v>3371</v>
      </c>
      <c r="D38" s="676" t="s">
        <v>5</v>
      </c>
      <c r="E38" s="677">
        <v>1</v>
      </c>
      <c r="F38" s="620"/>
      <c r="G38" s="620"/>
      <c r="H38" s="620"/>
      <c r="I38" s="620"/>
      <c r="J38" s="620"/>
      <c r="K38" s="620"/>
      <c r="L38" s="620"/>
      <c r="M38" s="620"/>
      <c r="N38" s="620"/>
      <c r="O38" s="620"/>
      <c r="P38" s="621"/>
    </row>
    <row r="39" spans="1:16" ht="24.95" customHeight="1">
      <c r="A39" s="681">
        <v>24</v>
      </c>
      <c r="B39" s="651" t="s">
        <v>1247</v>
      </c>
      <c r="C39" s="1088" t="s">
        <v>3372</v>
      </c>
      <c r="D39" s="676" t="s">
        <v>5</v>
      </c>
      <c r="E39" s="677">
        <v>1</v>
      </c>
      <c r="F39" s="622"/>
      <c r="G39" s="620"/>
      <c r="H39" s="620"/>
      <c r="I39" s="622"/>
      <c r="J39" s="620"/>
      <c r="K39" s="620"/>
      <c r="L39" s="620"/>
      <c r="M39" s="620"/>
      <c r="N39" s="620"/>
      <c r="O39" s="620"/>
      <c r="P39" s="621"/>
    </row>
    <row r="40" spans="1:16" ht="24.95" customHeight="1">
      <c r="A40" s="681">
        <v>25</v>
      </c>
      <c r="B40" s="628" t="s">
        <v>452</v>
      </c>
      <c r="C40" s="676"/>
      <c r="D40" s="676" t="s">
        <v>18</v>
      </c>
      <c r="E40" s="677">
        <v>1</v>
      </c>
      <c r="F40" s="620"/>
      <c r="G40" s="620"/>
      <c r="H40" s="620"/>
      <c r="I40" s="620"/>
      <c r="J40" s="620"/>
      <c r="K40" s="620"/>
      <c r="L40" s="620"/>
      <c r="M40" s="620"/>
      <c r="N40" s="620"/>
      <c r="O40" s="620"/>
      <c r="P40" s="621"/>
    </row>
    <row r="41" spans="1:16" ht="24.95" customHeight="1">
      <c r="A41" s="681">
        <v>26</v>
      </c>
      <c r="B41" s="628" t="s">
        <v>118</v>
      </c>
      <c r="C41" s="676"/>
      <c r="D41" s="676" t="s">
        <v>7</v>
      </c>
      <c r="E41" s="677">
        <v>3.4</v>
      </c>
      <c r="F41" s="620"/>
      <c r="G41" s="620"/>
      <c r="H41" s="620"/>
      <c r="I41" s="622"/>
      <c r="J41" s="620"/>
      <c r="K41" s="620"/>
      <c r="L41" s="620"/>
      <c r="M41" s="620"/>
      <c r="N41" s="620"/>
      <c r="O41" s="620"/>
      <c r="P41" s="621"/>
    </row>
    <row r="42" spans="1:16" ht="24.95" customHeight="1">
      <c r="A42" s="681">
        <v>27</v>
      </c>
      <c r="B42" s="628" t="s">
        <v>453</v>
      </c>
      <c r="C42" s="676"/>
      <c r="D42" s="676" t="s">
        <v>510</v>
      </c>
      <c r="E42" s="677">
        <v>0.8</v>
      </c>
      <c r="F42" s="620"/>
      <c r="G42" s="620"/>
      <c r="H42" s="620"/>
      <c r="I42" s="622"/>
      <c r="J42" s="620"/>
      <c r="K42" s="620"/>
      <c r="L42" s="620"/>
      <c r="M42" s="620"/>
      <c r="N42" s="620"/>
      <c r="O42" s="620"/>
      <c r="P42" s="621"/>
    </row>
    <row r="43" spans="1:16" ht="24.95" customHeight="1">
      <c r="A43" s="681">
        <v>28</v>
      </c>
      <c r="B43" s="651" t="s">
        <v>454</v>
      </c>
      <c r="C43" s="676"/>
      <c r="D43" s="676" t="s">
        <v>18</v>
      </c>
      <c r="E43" s="677">
        <v>1</v>
      </c>
      <c r="F43" s="620"/>
      <c r="G43" s="620"/>
      <c r="H43" s="620"/>
      <c r="I43" s="620"/>
      <c r="J43" s="620"/>
      <c r="K43" s="620"/>
      <c r="L43" s="620"/>
      <c r="M43" s="620"/>
      <c r="N43" s="620"/>
      <c r="O43" s="620"/>
      <c r="P43" s="621"/>
    </row>
    <row r="44" spans="1:16" ht="24.95" customHeight="1">
      <c r="A44" s="681">
        <v>29</v>
      </c>
      <c r="B44" s="651" t="s">
        <v>455</v>
      </c>
      <c r="C44" s="676"/>
      <c r="D44" s="676" t="s">
        <v>18</v>
      </c>
      <c r="E44" s="677">
        <v>1</v>
      </c>
      <c r="F44" s="620"/>
      <c r="G44" s="620"/>
      <c r="H44" s="620"/>
      <c r="I44" s="622"/>
      <c r="J44" s="620"/>
      <c r="K44" s="620"/>
      <c r="L44" s="620"/>
      <c r="M44" s="620"/>
      <c r="N44" s="620"/>
      <c r="O44" s="620"/>
      <c r="P44" s="621"/>
    </row>
    <row r="45" spans="1:16" ht="24.95" customHeight="1">
      <c r="A45" s="681">
        <v>30</v>
      </c>
      <c r="B45" s="628" t="s">
        <v>456</v>
      </c>
      <c r="C45" s="676"/>
      <c r="D45" s="676" t="s">
        <v>514</v>
      </c>
      <c r="E45" s="677">
        <v>5</v>
      </c>
      <c r="F45" s="647"/>
      <c r="G45" s="620"/>
      <c r="H45" s="663"/>
      <c r="I45" s="647"/>
      <c r="J45" s="620"/>
      <c r="K45" s="620"/>
      <c r="L45" s="620"/>
      <c r="M45" s="620"/>
      <c r="N45" s="620"/>
      <c r="O45" s="620"/>
      <c r="P45" s="621"/>
    </row>
    <row r="46" spans="1:16" ht="24.95" customHeight="1">
      <c r="A46" s="681">
        <v>31</v>
      </c>
      <c r="B46" s="628" t="s">
        <v>457</v>
      </c>
      <c r="C46" s="676"/>
      <c r="D46" s="676" t="s">
        <v>7</v>
      </c>
      <c r="E46" s="677">
        <v>105.5</v>
      </c>
      <c r="F46" s="620"/>
      <c r="G46" s="620"/>
      <c r="H46" s="620"/>
      <c r="I46" s="620"/>
      <c r="J46" s="620"/>
      <c r="K46" s="620"/>
      <c r="L46" s="620"/>
      <c r="M46" s="620"/>
      <c r="N46" s="620"/>
      <c r="O46" s="620"/>
      <c r="P46" s="621"/>
    </row>
    <row r="47" spans="1:16" ht="24.95" customHeight="1">
      <c r="A47" s="681">
        <v>32</v>
      </c>
      <c r="B47" s="651" t="s">
        <v>458</v>
      </c>
      <c r="C47" s="676"/>
      <c r="D47" s="676" t="s">
        <v>1098</v>
      </c>
      <c r="E47" s="677">
        <v>1</v>
      </c>
      <c r="F47" s="620"/>
      <c r="G47" s="620"/>
      <c r="H47" s="620"/>
      <c r="I47" s="620"/>
      <c r="J47" s="620"/>
      <c r="K47" s="620"/>
      <c r="L47" s="620"/>
      <c r="M47" s="620"/>
      <c r="N47" s="620"/>
      <c r="O47" s="620"/>
      <c r="P47" s="621"/>
    </row>
    <row r="48" spans="1:16" ht="24.95" customHeight="1">
      <c r="A48" s="681">
        <v>33</v>
      </c>
      <c r="B48" s="628" t="s">
        <v>459</v>
      </c>
      <c r="C48" s="676"/>
      <c r="D48" s="676" t="s">
        <v>462</v>
      </c>
      <c r="E48" s="677">
        <v>1</v>
      </c>
      <c r="F48" s="650"/>
      <c r="G48" s="629"/>
      <c r="H48" s="629"/>
      <c r="I48" s="650"/>
      <c r="J48" s="630"/>
      <c r="K48" s="620"/>
      <c r="L48" s="620"/>
      <c r="M48" s="620"/>
      <c r="N48" s="620"/>
      <c r="O48" s="620"/>
      <c r="P48" s="621"/>
    </row>
    <row r="49" spans="1:16" ht="24.95" customHeight="1">
      <c r="A49" s="681">
        <v>34</v>
      </c>
      <c r="B49" s="678" t="s">
        <v>1099</v>
      </c>
      <c r="C49" s="652"/>
      <c r="D49" s="652" t="s">
        <v>1097</v>
      </c>
      <c r="E49" s="677">
        <v>1</v>
      </c>
      <c r="F49" s="620"/>
      <c r="G49" s="620"/>
      <c r="H49" s="620"/>
      <c r="I49" s="622"/>
      <c r="J49" s="620"/>
      <c r="K49" s="620"/>
      <c r="L49" s="620"/>
      <c r="M49" s="620"/>
      <c r="N49" s="620"/>
      <c r="O49" s="620"/>
      <c r="P49" s="621"/>
    </row>
    <row r="50" spans="1:16" ht="51.75" thickBot="1">
      <c r="A50" s="681">
        <v>35</v>
      </c>
      <c r="B50" s="682" t="s">
        <v>1099</v>
      </c>
      <c r="C50" s="683"/>
      <c r="D50" s="684" t="s">
        <v>1097</v>
      </c>
      <c r="E50" s="685">
        <v>1</v>
      </c>
      <c r="F50" s="465"/>
      <c r="G50" s="620"/>
      <c r="H50" s="620"/>
      <c r="I50" s="465"/>
      <c r="J50" s="620"/>
      <c r="K50" s="620"/>
      <c r="L50" s="620"/>
      <c r="M50" s="620"/>
      <c r="N50" s="620"/>
      <c r="O50" s="620"/>
      <c r="P50" s="621"/>
    </row>
    <row r="51" spans="1:16" ht="13.5" thickBot="1">
      <c r="A51" s="186"/>
      <c r="B51" s="2105" t="s">
        <v>6</v>
      </c>
      <c r="C51" s="2105"/>
      <c r="D51" s="2105"/>
      <c r="E51" s="2105"/>
      <c r="F51" s="593"/>
      <c r="G51" s="593"/>
      <c r="H51" s="593"/>
      <c r="I51" s="593"/>
      <c r="J51" s="593"/>
      <c r="K51" s="593"/>
      <c r="L51" s="594"/>
      <c r="M51" s="594"/>
      <c r="N51" s="594"/>
      <c r="O51" s="594"/>
      <c r="P51" s="594"/>
    </row>
    <row r="52" spans="1:16">
      <c r="A52" s="2038"/>
      <c r="B52" s="2038"/>
      <c r="C52" s="2038"/>
      <c r="D52" s="2038"/>
      <c r="E52" s="2038"/>
    </row>
    <row r="54" spans="1:16" ht="51.75" customHeight="1">
      <c r="A54" s="843">
        <v>1</v>
      </c>
      <c r="B54" s="2021" t="s">
        <v>2799</v>
      </c>
      <c r="C54" s="2021"/>
      <c r="D54" s="2021"/>
      <c r="E54" s="2021"/>
      <c r="F54" s="2021"/>
      <c r="G54" s="2021"/>
      <c r="H54" s="2021"/>
      <c r="I54" s="2021"/>
      <c r="J54" s="2021"/>
      <c r="K54" s="2021"/>
      <c r="L54" s="2021"/>
    </row>
    <row r="55" spans="1:16" ht="24" customHeight="1">
      <c r="A55" s="846" t="s">
        <v>49</v>
      </c>
      <c r="B55" s="1032" t="s">
        <v>3220</v>
      </c>
      <c r="C55" s="1033"/>
      <c r="D55" s="1033"/>
      <c r="E55" s="1033"/>
      <c r="F55" s="1033"/>
      <c r="G55" s="1033"/>
      <c r="H55" s="1033"/>
      <c r="I55" s="1033"/>
      <c r="J55" s="1033"/>
      <c r="K55" s="1033"/>
      <c r="L55" s="1033"/>
    </row>
    <row r="56" spans="1:16" ht="41.25" customHeight="1">
      <c r="A56" s="1034" t="s">
        <v>52</v>
      </c>
      <c r="B56" s="2020" t="s">
        <v>3216</v>
      </c>
      <c r="C56" s="2020"/>
      <c r="D56" s="2020"/>
      <c r="E56" s="2020"/>
      <c r="F56" s="2020"/>
      <c r="G56" s="2020"/>
      <c r="H56" s="2020"/>
      <c r="I56" s="2020"/>
      <c r="J56" s="2020"/>
      <c r="K56" s="2020"/>
      <c r="L56" s="2020"/>
    </row>
    <row r="57" spans="1:16" ht="39" customHeight="1">
      <c r="A57" s="1034" t="s">
        <v>3218</v>
      </c>
      <c r="B57" s="1927" t="s">
        <v>3217</v>
      </c>
      <c r="C57" s="1927"/>
      <c r="D57" s="1927"/>
      <c r="E57" s="1927"/>
      <c r="F57" s="1927"/>
      <c r="G57" s="1927"/>
      <c r="H57" s="1927"/>
      <c r="I57" s="1927"/>
      <c r="J57" s="1927"/>
      <c r="K57" s="1927"/>
      <c r="L57" s="1927"/>
    </row>
    <row r="58" spans="1:16" ht="64.5" customHeight="1">
      <c r="A58" s="1034" t="s">
        <v>3219</v>
      </c>
      <c r="B58" s="1927" t="s">
        <v>3224</v>
      </c>
      <c r="C58" s="1927"/>
      <c r="D58" s="1927"/>
      <c r="E58" s="1927"/>
      <c r="F58" s="1927"/>
      <c r="G58" s="1927"/>
      <c r="H58" s="1927"/>
      <c r="I58" s="1927"/>
      <c r="J58" s="1927"/>
      <c r="K58" s="1927"/>
      <c r="L58" s="1927"/>
    </row>
    <row r="59" spans="1:16">
      <c r="A59" s="846"/>
      <c r="B59" s="847"/>
      <c r="C59" s="843"/>
      <c r="D59" s="848"/>
      <c r="E59" s="848"/>
      <c r="F59" s="844"/>
      <c r="G59" s="845"/>
      <c r="H59" s="845"/>
      <c r="I59" s="845"/>
      <c r="J59" s="845"/>
      <c r="K59" s="845"/>
      <c r="L59" s="845"/>
    </row>
    <row r="60" spans="1:16">
      <c r="A60" s="846"/>
      <c r="B60" s="847"/>
      <c r="C60" s="843"/>
      <c r="D60" s="848"/>
      <c r="E60" s="848"/>
      <c r="F60" s="844"/>
      <c r="G60" s="845"/>
      <c r="H60" s="845"/>
      <c r="I60" s="845"/>
      <c r="J60" s="845"/>
      <c r="K60" s="845"/>
      <c r="L60" s="845"/>
    </row>
    <row r="61" spans="1:16">
      <c r="A61" s="846"/>
      <c r="B61" s="847"/>
      <c r="C61" s="843"/>
      <c r="D61" s="848"/>
      <c r="E61" s="848"/>
      <c r="F61" s="844"/>
      <c r="G61" s="845"/>
      <c r="H61" s="845"/>
      <c r="I61" s="845"/>
      <c r="J61" s="845"/>
      <c r="K61" s="845"/>
      <c r="L61" s="845"/>
    </row>
    <row r="62" spans="1:16">
      <c r="A62" s="849"/>
      <c r="B62" s="850" t="s">
        <v>3222</v>
      </c>
      <c r="C62" s="1921" t="s">
        <v>10</v>
      </c>
      <c r="D62" s="1921"/>
      <c r="E62" s="757"/>
      <c r="F62" s="757"/>
      <c r="G62" s="757"/>
      <c r="H62" s="757"/>
      <c r="I62" s="757"/>
      <c r="J62" s="757"/>
      <c r="K62" s="757"/>
      <c r="L62" s="757"/>
    </row>
    <row r="63" spans="1:16">
      <c r="A63" s="849"/>
      <c r="B63" s="850" t="s">
        <v>3221</v>
      </c>
      <c r="C63" s="1921" t="s">
        <v>11</v>
      </c>
      <c r="D63" s="1921"/>
      <c r="E63" s="757"/>
      <c r="F63" s="757"/>
      <c r="G63" s="757"/>
      <c r="H63" s="757"/>
      <c r="I63" s="757"/>
      <c r="J63" s="757"/>
      <c r="K63" s="757"/>
      <c r="L63" s="757"/>
    </row>
    <row r="64" spans="1:16">
      <c r="A64" s="849"/>
      <c r="B64" s="833"/>
      <c r="C64" s="851"/>
      <c r="D64" s="851"/>
      <c r="E64" s="757"/>
      <c r="F64" s="757"/>
      <c r="G64" s="757"/>
      <c r="H64" s="757"/>
      <c r="I64" s="757"/>
      <c r="J64" s="757"/>
      <c r="K64" s="757"/>
      <c r="L64" s="757"/>
    </row>
    <row r="65" spans="1:12">
      <c r="A65" s="849"/>
      <c r="B65" s="833"/>
      <c r="C65" s="851"/>
      <c r="D65" s="851"/>
      <c r="E65" s="757"/>
      <c r="F65" s="757"/>
      <c r="G65" s="757"/>
      <c r="H65" s="757"/>
      <c r="I65" s="757"/>
      <c r="J65" s="757"/>
      <c r="K65" s="757"/>
      <c r="L65" s="757"/>
    </row>
    <row r="66" spans="1:12">
      <c r="A66" s="849"/>
      <c r="B66" s="833" t="s">
        <v>3223</v>
      </c>
      <c r="C66" s="1921" t="s">
        <v>10</v>
      </c>
      <c r="D66" s="1921"/>
      <c r="E66" s="757"/>
      <c r="F66" s="757"/>
      <c r="G66" s="757"/>
      <c r="H66" s="757"/>
      <c r="I66" s="757"/>
      <c r="J66" s="757"/>
      <c r="K66" s="757"/>
      <c r="L66" s="757"/>
    </row>
    <row r="67" spans="1:12">
      <c r="A67" s="849"/>
      <c r="B67" s="833"/>
      <c r="C67" s="1921" t="s">
        <v>11</v>
      </c>
      <c r="D67" s="1921"/>
      <c r="E67" s="757"/>
      <c r="F67" s="757"/>
      <c r="G67" s="757"/>
      <c r="H67" s="757"/>
      <c r="I67" s="757"/>
      <c r="J67" s="757"/>
      <c r="K67" s="757"/>
      <c r="L67" s="757"/>
    </row>
    <row r="68" spans="1:12">
      <c r="A68" s="849"/>
      <c r="B68" s="833"/>
      <c r="C68" s="1921"/>
      <c r="D68" s="1921"/>
      <c r="E68" s="757"/>
      <c r="F68" s="757"/>
      <c r="G68" s="757"/>
      <c r="H68" s="757"/>
      <c r="I68" s="757"/>
      <c r="J68" s="757"/>
      <c r="K68" s="757"/>
      <c r="L68" s="757"/>
    </row>
  </sheetData>
  <mergeCells count="26">
    <mergeCell ref="C63:D63"/>
    <mergeCell ref="C66:D66"/>
    <mergeCell ref="C67:D67"/>
    <mergeCell ref="C68:D68"/>
    <mergeCell ref="B54:L54"/>
    <mergeCell ref="B56:L56"/>
    <mergeCell ref="B57:L57"/>
    <mergeCell ref="B58:L58"/>
    <mergeCell ref="C62:D62"/>
    <mergeCell ref="A1:E1"/>
    <mergeCell ref="A2:E2"/>
    <mergeCell ref="A3:E3"/>
    <mergeCell ref="A4:B4"/>
    <mergeCell ref="A6:B6"/>
    <mergeCell ref="A7:B7"/>
    <mergeCell ref="A5:B5"/>
    <mergeCell ref="A8:B8"/>
    <mergeCell ref="F12:K12"/>
    <mergeCell ref="L12:P12"/>
    <mergeCell ref="B51:E51"/>
    <mergeCell ref="A52:E52"/>
    <mergeCell ref="A12:A13"/>
    <mergeCell ref="B12:B13"/>
    <mergeCell ref="D12:D13"/>
    <mergeCell ref="E12:E13"/>
    <mergeCell ref="C12:C13"/>
  </mergeCells>
  <conditionalFormatting sqref="D16:E39 E40:E48 A16:A50">
    <cfRule type="cellIs" dxfId="2" priority="3" operator="equal">
      <formula>0</formula>
    </cfRule>
  </conditionalFormatting>
  <printOptions horizontalCentered="1"/>
  <pageMargins left="0.7" right="0.7" top="0.75" bottom="0.75" header="0.3" footer="0.3"/>
  <pageSetup paperSize="9" scale="74" fitToHeight="0"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P86"/>
  <sheetViews>
    <sheetView topLeftCell="A46" workbookViewId="0">
      <selection activeCell="B63" sqref="B63:L63"/>
    </sheetView>
  </sheetViews>
  <sheetFormatPr defaultColWidth="9.42578125" defaultRowHeight="12.75"/>
  <cols>
    <col min="1" max="1" width="8.42578125" style="850" customWidth="1"/>
    <col min="2" max="2" width="32.5703125" style="1051" customWidth="1"/>
    <col min="3" max="3" width="40.85546875" style="1051" customWidth="1"/>
    <col min="4" max="4" width="6.42578125" style="850" customWidth="1"/>
    <col min="5" max="5" width="41.5703125" style="850" customWidth="1"/>
    <col min="6" max="14" width="9.42578125" style="850"/>
    <col min="15" max="16" width="10.28515625" style="850" bestFit="1" customWidth="1"/>
    <col min="17" max="235" width="9.42578125" style="850"/>
    <col min="236" max="236" width="6.42578125" style="850" customWidth="1"/>
    <col min="237" max="237" width="35.42578125" style="850" customWidth="1"/>
    <col min="238" max="238" width="3.5703125" style="850" customWidth="1"/>
    <col min="239" max="239" width="9.28515625" style="850" customWidth="1"/>
    <col min="240" max="240" width="6.42578125" style="850" customWidth="1"/>
    <col min="241" max="241" width="4.5703125" style="850" customWidth="1"/>
    <col min="242" max="242" width="7.42578125" style="850" customWidth="1"/>
    <col min="243" max="243" width="8.42578125" style="850" customWidth="1"/>
    <col min="244" max="244" width="7.5703125" style="850" customWidth="1"/>
    <col min="245" max="245" width="9" style="850" customWidth="1"/>
    <col min="246" max="246" width="11.42578125" style="850" customWidth="1"/>
    <col min="247" max="247" width="10.42578125" style="850" customWidth="1"/>
    <col min="248" max="248" width="11.5703125" style="850" customWidth="1"/>
    <col min="249" max="249" width="9.42578125" style="850"/>
    <col min="250" max="250" width="11.42578125" style="850" customWidth="1"/>
    <col min="251" max="491" width="9.42578125" style="850"/>
    <col min="492" max="492" width="6.42578125" style="850" customWidth="1"/>
    <col min="493" max="493" width="35.42578125" style="850" customWidth="1"/>
    <col min="494" max="494" width="3.5703125" style="850" customWidth="1"/>
    <col min="495" max="495" width="9.28515625" style="850" customWidth="1"/>
    <col min="496" max="496" width="6.42578125" style="850" customWidth="1"/>
    <col min="497" max="497" width="4.5703125" style="850" customWidth="1"/>
    <col min="498" max="498" width="7.42578125" style="850" customWidth="1"/>
    <col min="499" max="499" width="8.42578125" style="850" customWidth="1"/>
    <col min="500" max="500" width="7.5703125" style="850" customWidth="1"/>
    <col min="501" max="501" width="9" style="850" customWidth="1"/>
    <col min="502" max="502" width="11.42578125" style="850" customWidth="1"/>
    <col min="503" max="503" width="10.42578125" style="850" customWidth="1"/>
    <col min="504" max="504" width="11.5703125" style="850" customWidth="1"/>
    <col min="505" max="505" width="9.42578125" style="850"/>
    <col min="506" max="506" width="11.42578125" style="850" customWidth="1"/>
    <col min="507" max="747" width="9.42578125" style="850"/>
    <col min="748" max="748" width="6.42578125" style="850" customWidth="1"/>
    <col min="749" max="749" width="35.42578125" style="850" customWidth="1"/>
    <col min="750" max="750" width="3.5703125" style="850" customWidth="1"/>
    <col min="751" max="751" width="9.28515625" style="850" customWidth="1"/>
    <col min="752" max="752" width="6.42578125" style="850" customWidth="1"/>
    <col min="753" max="753" width="4.5703125" style="850" customWidth="1"/>
    <col min="754" max="754" width="7.42578125" style="850" customWidth="1"/>
    <col min="755" max="755" width="8.42578125" style="850" customWidth="1"/>
    <col min="756" max="756" width="7.5703125" style="850" customWidth="1"/>
    <col min="757" max="757" width="9" style="850" customWidth="1"/>
    <col min="758" max="758" width="11.42578125" style="850" customWidth="1"/>
    <col min="759" max="759" width="10.42578125" style="850" customWidth="1"/>
    <col min="760" max="760" width="11.5703125" style="850" customWidth="1"/>
    <col min="761" max="761" width="9.42578125" style="850"/>
    <col min="762" max="762" width="11.42578125" style="850" customWidth="1"/>
    <col min="763" max="1003" width="9.42578125" style="850"/>
    <col min="1004" max="1004" width="6.42578125" style="850" customWidth="1"/>
    <col min="1005" max="1005" width="35.42578125" style="850" customWidth="1"/>
    <col min="1006" max="1006" width="3.5703125" style="850" customWidth="1"/>
    <col min="1007" max="1008" width="9.28515625" style="850" customWidth="1"/>
    <col min="1009" max="16384" width="9.42578125" style="850"/>
  </cols>
  <sheetData>
    <row r="1" spans="1:16">
      <c r="A1" s="2067" t="s">
        <v>2932</v>
      </c>
      <c r="B1" s="2067"/>
      <c r="C1" s="2067"/>
      <c r="D1" s="2067"/>
      <c r="E1" s="2067"/>
    </row>
    <row r="2" spans="1:16">
      <c r="A2" s="2069" t="s">
        <v>463</v>
      </c>
      <c r="B2" s="2069"/>
      <c r="C2" s="2069"/>
      <c r="D2" s="2069"/>
      <c r="E2" s="2069"/>
    </row>
    <row r="3" spans="1:16">
      <c r="A3" s="2120"/>
      <c r="B3" s="2120"/>
      <c r="C3" s="2179"/>
      <c r="D3" s="2120"/>
      <c r="E3" s="2120"/>
    </row>
    <row r="4" spans="1:16">
      <c r="A4" s="1932" t="s">
        <v>0</v>
      </c>
      <c r="B4" s="1932"/>
      <c r="C4" s="759" t="s">
        <v>3211</v>
      </c>
      <c r="D4" s="2162"/>
      <c r="E4" s="2162"/>
    </row>
    <row r="5" spans="1:16" s="1046" customFormat="1">
      <c r="A5" s="1932" t="s">
        <v>1</v>
      </c>
      <c r="B5" s="1932"/>
      <c r="C5" s="759" t="s">
        <v>3211</v>
      </c>
      <c r="D5" s="2178"/>
      <c r="E5" s="2178"/>
    </row>
    <row r="6" spans="1:16" s="1047" customFormat="1">
      <c r="A6" s="1932" t="s">
        <v>2</v>
      </c>
      <c r="B6" s="1932"/>
      <c r="C6" s="759" t="s">
        <v>3212</v>
      </c>
      <c r="D6" s="2180"/>
      <c r="E6" s="2180"/>
    </row>
    <row r="7" spans="1:16" ht="15">
      <c r="A7" s="1932" t="s">
        <v>3209</v>
      </c>
      <c r="B7" s="1932"/>
      <c r="C7" s="761" t="s">
        <v>3213</v>
      </c>
      <c r="D7" s="2162"/>
      <c r="E7" s="2162"/>
    </row>
    <row r="8" spans="1:16" s="1047" customFormat="1" ht="15">
      <c r="A8" s="1939" t="s">
        <v>3210</v>
      </c>
      <c r="B8" s="1939"/>
      <c r="C8" s="761"/>
      <c r="D8" s="2180"/>
      <c r="E8" s="2180"/>
    </row>
    <row r="9" spans="1:16">
      <c r="A9" s="2162"/>
      <c r="B9" s="2162"/>
      <c r="C9" s="1048"/>
      <c r="D9" s="1048"/>
      <c r="E9" s="1048"/>
      <c r="M9" s="757" t="s">
        <v>2941</v>
      </c>
      <c r="N9" s="757"/>
      <c r="O9" s="762"/>
      <c r="P9" s="757" t="s">
        <v>2942</v>
      </c>
    </row>
    <row r="10" spans="1:16">
      <c r="A10" s="2162"/>
      <c r="B10" s="2162"/>
      <c r="C10" s="1048"/>
      <c r="D10" s="2162"/>
      <c r="E10" s="2162"/>
      <c r="M10" s="757" t="s">
        <v>2943</v>
      </c>
      <c r="N10" s="757"/>
      <c r="O10" s="757"/>
      <c r="P10" s="757"/>
    </row>
    <row r="11" spans="1:16" ht="13.5" thickBot="1"/>
    <row r="12" spans="1:16" ht="12.75" customHeight="1">
      <c r="A12" s="2150" t="s">
        <v>8</v>
      </c>
      <c r="B12" s="1995" t="s">
        <v>1085</v>
      </c>
      <c r="C12" s="1996" t="s">
        <v>1086</v>
      </c>
      <c r="D12" s="1996" t="s">
        <v>3</v>
      </c>
      <c r="E12" s="1998" t="s">
        <v>4</v>
      </c>
      <c r="F12" s="2059" t="s">
        <v>2934</v>
      </c>
      <c r="G12" s="2059"/>
      <c r="H12" s="2059"/>
      <c r="I12" s="2059"/>
      <c r="J12" s="2059"/>
      <c r="K12" s="2059"/>
      <c r="L12" s="2060" t="s">
        <v>2935</v>
      </c>
      <c r="M12" s="2060"/>
      <c r="N12" s="2060"/>
      <c r="O12" s="2060"/>
      <c r="P12" s="2060"/>
    </row>
    <row r="13" spans="1:16" ht="65.25" thickBot="1">
      <c r="A13" s="2151"/>
      <c r="B13" s="1995"/>
      <c r="C13" s="1936"/>
      <c r="D13" s="1936"/>
      <c r="E13" s="1938"/>
      <c r="F13" s="1053" t="s">
        <v>2936</v>
      </c>
      <c r="G13" s="1053" t="s">
        <v>2937</v>
      </c>
      <c r="H13" s="1053" t="s">
        <v>2886</v>
      </c>
      <c r="I13" s="1053" t="s">
        <v>2887</v>
      </c>
      <c r="J13" s="1053" t="s">
        <v>2888</v>
      </c>
      <c r="K13" s="1053" t="s">
        <v>2938</v>
      </c>
      <c r="L13" s="1053" t="s">
        <v>2939</v>
      </c>
      <c r="M13" s="1053" t="s">
        <v>2886</v>
      </c>
      <c r="N13" s="1053" t="s">
        <v>2887</v>
      </c>
      <c r="O13" s="1053" t="s">
        <v>2888</v>
      </c>
      <c r="P13" s="1053" t="s">
        <v>2940</v>
      </c>
    </row>
    <row r="14" spans="1:16" ht="15.75" thickBot="1">
      <c r="A14" s="1054">
        <v>1</v>
      </c>
      <c r="B14" s="1055">
        <v>2</v>
      </c>
      <c r="C14" s="1055">
        <v>3</v>
      </c>
      <c r="D14" s="1055">
        <v>4</v>
      </c>
      <c r="E14" s="1055">
        <v>5</v>
      </c>
      <c r="F14" s="1055">
        <v>6</v>
      </c>
      <c r="G14" s="1055">
        <v>7</v>
      </c>
      <c r="H14" s="1055">
        <v>8</v>
      </c>
      <c r="I14" s="1055">
        <v>9</v>
      </c>
      <c r="J14" s="1055">
        <v>10</v>
      </c>
      <c r="K14" s="1055">
        <v>11</v>
      </c>
      <c r="L14" s="1055">
        <v>12</v>
      </c>
      <c r="M14" s="1055">
        <v>13</v>
      </c>
      <c r="N14" s="1055">
        <v>14</v>
      </c>
      <c r="O14" s="1055">
        <v>15</v>
      </c>
      <c r="P14" s="1056">
        <v>16</v>
      </c>
    </row>
    <row r="15" spans="1:16" ht="15">
      <c r="A15" s="1057">
        <v>1</v>
      </c>
      <c r="B15" s="1058" t="s">
        <v>464</v>
      </c>
      <c r="C15" s="1059"/>
      <c r="D15" s="1060"/>
      <c r="E15" s="1061"/>
      <c r="F15" s="1062"/>
      <c r="G15" s="1063"/>
      <c r="H15" s="1063"/>
      <c r="I15" s="1064"/>
      <c r="J15" s="1065"/>
      <c r="K15" s="1063"/>
      <c r="L15" s="1065"/>
      <c r="M15" s="1065"/>
      <c r="N15" s="1065"/>
      <c r="O15" s="1065"/>
      <c r="P15" s="1066"/>
    </row>
    <row r="16" spans="1:16" ht="26.25">
      <c r="A16" s="1067">
        <v>2</v>
      </c>
      <c r="B16" s="1068" t="s">
        <v>465</v>
      </c>
      <c r="C16" s="748"/>
      <c r="D16" s="749" t="s">
        <v>222</v>
      </c>
      <c r="E16" s="1069">
        <v>1</v>
      </c>
      <c r="F16" s="1070"/>
      <c r="G16" s="1071"/>
      <c r="H16" s="1071"/>
      <c r="I16" s="1071"/>
      <c r="J16" s="1071"/>
      <c r="K16" s="1071"/>
      <c r="L16" s="1071"/>
      <c r="M16" s="1071"/>
      <c r="N16" s="1071"/>
      <c r="O16" s="1071"/>
      <c r="P16" s="1072"/>
    </row>
    <row r="17" spans="1:16" ht="15">
      <c r="A17" s="1073">
        <v>3</v>
      </c>
      <c r="B17" s="1074" t="s">
        <v>466</v>
      </c>
      <c r="C17" s="748"/>
      <c r="D17" s="749" t="s">
        <v>7</v>
      </c>
      <c r="E17" s="1069">
        <v>255</v>
      </c>
      <c r="F17" s="1071"/>
      <c r="G17" s="1071"/>
      <c r="H17" s="1071"/>
      <c r="I17" s="1071"/>
      <c r="J17" s="1071"/>
      <c r="K17" s="1071"/>
      <c r="L17" s="1071"/>
      <c r="M17" s="1071"/>
      <c r="N17" s="1071"/>
      <c r="O17" s="1071"/>
      <c r="P17" s="1072"/>
    </row>
    <row r="18" spans="1:16" ht="26.25">
      <c r="A18" s="1067">
        <v>4</v>
      </c>
      <c r="B18" s="1075" t="s">
        <v>467</v>
      </c>
      <c r="C18" s="748"/>
      <c r="D18" s="749" t="s">
        <v>7</v>
      </c>
      <c r="E18" s="1069">
        <v>255</v>
      </c>
      <c r="F18" s="1071"/>
      <c r="G18" s="1071"/>
      <c r="H18" s="1069"/>
      <c r="I18" s="1070"/>
      <c r="J18" s="1071"/>
      <c r="K18" s="1071"/>
      <c r="L18" s="1071"/>
      <c r="M18" s="1071"/>
      <c r="N18" s="1071"/>
      <c r="O18" s="1071"/>
      <c r="P18" s="1072"/>
    </row>
    <row r="19" spans="1:16" ht="26.25">
      <c r="A19" s="1073">
        <v>5</v>
      </c>
      <c r="B19" s="1075" t="s">
        <v>468</v>
      </c>
      <c r="C19" s="748"/>
      <c r="D19" s="749" t="s">
        <v>7</v>
      </c>
      <c r="E19" s="1069">
        <v>593</v>
      </c>
      <c r="F19" s="1071"/>
      <c r="G19" s="1071"/>
      <c r="H19" s="1069"/>
      <c r="I19" s="1070"/>
      <c r="J19" s="1071"/>
      <c r="K19" s="1071"/>
      <c r="L19" s="1071"/>
      <c r="M19" s="1071"/>
      <c r="N19" s="1071"/>
      <c r="O19" s="1071"/>
      <c r="P19" s="1072"/>
    </row>
    <row r="20" spans="1:16" ht="26.25">
      <c r="A20" s="1067">
        <v>6</v>
      </c>
      <c r="B20" s="1075" t="s">
        <v>469</v>
      </c>
      <c r="C20" s="748"/>
      <c r="D20" s="749" t="s">
        <v>5</v>
      </c>
      <c r="E20" s="1069">
        <v>2</v>
      </c>
      <c r="F20" s="1071"/>
      <c r="G20" s="1071"/>
      <c r="H20" s="1071"/>
      <c r="I20" s="1070"/>
      <c r="J20" s="1071"/>
      <c r="K20" s="1071"/>
      <c r="L20" s="1071"/>
      <c r="M20" s="1071"/>
      <c r="N20" s="1071"/>
      <c r="O20" s="1071"/>
      <c r="P20" s="1072"/>
    </row>
    <row r="21" spans="1:16" ht="26.25">
      <c r="A21" s="1073">
        <v>7</v>
      </c>
      <c r="B21" s="1075" t="s">
        <v>470</v>
      </c>
      <c r="C21" s="748"/>
      <c r="D21" s="749" t="s">
        <v>5</v>
      </c>
      <c r="E21" s="1069">
        <v>1</v>
      </c>
      <c r="F21" s="1071"/>
      <c r="G21" s="1071"/>
      <c r="H21" s="1071"/>
      <c r="I21" s="1070"/>
      <c r="J21" s="1071"/>
      <c r="K21" s="1071"/>
      <c r="L21" s="1071"/>
      <c r="M21" s="1071"/>
      <c r="N21" s="1071"/>
      <c r="O21" s="1071"/>
      <c r="P21" s="1072"/>
    </row>
    <row r="22" spans="1:16" ht="26.25">
      <c r="A22" s="1067">
        <v>8</v>
      </c>
      <c r="B22" s="1075" t="s">
        <v>471</v>
      </c>
      <c r="C22" s="1076"/>
      <c r="D22" s="749" t="s">
        <v>5</v>
      </c>
      <c r="E22" s="1069">
        <v>1</v>
      </c>
      <c r="F22" s="1071"/>
      <c r="G22" s="1071"/>
      <c r="H22" s="1071"/>
      <c r="I22" s="1071"/>
      <c r="J22" s="1071"/>
      <c r="K22" s="1071"/>
      <c r="L22" s="1071"/>
      <c r="M22" s="1071"/>
      <c r="N22" s="1071"/>
      <c r="O22" s="1071"/>
      <c r="P22" s="1072"/>
    </row>
    <row r="23" spans="1:16" ht="26.25">
      <c r="A23" s="1073">
        <v>9</v>
      </c>
      <c r="B23" s="1075" t="s">
        <v>472</v>
      </c>
      <c r="C23" s="1076"/>
      <c r="D23" s="749" t="s">
        <v>5</v>
      </c>
      <c r="E23" s="1069">
        <v>16</v>
      </c>
      <c r="F23" s="1071"/>
      <c r="G23" s="1071"/>
      <c r="H23" s="1071"/>
      <c r="I23" s="1070"/>
      <c r="J23" s="1071"/>
      <c r="K23" s="1071"/>
      <c r="L23" s="1071"/>
      <c r="M23" s="1071"/>
      <c r="N23" s="1071"/>
      <c r="O23" s="1071"/>
      <c r="P23" s="1072"/>
    </row>
    <row r="24" spans="1:16" ht="26.25">
      <c r="A24" s="1067">
        <v>10</v>
      </c>
      <c r="B24" s="1075" t="s">
        <v>473</v>
      </c>
      <c r="C24" s="1076"/>
      <c r="D24" s="749" t="s">
        <v>5</v>
      </c>
      <c r="E24" s="1069">
        <v>5</v>
      </c>
      <c r="F24" s="1070"/>
      <c r="G24" s="1071"/>
      <c r="H24" s="1071"/>
      <c r="I24" s="1070"/>
      <c r="J24" s="1071"/>
      <c r="K24" s="1071"/>
      <c r="L24" s="1071"/>
      <c r="M24" s="1071"/>
      <c r="N24" s="1071"/>
      <c r="O24" s="1071"/>
      <c r="P24" s="1072"/>
    </row>
    <row r="25" spans="1:16" ht="26.25">
      <c r="A25" s="1073">
        <v>11</v>
      </c>
      <c r="B25" s="1075" t="s">
        <v>474</v>
      </c>
      <c r="C25" s="1076"/>
      <c r="D25" s="1077" t="s">
        <v>7</v>
      </c>
      <c r="E25" s="1069">
        <v>593</v>
      </c>
      <c r="F25" s="1071"/>
      <c r="G25" s="1071"/>
      <c r="H25" s="1071"/>
      <c r="I25" s="1071"/>
      <c r="J25" s="1071"/>
      <c r="K25" s="1071"/>
      <c r="L25" s="1071"/>
      <c r="M25" s="1071"/>
      <c r="N25" s="1071"/>
      <c r="O25" s="1071"/>
      <c r="P25" s="1072"/>
    </row>
    <row r="26" spans="1:16" ht="15">
      <c r="A26" s="1067">
        <v>12</v>
      </c>
      <c r="B26" s="1075" t="s">
        <v>475</v>
      </c>
      <c r="C26" s="1076"/>
      <c r="D26" s="1077" t="s">
        <v>510</v>
      </c>
      <c r="E26" s="1069">
        <v>6</v>
      </c>
      <c r="F26" s="1071"/>
      <c r="G26" s="1071"/>
      <c r="H26" s="1071"/>
      <c r="I26" s="1070"/>
      <c r="J26" s="1071"/>
      <c r="K26" s="1071"/>
      <c r="L26" s="1071"/>
      <c r="M26" s="1071"/>
      <c r="N26" s="1071"/>
      <c r="O26" s="1071"/>
      <c r="P26" s="1072"/>
    </row>
    <row r="27" spans="1:16" ht="15">
      <c r="A27" s="1073">
        <v>13</v>
      </c>
      <c r="B27" s="1075" t="s">
        <v>476</v>
      </c>
      <c r="C27" s="1077"/>
      <c r="D27" s="1077" t="s">
        <v>510</v>
      </c>
      <c r="E27" s="1069">
        <v>6</v>
      </c>
      <c r="F27" s="1071"/>
      <c r="G27" s="1071"/>
      <c r="H27" s="1071"/>
      <c r="I27" s="1071"/>
      <c r="J27" s="1071"/>
      <c r="K27" s="1071"/>
      <c r="L27" s="1071"/>
      <c r="M27" s="1071"/>
      <c r="N27" s="1071"/>
      <c r="O27" s="1071"/>
      <c r="P27" s="1072"/>
    </row>
    <row r="28" spans="1:16" ht="15">
      <c r="A28" s="1067">
        <v>14</v>
      </c>
      <c r="B28" s="1075" t="s">
        <v>477</v>
      </c>
      <c r="C28" s="748"/>
      <c r="D28" s="749" t="s">
        <v>7</v>
      </c>
      <c r="E28" s="1069">
        <v>255</v>
      </c>
      <c r="F28" s="1071"/>
      <c r="G28" s="1071"/>
      <c r="H28" s="1071"/>
      <c r="I28" s="1071"/>
      <c r="J28" s="1071"/>
      <c r="K28" s="1071"/>
      <c r="L28" s="1071"/>
      <c r="M28" s="1071"/>
      <c r="N28" s="1071"/>
      <c r="O28" s="1071"/>
      <c r="P28" s="1072"/>
    </row>
    <row r="29" spans="1:16" ht="26.25">
      <c r="A29" s="1073">
        <v>15</v>
      </c>
      <c r="B29" s="1078" t="s">
        <v>3192</v>
      </c>
      <c r="C29" s="1079"/>
      <c r="D29" s="1080" t="s">
        <v>9</v>
      </c>
      <c r="E29" s="1081">
        <v>1</v>
      </c>
      <c r="F29" s="1071"/>
      <c r="G29" s="1071"/>
      <c r="H29" s="1071"/>
      <c r="I29" s="1071"/>
      <c r="J29" s="1071"/>
      <c r="K29" s="1071"/>
      <c r="L29" s="1071"/>
      <c r="M29" s="1071"/>
      <c r="N29" s="1071"/>
      <c r="O29" s="1071"/>
      <c r="P29" s="1072"/>
    </row>
    <row r="30" spans="1:16" ht="26.25">
      <c r="A30" s="1067">
        <v>16</v>
      </c>
      <c r="B30" s="1075" t="s">
        <v>478</v>
      </c>
      <c r="C30" s="1077"/>
      <c r="D30" s="1077" t="s">
        <v>9</v>
      </c>
      <c r="E30" s="1069">
        <v>1</v>
      </c>
      <c r="F30" s="1070"/>
      <c r="G30" s="1071"/>
      <c r="H30" s="1071"/>
      <c r="I30" s="1071"/>
      <c r="J30" s="1071"/>
      <c r="K30" s="1071"/>
      <c r="L30" s="1071"/>
      <c r="M30" s="1071"/>
      <c r="N30" s="1071"/>
      <c r="O30" s="1071"/>
      <c r="P30" s="1072"/>
    </row>
    <row r="31" spans="1:16" ht="26.25">
      <c r="A31" s="1073">
        <v>17</v>
      </c>
      <c r="B31" s="1075" t="s">
        <v>479</v>
      </c>
      <c r="C31" s="1077"/>
      <c r="D31" s="1077" t="s">
        <v>9</v>
      </c>
      <c r="E31" s="1069">
        <v>1</v>
      </c>
      <c r="F31" s="1071"/>
      <c r="G31" s="1071"/>
      <c r="H31" s="1071"/>
      <c r="I31" s="1070"/>
      <c r="J31" s="1071"/>
      <c r="K31" s="1071"/>
      <c r="L31" s="1071"/>
      <c r="M31" s="1071"/>
      <c r="N31" s="1071"/>
      <c r="O31" s="1071"/>
      <c r="P31" s="1072"/>
    </row>
    <row r="32" spans="1:16" ht="13.5" customHeight="1">
      <c r="A32" s="1067">
        <v>18</v>
      </c>
      <c r="B32" s="1082" t="s">
        <v>480</v>
      </c>
      <c r="C32" s="748"/>
      <c r="D32" s="749"/>
      <c r="E32" s="1069"/>
      <c r="F32" s="1071"/>
      <c r="G32" s="1071"/>
      <c r="H32" s="1071"/>
      <c r="I32" s="1071"/>
      <c r="J32" s="1071"/>
      <c r="K32" s="1071"/>
      <c r="L32" s="1071"/>
      <c r="M32" s="1071"/>
      <c r="N32" s="1071"/>
      <c r="O32" s="1071"/>
      <c r="P32" s="1072"/>
    </row>
    <row r="33" spans="1:16" ht="26.25">
      <c r="A33" s="1073">
        <v>19</v>
      </c>
      <c r="B33" s="1075" t="s">
        <v>481</v>
      </c>
      <c r="C33" s="748" t="s">
        <v>511</v>
      </c>
      <c r="D33" s="749" t="s">
        <v>5</v>
      </c>
      <c r="E33" s="1069">
        <v>20</v>
      </c>
      <c r="F33" s="1071"/>
      <c r="G33" s="1071"/>
      <c r="H33" s="1071"/>
      <c r="I33" s="1071"/>
      <c r="J33" s="1071"/>
      <c r="K33" s="1071"/>
      <c r="L33" s="1071"/>
      <c r="M33" s="1071"/>
      <c r="N33" s="1071"/>
      <c r="O33" s="1071"/>
      <c r="P33" s="1072"/>
    </row>
    <row r="34" spans="1:16" ht="15">
      <c r="A34" s="1067">
        <v>20</v>
      </c>
      <c r="B34" s="1075" t="s">
        <v>482</v>
      </c>
      <c r="C34" s="748" t="s">
        <v>512</v>
      </c>
      <c r="D34" s="749" t="s">
        <v>5</v>
      </c>
      <c r="E34" s="1069">
        <v>4</v>
      </c>
      <c r="F34" s="1070"/>
      <c r="G34" s="1071"/>
      <c r="H34" s="1071"/>
      <c r="I34" s="1071"/>
      <c r="J34" s="1071"/>
      <c r="K34" s="1071"/>
      <c r="L34" s="1071"/>
      <c r="M34" s="1071"/>
      <c r="N34" s="1071"/>
      <c r="O34" s="1071"/>
      <c r="P34" s="1072"/>
    </row>
    <row r="35" spans="1:16" ht="15">
      <c r="A35" s="1073">
        <v>21</v>
      </c>
      <c r="B35" s="1075" t="s">
        <v>482</v>
      </c>
      <c r="C35" s="748" t="s">
        <v>513</v>
      </c>
      <c r="D35" s="749" t="s">
        <v>5</v>
      </c>
      <c r="E35" s="1069">
        <v>4</v>
      </c>
      <c r="F35" s="1070"/>
      <c r="G35" s="1071"/>
      <c r="H35" s="1071"/>
      <c r="I35" s="1071"/>
      <c r="J35" s="1071"/>
      <c r="K35" s="1071"/>
      <c r="L35" s="1071"/>
      <c r="M35" s="1071"/>
      <c r="N35" s="1071"/>
      <c r="O35" s="1071"/>
      <c r="P35" s="1072"/>
    </row>
    <row r="36" spans="1:16" ht="15">
      <c r="A36" s="1067">
        <v>22</v>
      </c>
      <c r="B36" s="1075" t="s">
        <v>483</v>
      </c>
      <c r="C36" s="748" t="s">
        <v>484</v>
      </c>
      <c r="D36" s="749" t="s">
        <v>5</v>
      </c>
      <c r="E36" s="1069">
        <v>12</v>
      </c>
      <c r="F36" s="1070"/>
      <c r="G36" s="1071"/>
      <c r="H36" s="1071"/>
      <c r="I36" s="1071"/>
      <c r="J36" s="1071"/>
      <c r="K36" s="1071"/>
      <c r="L36" s="1071"/>
      <c r="M36" s="1071"/>
      <c r="N36" s="1071"/>
      <c r="O36" s="1071"/>
      <c r="P36" s="1072"/>
    </row>
    <row r="37" spans="1:16" ht="15">
      <c r="A37" s="1073">
        <v>23</v>
      </c>
      <c r="B37" s="1075" t="s">
        <v>483</v>
      </c>
      <c r="C37" s="748" t="s">
        <v>485</v>
      </c>
      <c r="D37" s="749" t="s">
        <v>5</v>
      </c>
      <c r="E37" s="1069">
        <v>12</v>
      </c>
      <c r="F37" s="1070"/>
      <c r="G37" s="1071"/>
      <c r="H37" s="1071"/>
      <c r="I37" s="1071"/>
      <c r="J37" s="1071"/>
      <c r="K37" s="1071"/>
      <c r="L37" s="1071"/>
      <c r="M37" s="1071"/>
      <c r="N37" s="1071"/>
      <c r="O37" s="1071"/>
      <c r="P37" s="1072"/>
    </row>
    <row r="38" spans="1:16" ht="26.25">
      <c r="A38" s="1067">
        <v>24</v>
      </c>
      <c r="B38" s="1075" t="s">
        <v>486</v>
      </c>
      <c r="C38" s="748" t="s">
        <v>487</v>
      </c>
      <c r="D38" s="749" t="s">
        <v>7</v>
      </c>
      <c r="E38" s="1069">
        <v>510</v>
      </c>
      <c r="F38" s="1071"/>
      <c r="G38" s="1071"/>
      <c r="H38" s="1071"/>
      <c r="I38" s="1071"/>
      <c r="J38" s="1071"/>
      <c r="K38" s="1071"/>
      <c r="L38" s="1071"/>
      <c r="M38" s="1071"/>
      <c r="N38" s="1071"/>
      <c r="O38" s="1071"/>
      <c r="P38" s="1072"/>
    </row>
    <row r="39" spans="1:16" ht="25.5">
      <c r="A39" s="1073">
        <v>25</v>
      </c>
      <c r="B39" s="1075" t="s">
        <v>488</v>
      </c>
      <c r="C39" s="748" t="s">
        <v>3358</v>
      </c>
      <c r="D39" s="749" t="s">
        <v>5</v>
      </c>
      <c r="E39" s="1069">
        <v>1</v>
      </c>
      <c r="F39" s="1071"/>
      <c r="G39" s="1071"/>
      <c r="H39" s="1071"/>
      <c r="I39" s="1070"/>
      <c r="J39" s="1071"/>
      <c r="K39" s="1071"/>
      <c r="L39" s="1071"/>
      <c r="M39" s="1071"/>
      <c r="N39" s="1071"/>
      <c r="O39" s="1071"/>
      <c r="P39" s="1072"/>
    </row>
    <row r="40" spans="1:16" ht="26.25">
      <c r="A40" s="1067">
        <v>26</v>
      </c>
      <c r="B40" s="1075" t="s">
        <v>489</v>
      </c>
      <c r="C40" s="748" t="s">
        <v>3359</v>
      </c>
      <c r="D40" s="749" t="s">
        <v>5</v>
      </c>
      <c r="E40" s="1069">
        <v>3</v>
      </c>
      <c r="F40" s="1070"/>
      <c r="G40" s="1071"/>
      <c r="H40" s="1071"/>
      <c r="I40" s="1070"/>
      <c r="J40" s="1071"/>
      <c r="K40" s="1071"/>
      <c r="L40" s="1071"/>
      <c r="M40" s="1071"/>
      <c r="N40" s="1071"/>
      <c r="O40" s="1071"/>
      <c r="P40" s="1072"/>
    </row>
    <row r="41" spans="1:16" ht="26.25">
      <c r="A41" s="1073">
        <v>27</v>
      </c>
      <c r="B41" s="1075" t="s">
        <v>490</v>
      </c>
      <c r="C41" s="748" t="s">
        <v>3360</v>
      </c>
      <c r="D41" s="749" t="s">
        <v>5</v>
      </c>
      <c r="E41" s="1069">
        <v>9</v>
      </c>
      <c r="F41" s="1071"/>
      <c r="G41" s="1071"/>
      <c r="H41" s="1071"/>
      <c r="I41" s="1071"/>
      <c r="J41" s="1071"/>
      <c r="K41" s="1071"/>
      <c r="L41" s="1071"/>
      <c r="M41" s="1071"/>
      <c r="N41" s="1071"/>
      <c r="O41" s="1071"/>
      <c r="P41" s="1072"/>
    </row>
    <row r="42" spans="1:16" ht="26.25">
      <c r="A42" s="1067">
        <v>28</v>
      </c>
      <c r="B42" s="1075" t="s">
        <v>491</v>
      </c>
      <c r="C42" s="748" t="s">
        <v>3361</v>
      </c>
      <c r="D42" s="749" t="s">
        <v>5</v>
      </c>
      <c r="E42" s="1069">
        <v>1</v>
      </c>
      <c r="F42" s="1071"/>
      <c r="G42" s="1071"/>
      <c r="H42" s="1071"/>
      <c r="I42" s="1070"/>
      <c r="J42" s="1071"/>
      <c r="K42" s="1071"/>
      <c r="L42" s="1071"/>
      <c r="M42" s="1071"/>
      <c r="N42" s="1071"/>
      <c r="O42" s="1071"/>
      <c r="P42" s="1072"/>
    </row>
    <row r="43" spans="1:16" ht="26.25">
      <c r="A43" s="1073">
        <v>29</v>
      </c>
      <c r="B43" s="1075" t="s">
        <v>492</v>
      </c>
      <c r="C43" s="748" t="s">
        <v>3362</v>
      </c>
      <c r="D43" s="749" t="s">
        <v>5</v>
      </c>
      <c r="E43" s="1069">
        <v>1</v>
      </c>
      <c r="F43" s="1071"/>
      <c r="G43" s="1071"/>
      <c r="H43" s="1071"/>
      <c r="I43" s="1071"/>
      <c r="J43" s="1071"/>
      <c r="K43" s="1071"/>
      <c r="L43" s="1071"/>
      <c r="M43" s="1071"/>
      <c r="N43" s="1071"/>
      <c r="O43" s="1071"/>
      <c r="P43" s="1072"/>
    </row>
    <row r="44" spans="1:16" ht="25.5">
      <c r="A44" s="1067">
        <v>30</v>
      </c>
      <c r="B44" s="1074" t="s">
        <v>493</v>
      </c>
      <c r="C44" s="748" t="s">
        <v>3363</v>
      </c>
      <c r="D44" s="749" t="s">
        <v>5</v>
      </c>
      <c r="E44" s="1069">
        <v>2</v>
      </c>
      <c r="F44" s="1071"/>
      <c r="G44" s="1071"/>
      <c r="H44" s="1071"/>
      <c r="I44" s="1071"/>
      <c r="J44" s="1071"/>
      <c r="K44" s="1071"/>
      <c r="L44" s="1071"/>
      <c r="M44" s="1071"/>
      <c r="N44" s="1071"/>
      <c r="O44" s="1071"/>
      <c r="P44" s="1072"/>
    </row>
    <row r="45" spans="1:16" ht="26.25">
      <c r="A45" s="1073">
        <v>31</v>
      </c>
      <c r="B45" s="1075" t="s">
        <v>494</v>
      </c>
      <c r="C45" s="748" t="s">
        <v>495</v>
      </c>
      <c r="D45" s="749" t="s">
        <v>5</v>
      </c>
      <c r="E45" s="1069">
        <v>2</v>
      </c>
      <c r="F45" s="1070"/>
      <c r="G45" s="1071"/>
      <c r="H45" s="1071"/>
      <c r="I45" s="1071"/>
      <c r="J45" s="1071"/>
      <c r="K45" s="1071"/>
      <c r="L45" s="1071"/>
      <c r="M45" s="1071"/>
      <c r="N45" s="1071"/>
      <c r="O45" s="1071"/>
      <c r="P45" s="1072"/>
    </row>
    <row r="46" spans="1:16" ht="15">
      <c r="A46" s="1067">
        <v>32</v>
      </c>
      <c r="B46" s="1075" t="s">
        <v>496</v>
      </c>
      <c r="C46" s="748" t="s">
        <v>497</v>
      </c>
      <c r="D46" s="749" t="s">
        <v>5</v>
      </c>
      <c r="E46" s="1069">
        <v>4</v>
      </c>
      <c r="F46" s="1071"/>
      <c r="G46" s="1071"/>
      <c r="H46" s="1071"/>
      <c r="I46" s="1070"/>
      <c r="J46" s="1071"/>
      <c r="K46" s="1071"/>
      <c r="L46" s="1071"/>
      <c r="M46" s="1071"/>
      <c r="N46" s="1071"/>
      <c r="O46" s="1071"/>
      <c r="P46" s="1072"/>
    </row>
    <row r="47" spans="1:16" ht="26.25">
      <c r="A47" s="1073">
        <v>33</v>
      </c>
      <c r="B47" s="1075" t="s">
        <v>498</v>
      </c>
      <c r="C47" s="748"/>
      <c r="D47" s="749" t="s">
        <v>5</v>
      </c>
      <c r="E47" s="1069">
        <v>6</v>
      </c>
      <c r="F47" s="1071"/>
      <c r="G47" s="1071"/>
      <c r="H47" s="1071"/>
      <c r="I47" s="1071"/>
      <c r="J47" s="1071"/>
      <c r="K47" s="1071"/>
      <c r="L47" s="1071"/>
      <c r="M47" s="1071"/>
      <c r="N47" s="1071"/>
      <c r="O47" s="1071"/>
      <c r="P47" s="1072"/>
    </row>
    <row r="48" spans="1:16" ht="15">
      <c r="A48" s="1067">
        <v>34</v>
      </c>
      <c r="B48" s="1074" t="s">
        <v>499</v>
      </c>
      <c r="C48" s="748"/>
      <c r="D48" s="749" t="s">
        <v>5</v>
      </c>
      <c r="E48" s="1069">
        <v>3</v>
      </c>
      <c r="F48" s="1071"/>
      <c r="G48" s="1071"/>
      <c r="H48" s="1071"/>
      <c r="I48" s="1071"/>
      <c r="J48" s="1071"/>
      <c r="K48" s="1071"/>
      <c r="L48" s="1071"/>
      <c r="M48" s="1071"/>
      <c r="N48" s="1071"/>
      <c r="O48" s="1071"/>
      <c r="P48" s="1072"/>
    </row>
    <row r="49" spans="1:16" ht="15">
      <c r="A49" s="1073">
        <v>35</v>
      </c>
      <c r="B49" s="1074" t="s">
        <v>500</v>
      </c>
      <c r="C49" s="748" t="s">
        <v>501</v>
      </c>
      <c r="D49" s="1077" t="s">
        <v>7</v>
      </c>
      <c r="E49" s="1069">
        <v>300</v>
      </c>
      <c r="F49" s="1071"/>
      <c r="G49" s="1071"/>
      <c r="H49" s="1071"/>
      <c r="I49" s="1071"/>
      <c r="J49" s="1071"/>
      <c r="K49" s="1071"/>
      <c r="L49" s="1071"/>
      <c r="M49" s="1071"/>
      <c r="N49" s="1071"/>
      <c r="O49" s="1071"/>
      <c r="P49" s="1072"/>
    </row>
    <row r="50" spans="1:16" ht="15">
      <c r="A50" s="1067">
        <v>36</v>
      </c>
      <c r="B50" s="1074" t="s">
        <v>502</v>
      </c>
      <c r="C50" s="748"/>
      <c r="D50" s="1077" t="s">
        <v>5</v>
      </c>
      <c r="E50" s="1069">
        <v>1</v>
      </c>
      <c r="F50" s="1070"/>
      <c r="G50" s="1071"/>
      <c r="H50" s="1071"/>
      <c r="I50" s="1071"/>
      <c r="J50" s="1071"/>
      <c r="K50" s="1071"/>
      <c r="L50" s="1071"/>
      <c r="M50" s="1071"/>
      <c r="N50" s="1071"/>
      <c r="O50" s="1071"/>
      <c r="P50" s="1072"/>
    </row>
    <row r="51" spans="1:16" ht="15">
      <c r="A51" s="1073">
        <v>37</v>
      </c>
      <c r="B51" s="1074" t="s">
        <v>503</v>
      </c>
      <c r="C51" s="748" t="s">
        <v>504</v>
      </c>
      <c r="D51" s="1077" t="s">
        <v>5</v>
      </c>
      <c r="E51" s="1069">
        <v>1</v>
      </c>
      <c r="F51" s="1070"/>
      <c r="G51" s="1071"/>
      <c r="H51" s="1071"/>
      <c r="I51" s="1071"/>
      <c r="J51" s="1071"/>
      <c r="K51" s="1071"/>
      <c r="L51" s="1071"/>
      <c r="M51" s="1071"/>
      <c r="N51" s="1071"/>
      <c r="O51" s="1071"/>
      <c r="P51" s="1072"/>
    </row>
    <row r="52" spans="1:16" ht="15">
      <c r="A52" s="1067">
        <v>38</v>
      </c>
      <c r="B52" s="1075" t="s">
        <v>505</v>
      </c>
      <c r="C52" s="748"/>
      <c r="D52" s="1077" t="s">
        <v>514</v>
      </c>
      <c r="E52" s="1069" t="s">
        <v>506</v>
      </c>
      <c r="F52" s="1070"/>
      <c r="G52" s="1071"/>
      <c r="H52" s="1071"/>
      <c r="I52" s="1071"/>
      <c r="J52" s="1071"/>
      <c r="K52" s="1071"/>
      <c r="L52" s="1071"/>
      <c r="M52" s="1071"/>
      <c r="N52" s="1071"/>
      <c r="O52" s="1071"/>
      <c r="P52" s="1072"/>
    </row>
    <row r="53" spans="1:16" ht="15">
      <c r="A53" s="1073">
        <v>39</v>
      </c>
      <c r="B53" s="1075" t="s">
        <v>507</v>
      </c>
      <c r="C53" s="748" t="s">
        <v>508</v>
      </c>
      <c r="D53" s="1077" t="s">
        <v>514</v>
      </c>
      <c r="E53" s="1069" t="s">
        <v>30</v>
      </c>
      <c r="F53" s="1070"/>
      <c r="G53" s="1071"/>
      <c r="H53" s="1071"/>
      <c r="I53" s="1071"/>
      <c r="J53" s="1071"/>
      <c r="K53" s="1071"/>
      <c r="L53" s="1071"/>
      <c r="M53" s="1071"/>
      <c r="N53" s="1071"/>
      <c r="O53" s="1071"/>
      <c r="P53" s="1072"/>
    </row>
    <row r="54" spans="1:16" ht="25.5">
      <c r="A54" s="1067">
        <v>40</v>
      </c>
      <c r="B54" s="747" t="s">
        <v>509</v>
      </c>
      <c r="C54" s="748"/>
      <c r="D54" s="1077" t="s">
        <v>9</v>
      </c>
      <c r="E54" s="1069">
        <v>1</v>
      </c>
      <c r="F54" s="1070"/>
      <c r="G54" s="1071"/>
      <c r="H54" s="1071"/>
      <c r="I54" s="1071"/>
      <c r="J54" s="1071"/>
      <c r="K54" s="1071"/>
      <c r="L54" s="1071"/>
      <c r="M54" s="1071"/>
      <c r="N54" s="1071"/>
      <c r="O54" s="1071"/>
      <c r="P54" s="1072"/>
    </row>
    <row r="55" spans="1:16" ht="51">
      <c r="A55" s="1073">
        <v>41</v>
      </c>
      <c r="B55" s="1083" t="s">
        <v>1099</v>
      </c>
      <c r="C55" s="1074"/>
      <c r="D55" s="1084" t="s">
        <v>9</v>
      </c>
      <c r="E55" s="1069">
        <v>1</v>
      </c>
      <c r="F55" s="1071"/>
      <c r="G55" s="1071"/>
      <c r="H55" s="1071"/>
      <c r="I55" s="1070"/>
      <c r="J55" s="1071"/>
      <c r="K55" s="1071"/>
      <c r="L55" s="1071"/>
      <c r="M55" s="1071"/>
      <c r="N55" s="1071"/>
      <c r="O55" s="1071"/>
      <c r="P55" s="1072"/>
    </row>
    <row r="56" spans="1:16" ht="13.5" thickBot="1">
      <c r="A56" s="1085"/>
      <c r="B56" s="2182" t="s">
        <v>6</v>
      </c>
      <c r="C56" s="2182"/>
      <c r="D56" s="2182"/>
      <c r="E56" s="2182"/>
      <c r="F56" s="1086"/>
      <c r="G56" s="1086"/>
      <c r="H56" s="1086"/>
      <c r="I56" s="1086"/>
      <c r="J56" s="1086"/>
      <c r="K56" s="1086"/>
      <c r="L56" s="1087"/>
      <c r="M56" s="1087"/>
      <c r="N56" s="1087"/>
      <c r="O56" s="1087"/>
      <c r="P56" s="1087"/>
    </row>
    <row r="57" spans="1:16">
      <c r="A57" s="2115"/>
      <c r="B57" s="2115"/>
      <c r="C57" s="2115"/>
      <c r="D57" s="2115"/>
      <c r="E57" s="2115"/>
    </row>
    <row r="59" spans="1:16" s="844" customFormat="1" ht="100.5" customHeight="1">
      <c r="A59" s="843">
        <v>1</v>
      </c>
      <c r="B59" s="2021" t="s">
        <v>2799</v>
      </c>
      <c r="C59" s="2021"/>
      <c r="D59" s="2021"/>
      <c r="E59" s="2021"/>
      <c r="F59" s="2021"/>
      <c r="G59" s="2021"/>
      <c r="H59" s="2021"/>
      <c r="I59" s="2021"/>
      <c r="J59" s="2021"/>
      <c r="K59" s="2021"/>
      <c r="L59" s="2021"/>
      <c r="M59" s="845"/>
      <c r="N59" s="845"/>
      <c r="O59" s="845"/>
      <c r="P59" s="845"/>
    </row>
    <row r="60" spans="1:16" s="844" customFormat="1">
      <c r="A60" s="846" t="s">
        <v>49</v>
      </c>
      <c r="B60" s="1032" t="s">
        <v>3220</v>
      </c>
      <c r="C60" s="1033"/>
      <c r="D60" s="1033"/>
      <c r="E60" s="1033"/>
      <c r="F60" s="1033"/>
      <c r="G60" s="1033"/>
      <c r="H60" s="1033"/>
      <c r="I60" s="1033"/>
      <c r="J60" s="1033"/>
      <c r="K60" s="1033"/>
      <c r="L60" s="1033"/>
      <c r="M60" s="845"/>
      <c r="N60" s="845"/>
      <c r="O60" s="845"/>
      <c r="P60" s="845"/>
    </row>
    <row r="61" spans="1:16" s="844" customFormat="1" ht="59.25" customHeight="1">
      <c r="A61" s="1034" t="s">
        <v>52</v>
      </c>
      <c r="B61" s="2020" t="s">
        <v>3216</v>
      </c>
      <c r="C61" s="2020"/>
      <c r="D61" s="2020"/>
      <c r="E61" s="2020"/>
      <c r="F61" s="2020"/>
      <c r="G61" s="2020"/>
      <c r="H61" s="2020"/>
      <c r="I61" s="2020"/>
      <c r="J61" s="2020"/>
      <c r="K61" s="2020"/>
      <c r="L61" s="2020"/>
      <c r="M61" s="845"/>
      <c r="N61" s="845"/>
      <c r="O61" s="845"/>
      <c r="P61" s="845"/>
    </row>
    <row r="62" spans="1:16" s="844" customFormat="1" ht="41.25" customHeight="1">
      <c r="A62" s="1034" t="s">
        <v>3218</v>
      </c>
      <c r="B62" s="1927" t="s">
        <v>3217</v>
      </c>
      <c r="C62" s="1927"/>
      <c r="D62" s="1927"/>
      <c r="E62" s="1927"/>
      <c r="F62" s="1927"/>
      <c r="G62" s="1927"/>
      <c r="H62" s="1927"/>
      <c r="I62" s="1927"/>
      <c r="J62" s="1927"/>
      <c r="K62" s="1927"/>
      <c r="L62" s="1927"/>
      <c r="M62" s="845"/>
      <c r="N62" s="845"/>
      <c r="O62" s="845"/>
      <c r="P62" s="845"/>
    </row>
    <row r="63" spans="1:16" s="844" customFormat="1" ht="71.25" customHeight="1">
      <c r="A63" s="1034" t="s">
        <v>3219</v>
      </c>
      <c r="B63" s="1927" t="s">
        <v>3224</v>
      </c>
      <c r="C63" s="1927"/>
      <c r="D63" s="1927"/>
      <c r="E63" s="1927"/>
      <c r="F63" s="1927"/>
      <c r="G63" s="1927"/>
      <c r="H63" s="1927"/>
      <c r="I63" s="1927"/>
      <c r="J63" s="1927"/>
      <c r="K63" s="1927"/>
      <c r="L63" s="1927"/>
      <c r="M63" s="845"/>
      <c r="N63" s="845"/>
      <c r="O63" s="845"/>
      <c r="P63" s="845"/>
    </row>
    <row r="64" spans="1:16" s="844" customFormat="1">
      <c r="A64" s="846"/>
      <c r="B64" s="847"/>
      <c r="C64" s="843"/>
      <c r="D64" s="848"/>
      <c r="E64" s="848"/>
      <c r="G64" s="845"/>
      <c r="H64" s="845"/>
      <c r="I64" s="845"/>
      <c r="J64" s="845"/>
      <c r="K64" s="845"/>
      <c r="L64" s="845"/>
      <c r="M64" s="845"/>
      <c r="N64" s="845"/>
      <c r="O64" s="845"/>
      <c r="P64" s="845"/>
    </row>
    <row r="65" spans="1:16" s="844" customFormat="1">
      <c r="A65" s="846"/>
      <c r="B65" s="847"/>
      <c r="C65" s="843"/>
      <c r="D65" s="848"/>
      <c r="E65" s="848"/>
      <c r="G65" s="845"/>
      <c r="H65" s="845"/>
      <c r="I65" s="845"/>
      <c r="J65" s="845"/>
      <c r="K65" s="845"/>
      <c r="L65" s="845"/>
      <c r="M65" s="845"/>
      <c r="N65" s="845"/>
      <c r="O65" s="845"/>
      <c r="P65" s="845"/>
    </row>
    <row r="66" spans="1:16" s="844" customFormat="1">
      <c r="A66" s="846"/>
      <c r="B66" s="847"/>
      <c r="C66" s="843"/>
      <c r="D66" s="848"/>
      <c r="E66" s="848"/>
      <c r="G66" s="845"/>
      <c r="H66" s="845"/>
      <c r="I66" s="845"/>
      <c r="J66" s="845"/>
      <c r="K66" s="845"/>
      <c r="L66" s="845"/>
      <c r="M66" s="845"/>
      <c r="N66" s="845"/>
      <c r="O66" s="845"/>
      <c r="P66" s="845"/>
    </row>
    <row r="67" spans="1:16" s="757" customFormat="1">
      <c r="A67" s="849"/>
      <c r="B67" s="850" t="s">
        <v>3222</v>
      </c>
      <c r="C67" s="1921" t="s">
        <v>10</v>
      </c>
      <c r="D67" s="1921"/>
    </row>
    <row r="68" spans="1:16" s="757" customFormat="1">
      <c r="A68" s="849"/>
      <c r="B68" s="850" t="s">
        <v>3221</v>
      </c>
      <c r="C68" s="1921" t="s">
        <v>11</v>
      </c>
      <c r="D68" s="1921"/>
    </row>
    <row r="69" spans="1:16" s="757" customFormat="1">
      <c r="A69" s="849"/>
      <c r="B69" s="833"/>
      <c r="C69" s="851"/>
      <c r="D69" s="851"/>
    </row>
    <row r="70" spans="1:16" s="757" customFormat="1">
      <c r="A70" s="849"/>
      <c r="B70" s="833"/>
      <c r="C70" s="851"/>
      <c r="D70" s="851"/>
    </row>
    <row r="71" spans="1:16" s="757" customFormat="1">
      <c r="A71" s="849"/>
      <c r="B71" s="833" t="s">
        <v>3223</v>
      </c>
      <c r="C71" s="1921" t="s">
        <v>10</v>
      </c>
      <c r="D71" s="1921"/>
    </row>
    <row r="72" spans="1:16" s="757" customFormat="1">
      <c r="A72" s="849"/>
      <c r="B72" s="833"/>
      <c r="C72" s="1921" t="s">
        <v>11</v>
      </c>
      <c r="D72" s="1921"/>
    </row>
    <row r="73" spans="1:16" s="757" customFormat="1">
      <c r="A73" s="849"/>
      <c r="B73" s="833"/>
      <c r="C73" s="1921"/>
      <c r="D73" s="1921"/>
    </row>
    <row r="74" spans="1:16">
      <c r="B74" s="850"/>
      <c r="C74" s="850"/>
    </row>
    <row r="75" spans="1:16">
      <c r="B75" s="850"/>
      <c r="C75" s="850"/>
    </row>
    <row r="76" spans="1:16">
      <c r="B76" s="850"/>
      <c r="C76" s="850"/>
    </row>
    <row r="77" spans="1:16">
      <c r="B77" s="850"/>
      <c r="C77" s="850"/>
    </row>
    <row r="78" spans="1:16">
      <c r="B78" s="850"/>
      <c r="C78" s="850"/>
    </row>
    <row r="79" spans="1:16">
      <c r="B79" s="850"/>
      <c r="C79" s="850"/>
    </row>
    <row r="80" spans="1:16">
      <c r="B80" s="850"/>
      <c r="C80" s="850"/>
    </row>
    <row r="81" spans="2:3">
      <c r="B81" s="850"/>
      <c r="C81" s="850"/>
    </row>
    <row r="82" spans="2:3">
      <c r="B82" s="850"/>
      <c r="C82" s="850"/>
    </row>
    <row r="83" spans="2:3">
      <c r="B83" s="850"/>
      <c r="C83" s="850"/>
    </row>
    <row r="84" spans="2:3">
      <c r="B84" s="850"/>
      <c r="C84" s="850"/>
    </row>
    <row r="85" spans="2:3">
      <c r="B85" s="850"/>
      <c r="C85" s="850"/>
    </row>
    <row r="86" spans="2:3">
      <c r="B86" s="850"/>
      <c r="C86" s="850"/>
    </row>
  </sheetData>
  <mergeCells count="34">
    <mergeCell ref="C68:D68"/>
    <mergeCell ref="C71:D71"/>
    <mergeCell ref="C72:D72"/>
    <mergeCell ref="C73:D73"/>
    <mergeCell ref="B59:L59"/>
    <mergeCell ref="B61:L61"/>
    <mergeCell ref="B62:L62"/>
    <mergeCell ref="B63:L63"/>
    <mergeCell ref="C67:D67"/>
    <mergeCell ref="D5:E5"/>
    <mergeCell ref="A1:E1"/>
    <mergeCell ref="A2:E2"/>
    <mergeCell ref="A3:E3"/>
    <mergeCell ref="A4:B4"/>
    <mergeCell ref="D4:E4"/>
    <mergeCell ref="A5:B5"/>
    <mergeCell ref="A9:B9"/>
    <mergeCell ref="A10:B10"/>
    <mergeCell ref="D10:E10"/>
    <mergeCell ref="A6:B6"/>
    <mergeCell ref="D6:E6"/>
    <mergeCell ref="A7:B7"/>
    <mergeCell ref="D7:E7"/>
    <mergeCell ref="A8:B8"/>
    <mergeCell ref="D8:E8"/>
    <mergeCell ref="F12:K12"/>
    <mergeCell ref="L12:P12"/>
    <mergeCell ref="B56:E56"/>
    <mergeCell ref="A57:E57"/>
    <mergeCell ref="A12:A13"/>
    <mergeCell ref="B12:B13"/>
    <mergeCell ref="C12:C13"/>
    <mergeCell ref="D12:D13"/>
    <mergeCell ref="E12:E13"/>
  </mergeCells>
  <conditionalFormatting sqref="A16 D16:E54 A18 A20 A22 A24 A26 A28 A30 A32 A34 A36 A38 A40 A42 A44 A46 A48 A50 A52 A54">
    <cfRule type="cellIs" dxfId="1" priority="2" operator="equal">
      <formula>0</formula>
    </cfRule>
  </conditionalFormatting>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P54"/>
  <sheetViews>
    <sheetView topLeftCell="A19" workbookViewId="0">
      <selection activeCell="N28" sqref="N28"/>
    </sheetView>
  </sheetViews>
  <sheetFormatPr defaultColWidth="9.42578125" defaultRowHeight="12.75"/>
  <cols>
    <col min="1" max="1" width="9" style="1045" customWidth="1"/>
    <col min="2" max="2" width="49.42578125" style="1051" customWidth="1"/>
    <col min="3" max="3" width="10.42578125" style="1051" customWidth="1"/>
    <col min="4" max="4" width="9.7109375" style="1045" customWidth="1"/>
    <col min="5" max="5" width="32.28515625" style="1045" customWidth="1"/>
    <col min="6" max="10" width="9.42578125" style="1045"/>
    <col min="11" max="11" width="11.7109375" style="1045" customWidth="1"/>
    <col min="12" max="12" width="9.42578125" style="1045"/>
    <col min="13" max="13" width="11" style="1045" customWidth="1"/>
    <col min="14" max="14" width="11.5703125" style="1045" customWidth="1"/>
    <col min="15" max="15" width="9.42578125" style="1045"/>
    <col min="16" max="16" width="11.140625" style="1045" customWidth="1"/>
    <col min="17" max="239" width="9.42578125" style="1045"/>
    <col min="240" max="240" width="6.42578125" style="1045" customWidth="1"/>
    <col min="241" max="241" width="35.42578125" style="1045" customWidth="1"/>
    <col min="242" max="242" width="3.5703125" style="1045" customWidth="1"/>
    <col min="243" max="243" width="9.28515625" style="1045" customWidth="1"/>
    <col min="244" max="244" width="6.42578125" style="1045" customWidth="1"/>
    <col min="245" max="245" width="4.5703125" style="1045" customWidth="1"/>
    <col min="246" max="246" width="7.42578125" style="1045" customWidth="1"/>
    <col min="247" max="247" width="8.42578125" style="1045" customWidth="1"/>
    <col min="248" max="248" width="7.5703125" style="1045" customWidth="1"/>
    <col min="249" max="249" width="9" style="1045" customWidth="1"/>
    <col min="250" max="250" width="11.42578125" style="1045" customWidth="1"/>
    <col min="251" max="251" width="10.42578125" style="1045" customWidth="1"/>
    <col min="252" max="252" width="11.5703125" style="1045" customWidth="1"/>
    <col min="253" max="253" width="9.42578125" style="1045"/>
    <col min="254" max="254" width="11.42578125" style="1045" customWidth="1"/>
    <col min="255" max="495" width="9.42578125" style="1045"/>
    <col min="496" max="496" width="6.42578125" style="1045" customWidth="1"/>
    <col min="497" max="497" width="35.42578125" style="1045" customWidth="1"/>
    <col min="498" max="498" width="3.5703125" style="1045" customWidth="1"/>
    <col min="499" max="499" width="9.28515625" style="1045" customWidth="1"/>
    <col min="500" max="500" width="6.42578125" style="1045" customWidth="1"/>
    <col min="501" max="501" width="4.5703125" style="1045" customWidth="1"/>
    <col min="502" max="502" width="7.42578125" style="1045" customWidth="1"/>
    <col min="503" max="503" width="8.42578125" style="1045" customWidth="1"/>
    <col min="504" max="504" width="7.5703125" style="1045" customWidth="1"/>
    <col min="505" max="505" width="9" style="1045" customWidth="1"/>
    <col min="506" max="506" width="11.42578125" style="1045" customWidth="1"/>
    <col min="507" max="507" width="10.42578125" style="1045" customWidth="1"/>
    <col min="508" max="508" width="11.5703125" style="1045" customWidth="1"/>
    <col min="509" max="509" width="9.42578125" style="1045"/>
    <col min="510" max="510" width="11.42578125" style="1045" customWidth="1"/>
    <col min="511" max="751" width="9.42578125" style="1045"/>
    <col min="752" max="752" width="6.42578125" style="1045" customWidth="1"/>
    <col min="753" max="753" width="35.42578125" style="1045" customWidth="1"/>
    <col min="754" max="754" width="3.5703125" style="1045" customWidth="1"/>
    <col min="755" max="755" width="9.28515625" style="1045" customWidth="1"/>
    <col min="756" max="756" width="6.42578125" style="1045" customWidth="1"/>
    <col min="757" max="757" width="4.5703125" style="1045" customWidth="1"/>
    <col min="758" max="758" width="7.42578125" style="1045" customWidth="1"/>
    <col min="759" max="759" width="8.42578125" style="1045" customWidth="1"/>
    <col min="760" max="760" width="7.5703125" style="1045" customWidth="1"/>
    <col min="761" max="761" width="9" style="1045" customWidth="1"/>
    <col min="762" max="762" width="11.42578125" style="1045" customWidth="1"/>
    <col min="763" max="763" width="10.42578125" style="1045" customWidth="1"/>
    <col min="764" max="764" width="11.5703125" style="1045" customWidth="1"/>
    <col min="765" max="765" width="9.42578125" style="1045"/>
    <col min="766" max="766" width="11.42578125" style="1045" customWidth="1"/>
    <col min="767" max="1007" width="9.42578125" style="1045"/>
    <col min="1008" max="1008" width="6.42578125" style="1045" customWidth="1"/>
    <col min="1009" max="1009" width="35.42578125" style="1045" customWidth="1"/>
    <col min="1010" max="1010" width="3.5703125" style="1045" customWidth="1"/>
    <col min="1011" max="1012" width="9.28515625" style="1045" customWidth="1"/>
    <col min="1013" max="16384" width="9.42578125" style="1045"/>
  </cols>
  <sheetData>
    <row r="1" spans="1:16">
      <c r="A1" s="2067" t="s">
        <v>2933</v>
      </c>
      <c r="B1" s="2067"/>
      <c r="C1" s="2067"/>
      <c r="D1" s="2067"/>
      <c r="E1" s="2067"/>
    </row>
    <row r="2" spans="1:16">
      <c r="A2" s="2069" t="s">
        <v>1359</v>
      </c>
      <c r="B2" s="2069"/>
      <c r="C2" s="2069"/>
      <c r="D2" s="2069"/>
      <c r="E2" s="2069"/>
    </row>
    <row r="3" spans="1:16">
      <c r="A3" s="2183"/>
      <c r="B3" s="2183"/>
      <c r="C3" s="2183"/>
      <c r="D3" s="2183"/>
      <c r="E3" s="2183"/>
    </row>
    <row r="4" spans="1:16">
      <c r="A4" s="1932" t="s">
        <v>0</v>
      </c>
      <c r="B4" s="1932"/>
      <c r="C4" s="759" t="s">
        <v>3211</v>
      </c>
      <c r="D4" s="1142"/>
      <c r="E4" s="1142"/>
    </row>
    <row r="5" spans="1:16" s="1046" customFormat="1" ht="15">
      <c r="A5" s="1932" t="s">
        <v>1</v>
      </c>
      <c r="B5" s="1932"/>
      <c r="C5" s="759" t="s">
        <v>3211</v>
      </c>
      <c r="D5" s="1143"/>
      <c r="E5" s="1143"/>
    </row>
    <row r="6" spans="1:16" s="1047" customFormat="1">
      <c r="A6" s="1932" t="s">
        <v>2</v>
      </c>
      <c r="B6" s="1932"/>
      <c r="C6" s="759" t="s">
        <v>3212</v>
      </c>
      <c r="D6" s="1050"/>
      <c r="E6" s="1050"/>
    </row>
    <row r="7" spans="1:16" ht="15">
      <c r="A7" s="1932" t="s">
        <v>3209</v>
      </c>
      <c r="B7" s="1932"/>
      <c r="C7" s="761" t="s">
        <v>3213</v>
      </c>
      <c r="D7" s="1142"/>
      <c r="E7" s="1142"/>
    </row>
    <row r="8" spans="1:16" s="1047" customFormat="1" ht="15">
      <c r="A8" s="1939" t="s">
        <v>3210</v>
      </c>
      <c r="B8" s="1939"/>
      <c r="C8" s="761"/>
      <c r="D8" s="1050"/>
      <c r="E8" s="1050"/>
    </row>
    <row r="9" spans="1:16">
      <c r="A9" s="1142"/>
      <c r="B9" s="1142"/>
      <c r="C9" s="1048"/>
      <c r="D9" s="1142"/>
      <c r="E9" s="1142"/>
      <c r="M9" s="757" t="s">
        <v>2941</v>
      </c>
      <c r="N9" s="757"/>
      <c r="O9" s="762"/>
      <c r="P9" s="757" t="s">
        <v>2942</v>
      </c>
    </row>
    <row r="10" spans="1:16">
      <c r="A10" s="1142"/>
      <c r="B10" s="1142"/>
      <c r="C10" s="1048"/>
      <c r="D10" s="1142"/>
      <c r="E10" s="1142"/>
      <c r="M10" s="757" t="s">
        <v>2943</v>
      </c>
      <c r="N10" s="757"/>
      <c r="O10" s="757"/>
      <c r="P10" s="757"/>
    </row>
    <row r="11" spans="1:16" ht="13.5" thickBot="1"/>
    <row r="12" spans="1:16" ht="12.75" customHeight="1">
      <c r="A12" s="2150" t="s">
        <v>8</v>
      </c>
      <c r="B12" s="1973" t="s">
        <v>1085</v>
      </c>
      <c r="C12" s="2184" t="s">
        <v>1086</v>
      </c>
      <c r="D12" s="2184" t="s">
        <v>3</v>
      </c>
      <c r="E12" s="2186" t="s">
        <v>4</v>
      </c>
      <c r="F12" s="2158" t="s">
        <v>2934</v>
      </c>
      <c r="G12" s="2158"/>
      <c r="H12" s="2158"/>
      <c r="I12" s="2158"/>
      <c r="J12" s="2158"/>
      <c r="K12" s="2158"/>
      <c r="L12" s="2066" t="s">
        <v>2935</v>
      </c>
      <c r="M12" s="2066"/>
      <c r="N12" s="2066"/>
      <c r="O12" s="2066"/>
      <c r="P12" s="2159"/>
    </row>
    <row r="13" spans="1:16" ht="64.5">
      <c r="A13" s="2151"/>
      <c r="B13" s="1973"/>
      <c r="C13" s="2185"/>
      <c r="D13" s="2185"/>
      <c r="E13" s="2187"/>
      <c r="F13" s="1144" t="s">
        <v>2936</v>
      </c>
      <c r="G13" s="1144" t="s">
        <v>2937</v>
      </c>
      <c r="H13" s="1144" t="s">
        <v>2886</v>
      </c>
      <c r="I13" s="1144" t="s">
        <v>2887</v>
      </c>
      <c r="J13" s="1144" t="s">
        <v>2888</v>
      </c>
      <c r="K13" s="1144" t="s">
        <v>2938</v>
      </c>
      <c r="L13" s="1144" t="s">
        <v>2939</v>
      </c>
      <c r="M13" s="1144" t="s">
        <v>2886</v>
      </c>
      <c r="N13" s="1144" t="s">
        <v>2887</v>
      </c>
      <c r="O13" s="1144" t="s">
        <v>2888</v>
      </c>
      <c r="P13" s="1562" t="s">
        <v>2940</v>
      </c>
    </row>
    <row r="14" spans="1:16" ht="13.5" thickBot="1">
      <c r="A14" s="1183">
        <v>1</v>
      </c>
      <c r="B14" s="1184">
        <v>2</v>
      </c>
      <c r="C14" s="1184"/>
      <c r="D14" s="1184">
        <v>4</v>
      </c>
      <c r="E14" s="1184">
        <v>5</v>
      </c>
      <c r="F14" s="1563">
        <v>6</v>
      </c>
      <c r="G14" s="1563">
        <v>7</v>
      </c>
      <c r="H14" s="1563">
        <v>8</v>
      </c>
      <c r="I14" s="1563">
        <v>9</v>
      </c>
      <c r="J14" s="1563">
        <v>10</v>
      </c>
      <c r="K14" s="1563">
        <v>11</v>
      </c>
      <c r="L14" s="1563">
        <v>12</v>
      </c>
      <c r="M14" s="1563">
        <v>13</v>
      </c>
      <c r="N14" s="1563">
        <v>14</v>
      </c>
      <c r="O14" s="1563">
        <v>15</v>
      </c>
      <c r="P14" s="1221">
        <v>16</v>
      </c>
    </row>
    <row r="15" spans="1:16">
      <c r="A15" s="1564"/>
      <c r="B15" s="1565"/>
      <c r="C15" s="1146"/>
      <c r="D15" s="1060"/>
      <c r="E15" s="1060"/>
      <c r="F15" s="1230"/>
      <c r="G15" s="1230"/>
      <c r="H15" s="1230"/>
      <c r="I15" s="1230"/>
      <c r="J15" s="1230"/>
      <c r="K15" s="1230"/>
      <c r="L15" s="1230"/>
      <c r="M15" s="1230"/>
      <c r="N15" s="1230"/>
      <c r="O15" s="1230"/>
      <c r="P15" s="1231"/>
    </row>
    <row r="16" spans="1:16" ht="191.25">
      <c r="A16" s="1566">
        <v>15</v>
      </c>
      <c r="B16" s="1567" t="s">
        <v>2877</v>
      </c>
      <c r="C16" s="1568" t="s">
        <v>1360</v>
      </c>
      <c r="D16" s="748" t="s">
        <v>5</v>
      </c>
      <c r="E16" s="1569">
        <v>1</v>
      </c>
      <c r="F16" s="1318"/>
      <c r="G16" s="1318"/>
      <c r="H16" s="1071"/>
      <c r="I16" s="1318"/>
      <c r="J16" s="1071"/>
      <c r="K16" s="1071"/>
      <c r="L16" s="1071"/>
      <c r="M16" s="1071"/>
      <c r="N16" s="1071"/>
      <c r="O16" s="1071"/>
      <c r="P16" s="1072"/>
    </row>
    <row r="17" spans="1:16" ht="178.5">
      <c r="A17" s="1566">
        <v>16</v>
      </c>
      <c r="B17" s="1567" t="s">
        <v>2878</v>
      </c>
      <c r="C17" s="1568" t="s">
        <v>2723</v>
      </c>
      <c r="D17" s="748" t="s">
        <v>5</v>
      </c>
      <c r="E17" s="1569">
        <v>1</v>
      </c>
      <c r="F17" s="1318"/>
      <c r="G17" s="1318"/>
      <c r="H17" s="1071"/>
      <c r="I17" s="1318"/>
      <c r="J17" s="1071"/>
      <c r="K17" s="1071"/>
      <c r="L17" s="1071"/>
      <c r="M17" s="1071"/>
      <c r="N17" s="1071"/>
      <c r="O17" s="1071"/>
      <c r="P17" s="1072"/>
    </row>
    <row r="18" spans="1:16" ht="178.5">
      <c r="A18" s="1566">
        <v>17</v>
      </c>
      <c r="B18" s="1567" t="s">
        <v>2879</v>
      </c>
      <c r="C18" s="1568" t="s">
        <v>2724</v>
      </c>
      <c r="D18" s="748" t="s">
        <v>5</v>
      </c>
      <c r="E18" s="1569">
        <v>1</v>
      </c>
      <c r="F18" s="1318"/>
      <c r="G18" s="1318"/>
      <c r="H18" s="1071"/>
      <c r="I18" s="1318"/>
      <c r="J18" s="1071"/>
      <c r="K18" s="1071"/>
      <c r="L18" s="1071"/>
      <c r="M18" s="1071"/>
      <c r="N18" s="1071"/>
      <c r="O18" s="1071"/>
      <c r="P18" s="1072"/>
    </row>
    <row r="19" spans="1:16" ht="114.75">
      <c r="A19" s="1566">
        <v>20</v>
      </c>
      <c r="B19" s="1567" t="s">
        <v>3697</v>
      </c>
      <c r="C19" s="1568" t="s">
        <v>1361</v>
      </c>
      <c r="D19" s="748" t="s">
        <v>5</v>
      </c>
      <c r="E19" s="1569">
        <v>1</v>
      </c>
      <c r="F19" s="1318"/>
      <c r="G19" s="1318"/>
      <c r="H19" s="1071"/>
      <c r="I19" s="1318"/>
      <c r="J19" s="1071"/>
      <c r="K19" s="1071"/>
      <c r="L19" s="1071"/>
      <c r="M19" s="1071"/>
      <c r="N19" s="1071"/>
      <c r="O19" s="1071"/>
      <c r="P19" s="1072"/>
    </row>
    <row r="20" spans="1:16" ht="76.5">
      <c r="A20" s="1566">
        <v>28</v>
      </c>
      <c r="B20" s="1567" t="s">
        <v>2880</v>
      </c>
      <c r="C20" s="1568" t="s">
        <v>1362</v>
      </c>
      <c r="D20" s="748" t="s">
        <v>5</v>
      </c>
      <c r="E20" s="1569">
        <v>1</v>
      </c>
      <c r="F20" s="1318"/>
      <c r="G20" s="1318"/>
      <c r="H20" s="1071"/>
      <c r="I20" s="1318"/>
      <c r="J20" s="1071"/>
      <c r="K20" s="1071"/>
      <c r="L20" s="1071"/>
      <c r="M20" s="1071"/>
      <c r="N20" s="1071"/>
      <c r="O20" s="1071"/>
      <c r="P20" s="1072"/>
    </row>
    <row r="21" spans="1:16">
      <c r="A21" s="1570"/>
      <c r="B21" s="1571"/>
      <c r="C21" s="1068"/>
      <c r="D21" s="749"/>
      <c r="E21" s="1572"/>
      <c r="F21" s="1318"/>
      <c r="G21" s="1318"/>
      <c r="H21" s="1071"/>
      <c r="I21" s="1318"/>
      <c r="J21" s="1071"/>
      <c r="K21" s="1071"/>
      <c r="L21" s="1071"/>
      <c r="M21" s="1071"/>
      <c r="N21" s="1071"/>
      <c r="O21" s="1071"/>
      <c r="P21" s="1072"/>
    </row>
    <row r="22" spans="1:16" ht="13.5" thickBot="1">
      <c r="A22" s="1573"/>
      <c r="B22" s="2188" t="s">
        <v>6</v>
      </c>
      <c r="C22" s="2189"/>
      <c r="D22" s="2189"/>
      <c r="E22" s="2189"/>
      <c r="F22" s="1574"/>
      <c r="G22" s="1574"/>
      <c r="H22" s="1574"/>
      <c r="I22" s="1574"/>
      <c r="J22" s="1574"/>
      <c r="K22" s="1574"/>
      <c r="L22" s="1087"/>
      <c r="M22" s="1087"/>
      <c r="N22" s="1087"/>
      <c r="O22" s="1087"/>
      <c r="P22" s="1087"/>
    </row>
    <row r="23" spans="1:16">
      <c r="A23" s="2115"/>
      <c r="B23" s="2115"/>
      <c r="C23" s="2115"/>
      <c r="D23" s="2115"/>
      <c r="E23" s="2115"/>
    </row>
    <row r="25" spans="1:16" ht="54" customHeight="1">
      <c r="A25" s="843">
        <v>1</v>
      </c>
      <c r="B25" s="2021" t="s">
        <v>2799</v>
      </c>
      <c r="C25" s="2021"/>
      <c r="D25" s="2021"/>
      <c r="E25" s="2021"/>
      <c r="F25" s="2021"/>
      <c r="G25" s="2021"/>
      <c r="H25" s="2021"/>
      <c r="I25" s="2021"/>
      <c r="J25" s="2021"/>
      <c r="K25" s="2021"/>
      <c r="L25" s="2021"/>
    </row>
    <row r="26" spans="1:16" ht="21" customHeight="1">
      <c r="A26" s="846" t="s">
        <v>49</v>
      </c>
      <c r="B26" s="1032" t="s">
        <v>3220</v>
      </c>
      <c r="C26" s="1033"/>
      <c r="D26" s="1033"/>
      <c r="E26" s="1033"/>
      <c r="F26" s="1033"/>
      <c r="G26" s="1033"/>
      <c r="H26" s="1033"/>
      <c r="I26" s="1033"/>
      <c r="J26" s="1033"/>
      <c r="K26" s="1033"/>
      <c r="L26" s="1033"/>
    </row>
    <row r="27" spans="1:16" ht="59.25" customHeight="1">
      <c r="A27" s="1034" t="s">
        <v>52</v>
      </c>
      <c r="B27" s="2020" t="s">
        <v>3216</v>
      </c>
      <c r="C27" s="2020"/>
      <c r="D27" s="2020"/>
      <c r="E27" s="2020"/>
      <c r="F27" s="2020"/>
      <c r="G27" s="2020"/>
      <c r="H27" s="2020"/>
      <c r="I27" s="2020"/>
      <c r="J27" s="2020"/>
      <c r="K27" s="2020"/>
      <c r="L27" s="2020"/>
    </row>
    <row r="28" spans="1:16" ht="47.25" customHeight="1">
      <c r="A28" s="1034" t="s">
        <v>3218</v>
      </c>
      <c r="B28" s="1927" t="s">
        <v>3217</v>
      </c>
      <c r="C28" s="1927"/>
      <c r="D28" s="1927"/>
      <c r="E28" s="1927"/>
      <c r="F28" s="1927"/>
      <c r="G28" s="1927"/>
      <c r="H28" s="1927"/>
      <c r="I28" s="1927"/>
      <c r="J28" s="1927"/>
      <c r="K28" s="1927"/>
      <c r="L28" s="1927"/>
    </row>
    <row r="29" spans="1:16" ht="54" customHeight="1">
      <c r="A29" s="1034" t="s">
        <v>3219</v>
      </c>
      <c r="B29" s="1927" t="s">
        <v>3224</v>
      </c>
      <c r="C29" s="1927"/>
      <c r="D29" s="1927"/>
      <c r="E29" s="1927"/>
      <c r="F29" s="1927"/>
      <c r="G29" s="1927"/>
      <c r="H29" s="1927"/>
      <c r="I29" s="1927"/>
      <c r="J29" s="1927"/>
      <c r="K29" s="1927"/>
      <c r="L29" s="1927"/>
    </row>
    <row r="30" spans="1:16">
      <c r="A30" s="846"/>
      <c r="B30" s="847"/>
      <c r="C30" s="843"/>
      <c r="D30" s="848"/>
      <c r="E30" s="848"/>
      <c r="F30" s="844"/>
      <c r="G30" s="845"/>
      <c r="H30" s="845"/>
      <c r="I30" s="845"/>
      <c r="J30" s="845"/>
      <c r="K30" s="845"/>
      <c r="L30" s="845"/>
    </row>
    <row r="31" spans="1:16">
      <c r="A31" s="846"/>
      <c r="B31" s="847"/>
      <c r="C31" s="843"/>
      <c r="D31" s="848"/>
      <c r="E31" s="848"/>
      <c r="F31" s="844"/>
      <c r="G31" s="845"/>
      <c r="H31" s="845"/>
      <c r="I31" s="845"/>
      <c r="J31" s="845"/>
      <c r="K31" s="845"/>
      <c r="L31" s="845"/>
    </row>
    <row r="32" spans="1:16">
      <c r="A32" s="846"/>
      <c r="B32" s="847"/>
      <c r="C32" s="843"/>
      <c r="D32" s="848"/>
      <c r="E32" s="848"/>
      <c r="F32" s="844"/>
      <c r="G32" s="845"/>
      <c r="H32" s="845"/>
      <c r="I32" s="845"/>
      <c r="J32" s="845"/>
      <c r="K32" s="845"/>
      <c r="L32" s="845"/>
    </row>
    <row r="33" spans="1:12">
      <c r="A33" s="849"/>
      <c r="B33" s="1045" t="s">
        <v>3222</v>
      </c>
      <c r="C33" s="1921" t="s">
        <v>10</v>
      </c>
      <c r="D33" s="1921"/>
      <c r="E33" s="757"/>
      <c r="F33" s="757"/>
      <c r="G33" s="757"/>
      <c r="H33" s="757"/>
      <c r="I33" s="757"/>
      <c r="J33" s="757"/>
      <c r="K33" s="757"/>
      <c r="L33" s="757"/>
    </row>
    <row r="34" spans="1:12">
      <c r="A34" s="849"/>
      <c r="B34" s="1045" t="s">
        <v>3221</v>
      </c>
      <c r="C34" s="1921" t="s">
        <v>11</v>
      </c>
      <c r="D34" s="1921"/>
      <c r="E34" s="757"/>
      <c r="F34" s="757"/>
      <c r="G34" s="757"/>
      <c r="H34" s="757"/>
      <c r="I34" s="757"/>
      <c r="J34" s="757"/>
      <c r="K34" s="757"/>
      <c r="L34" s="757"/>
    </row>
    <row r="35" spans="1:12">
      <c r="A35" s="849"/>
      <c r="B35" s="833"/>
      <c r="C35" s="851"/>
      <c r="D35" s="851"/>
      <c r="E35" s="757"/>
      <c r="F35" s="757"/>
      <c r="G35" s="757"/>
      <c r="H35" s="757"/>
      <c r="I35" s="757"/>
      <c r="J35" s="757"/>
      <c r="K35" s="757"/>
      <c r="L35" s="757"/>
    </row>
    <row r="36" spans="1:12">
      <c r="A36" s="849"/>
      <c r="B36" s="833"/>
      <c r="C36" s="851"/>
      <c r="D36" s="851"/>
      <c r="E36" s="757"/>
      <c r="F36" s="757"/>
      <c r="G36" s="757"/>
      <c r="H36" s="757"/>
      <c r="I36" s="757"/>
      <c r="J36" s="757"/>
      <c r="K36" s="757"/>
      <c r="L36" s="757"/>
    </row>
    <row r="37" spans="1:12">
      <c r="A37" s="849"/>
      <c r="B37" s="833" t="s">
        <v>3223</v>
      </c>
      <c r="C37" s="1921" t="s">
        <v>10</v>
      </c>
      <c r="D37" s="1921"/>
      <c r="E37" s="757"/>
      <c r="F37" s="757"/>
      <c r="G37" s="757"/>
      <c r="H37" s="757"/>
      <c r="I37" s="757"/>
      <c r="J37" s="757"/>
      <c r="K37" s="757"/>
      <c r="L37" s="757"/>
    </row>
    <row r="38" spans="1:12">
      <c r="A38" s="849"/>
      <c r="B38" s="833"/>
      <c r="C38" s="1921" t="s">
        <v>11</v>
      </c>
      <c r="D38" s="1921"/>
      <c r="E38" s="757"/>
      <c r="F38" s="757"/>
      <c r="G38" s="757"/>
      <c r="H38" s="757"/>
      <c r="I38" s="757"/>
      <c r="J38" s="757"/>
      <c r="K38" s="757"/>
      <c r="L38" s="757"/>
    </row>
    <row r="39" spans="1:12">
      <c r="B39" s="1045"/>
      <c r="C39" s="1045"/>
    </row>
    <row r="40" spans="1:12">
      <c r="B40" s="1045"/>
      <c r="C40" s="1045"/>
    </row>
    <row r="41" spans="1:12">
      <c r="B41" s="1045"/>
      <c r="C41" s="1045"/>
    </row>
    <row r="42" spans="1:12">
      <c r="B42" s="1045"/>
      <c r="C42" s="1045"/>
    </row>
    <row r="43" spans="1:12">
      <c r="B43" s="1045"/>
      <c r="C43" s="1045"/>
    </row>
    <row r="44" spans="1:12">
      <c r="B44" s="1045"/>
      <c r="C44" s="1045"/>
    </row>
    <row r="45" spans="1:12">
      <c r="B45" s="1045"/>
      <c r="C45" s="1045"/>
    </row>
    <row r="46" spans="1:12">
      <c r="B46" s="1045"/>
      <c r="C46" s="1045"/>
    </row>
    <row r="47" spans="1:12">
      <c r="B47" s="1045"/>
      <c r="C47" s="1045"/>
    </row>
    <row r="48" spans="1:12">
      <c r="B48" s="1045"/>
      <c r="C48" s="1045"/>
    </row>
    <row r="49" spans="2:3">
      <c r="B49" s="1045"/>
      <c r="C49" s="1045"/>
    </row>
    <row r="50" spans="2:3">
      <c r="B50" s="1045"/>
      <c r="C50" s="1045"/>
    </row>
    <row r="51" spans="2:3">
      <c r="B51" s="1045"/>
      <c r="C51" s="1045"/>
    </row>
    <row r="52" spans="2:3">
      <c r="B52" s="1045"/>
      <c r="C52" s="1045"/>
    </row>
    <row r="53" spans="2:3">
      <c r="B53" s="1045"/>
      <c r="C53" s="1045"/>
    </row>
    <row r="54" spans="2:3">
      <c r="B54" s="1045"/>
      <c r="C54" s="1045"/>
    </row>
  </sheetData>
  <mergeCells count="25">
    <mergeCell ref="C38:D38"/>
    <mergeCell ref="F12:K12"/>
    <mergeCell ref="L12:P12"/>
    <mergeCell ref="A12:A13"/>
    <mergeCell ref="B12:B13"/>
    <mergeCell ref="C12:C13"/>
    <mergeCell ref="D12:D13"/>
    <mergeCell ref="E12:E13"/>
    <mergeCell ref="B22:E22"/>
    <mergeCell ref="A23:E23"/>
    <mergeCell ref="B28:L28"/>
    <mergeCell ref="B29:L29"/>
    <mergeCell ref="C33:D33"/>
    <mergeCell ref="C34:D34"/>
    <mergeCell ref="C37:D37"/>
    <mergeCell ref="A6:B6"/>
    <mergeCell ref="A7:B7"/>
    <mergeCell ref="A8:B8"/>
    <mergeCell ref="B25:L25"/>
    <mergeCell ref="B27:L27"/>
    <mergeCell ref="A1:E1"/>
    <mergeCell ref="A2:E2"/>
    <mergeCell ref="A3:E3"/>
    <mergeCell ref="A4:B4"/>
    <mergeCell ref="A5:B5"/>
  </mergeCells>
  <conditionalFormatting sqref="A16:A20 D16:E20">
    <cfRule type="cellIs" dxfId="0" priority="2"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Worksheets</vt:lpstr>
      </vt:variant>
      <vt:variant>
        <vt:i4>47</vt:i4>
      </vt:variant>
      <vt:variant>
        <vt:lpstr>Named Ranges</vt:lpstr>
      </vt:variant>
      <vt:variant>
        <vt:i4>18</vt:i4>
      </vt:variant>
    </vt:vector>
  </HeadingPairs>
  <TitlesOfParts>
    <vt:vector size="65" baseType="lpstr">
      <vt:lpstr>Finanšu piedāvājums</vt:lpstr>
      <vt:lpstr>Kops. Nr.1</vt:lpstr>
      <vt:lpstr>Kops. Nr.2</vt:lpstr>
      <vt:lpstr>1_1_BK_pam_groz</vt:lpstr>
      <vt:lpstr>1_2_BK_karkasa kont_groz</vt:lpstr>
      <vt:lpstr>1_3_BK_Pārsedzes_groz</vt:lpstr>
      <vt:lpstr>1_4_BK_Ara pergola</vt:lpstr>
      <vt:lpstr>1_5_Demont_groz</vt:lpstr>
      <vt:lpstr>1_6_Fasade Arsienas__groz</vt:lpstr>
      <vt:lpstr>1_7_Starpsienas_groz</vt:lpstr>
      <vt:lpstr>1_8_Gridas_groz</vt:lpstr>
      <vt:lpstr>1_9_Jumts_groz</vt:lpstr>
      <vt:lpstr>1_10_1Apdare_groz</vt:lpstr>
      <vt:lpstr>1_10_2_Apdare_DE</vt:lpstr>
      <vt:lpstr>1_11_Stikl konstr_groz</vt:lpstr>
      <vt:lpstr>1_12_Stikl starpsienas</vt:lpstr>
      <vt:lpstr>1_13_Durvis</vt:lpstr>
      <vt:lpstr>1_14_Būvdarbi_esosa eka_groz</vt:lpstr>
      <vt:lpstr>1_15_dazadi_groz</vt:lpstr>
      <vt:lpstr>1_16_TS_Labiek_groz</vt:lpstr>
      <vt:lpstr>1_17_TS_CD</vt:lpstr>
      <vt:lpstr>1_18_zogs</vt:lpstr>
      <vt:lpstr>1_19_AVK-A</vt:lpstr>
      <vt:lpstr>1_20_AVK-V</vt:lpstr>
      <vt:lpstr>1_21_AVK-K</vt:lpstr>
      <vt:lpstr>1_22_DN</vt:lpstr>
      <vt:lpstr>1_23_SM</vt:lpstr>
      <vt:lpstr>1_24_1_UK</vt:lpstr>
      <vt:lpstr>1_24_2_UK_SA</vt:lpstr>
      <vt:lpstr>1_25_EL</vt:lpstr>
      <vt:lpstr>1_26_ESS_AS</vt:lpstr>
      <vt:lpstr>1_27_ESS-CI</vt:lpstr>
      <vt:lpstr>1_28_ESS_PK</vt:lpstr>
      <vt:lpstr>1_29_ESS_VAS_groz</vt:lpstr>
      <vt:lpstr>1_30_ESS_VN</vt:lpstr>
      <vt:lpstr>1_31_UATS</vt:lpstr>
      <vt:lpstr>1_32_UAS</vt:lpstr>
      <vt:lpstr>1_33_GA</vt:lpstr>
      <vt:lpstr>1_34_ESS_DA</vt:lpstr>
      <vt:lpstr>1_35_1_ESS TK</vt:lpstr>
      <vt:lpstr>1_36_UKT_groz</vt:lpstr>
      <vt:lpstr>1_37_LKT</vt:lpstr>
      <vt:lpstr>1_38_TS_AS</vt:lpstr>
      <vt:lpstr>1_39_1_ELT_LT</vt:lpstr>
      <vt:lpstr>1_40_GAT</vt:lpstr>
      <vt:lpstr>1_41_EST</vt:lpstr>
      <vt:lpstr>3_1_1_IN_SI</vt:lpstr>
      <vt:lpstr>'1_20_AVK-V'!Print_Area</vt:lpstr>
      <vt:lpstr>'1_21_AVK-K'!Print_Area</vt:lpstr>
      <vt:lpstr>'1_23_SM'!Print_Area</vt:lpstr>
      <vt:lpstr>'1_36_UKT_groz'!Print_Area</vt:lpstr>
      <vt:lpstr>'1_39_1_ELT_LT'!Print_Area</vt:lpstr>
      <vt:lpstr>'1_5_Demont_groz'!Print_Area</vt:lpstr>
      <vt:lpstr>'1_16_TS_Labiek_groz'!Print_Titles</vt:lpstr>
      <vt:lpstr>'1_19_AVK-A'!Print_Titles</vt:lpstr>
      <vt:lpstr>'1_20_AVK-V'!Print_Titles</vt:lpstr>
      <vt:lpstr>'1_21_AVK-K'!Print_Titles</vt:lpstr>
      <vt:lpstr>'1_23_SM'!Print_Titles</vt:lpstr>
      <vt:lpstr>'1_24_1_UK'!Print_Titles</vt:lpstr>
      <vt:lpstr>'1_25_EL'!Print_Titles</vt:lpstr>
      <vt:lpstr>'1_33_GA'!Print_Titles</vt:lpstr>
      <vt:lpstr>'1_36_UKT_groz'!Print_Titles</vt:lpstr>
      <vt:lpstr>'1_39_1_ELT_LT'!Print_Titles</vt:lpstr>
      <vt:lpstr>'1_40_GAT'!Print_Titles</vt:lpstr>
      <vt:lpstr>'1_5_Demont_groz'!Print_Titles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Ieva Kantika</cp:lastModifiedBy>
  <cp:revision>2</cp:revision>
  <cp:lastPrinted>2024-04-14T15:17:50Z</cp:lastPrinted>
  <dcterms:created xsi:type="dcterms:W3CDTF">2018-01-17T11:52:03Z</dcterms:created>
  <dcterms:modified xsi:type="dcterms:W3CDTF">2024-08-05T12:56:34Z</dcterms:modified>
  <dc:language>lv-LV</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