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d.docs.live.net/2f440f0eb98e6805/1MANI_DOCUMENTI/2024_11novembris/BALTEX_GROUP/TITURGA_iepirkums/"/>
    </mc:Choice>
  </mc:AlternateContent>
  <xr:revisionPtr revIDLastSave="18" documentId="8_{63BCA290-8AE5-4DC9-8A22-B56277AA5771}" xr6:coauthVersionLast="47" xr6:coauthVersionMax="47" xr10:uidLastSave="{CE749344-64D2-4A21-843F-C6CDFF8D2246}"/>
  <bookViews>
    <workbookView xWindow="-118" yWindow="-118" windowWidth="25370" windowHeight="13667" tabRatio="724" firstSheet="16" activeTab="37"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definedNames>
    <definedName name="_xlnm._FilterDatabase" localSheetId="2" hidden="1">'1,1'!$G$1:$G$31</definedName>
    <definedName name="_xlnm._FilterDatabase" localSheetId="14" hidden="1">'2,1'!$I$1:$I$198</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#REF!</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'1,3'!$A$1:$P$178</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42" i="14" l="1"/>
  <c r="E151" i="66"/>
  <c r="E109" i="66"/>
  <c r="E132" i="11"/>
  <c r="E131" i="11"/>
  <c r="E130" i="11"/>
  <c r="E143" i="11"/>
  <c r="E18" i="15"/>
  <c r="E144" i="66" l="1"/>
  <c r="E143" i="66"/>
  <c r="E129" i="66"/>
  <c r="E128" i="66"/>
  <c r="E127" i="66"/>
  <c r="E126" i="66"/>
  <c r="E125" i="66"/>
  <c r="E123" i="66"/>
  <c r="E122" i="66"/>
  <c r="E121" i="66"/>
  <c r="E120" i="66"/>
  <c r="E119" i="66"/>
  <c r="E34" i="17"/>
  <c r="E23" i="15" l="1"/>
  <c r="E22" i="15"/>
  <c r="E24" i="17"/>
  <c r="E23" i="17"/>
  <c r="E19" i="17"/>
  <c r="E18" i="17"/>
  <c r="E17" i="17"/>
  <c r="E16" i="17"/>
  <c r="E142" i="11"/>
  <c r="E141" i="11"/>
  <c r="E138" i="11"/>
  <c r="E135"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8" i="66"/>
  <c r="E117" i="66"/>
  <c r="E116" i="66"/>
  <c r="E115" i="66"/>
  <c r="E114" i="66"/>
  <c r="E141" i="66"/>
  <c r="E140" i="66"/>
  <c r="E136" i="66"/>
  <c r="E133" i="66"/>
  <c r="E134" i="66"/>
  <c r="E135" i="66"/>
  <c r="E110" i="66"/>
  <c r="E107" i="66"/>
  <c r="E106" i="66"/>
  <c r="E108"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29" i="17"/>
  <c r="E28" i="17"/>
  <c r="E27" i="17"/>
  <c r="E22" i="17"/>
  <c r="E21" i="17"/>
  <c r="E20" i="17"/>
  <c r="H15" i="17"/>
  <c r="H14" i="17"/>
  <c r="E73" i="16"/>
  <c r="E44" i="16"/>
  <c r="E29" i="16"/>
  <c r="E70" i="14"/>
  <c r="E44" i="14"/>
  <c r="E15" i="14"/>
  <c r="H14" i="14"/>
  <c r="H14" i="13"/>
  <c r="H14" i="12"/>
  <c r="E166" i="11"/>
  <c r="E147" i="11"/>
  <c r="H14" i="11"/>
  <c r="H14" i="10"/>
  <c r="E149" i="66"/>
  <c r="E142" i="66"/>
  <c r="E139" i="66"/>
  <c r="Q15" i="35" l="1"/>
  <c r="E59" i="66" l="1"/>
  <c r="E58" i="66"/>
  <c r="E18" i="66" s="1"/>
  <c r="E17" i="9" l="1"/>
  <c r="E19" i="9" l="1"/>
  <c r="C13" i="69" l="1"/>
  <c r="A2" i="69" s="1"/>
  <c r="M26" i="69"/>
  <c r="C26" i="69"/>
  <c r="M25" i="69"/>
  <c r="C25" i="69"/>
  <c r="L24" i="69"/>
  <c r="A20" i="69"/>
  <c r="O13" i="69"/>
  <c r="N13" i="69"/>
  <c r="M13" i="69"/>
  <c r="L13" i="69"/>
  <c r="K13" i="69"/>
  <c r="L9" i="69"/>
  <c r="A7" i="69"/>
  <c r="D6" i="69"/>
  <c r="C6" i="69"/>
  <c r="D5" i="69"/>
  <c r="D4" i="69"/>
  <c r="D3" i="69"/>
  <c r="A166" i="66"/>
  <c r="E62"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7" i="11"/>
  <c r="C177" i="11"/>
  <c r="M176" i="11"/>
  <c r="C176" i="11"/>
  <c r="L175" i="11"/>
  <c r="M45" i="19"/>
  <c r="C45" i="19"/>
  <c r="M44" i="19"/>
  <c r="C44" i="19"/>
  <c r="L43" i="19"/>
  <c r="M37" i="15"/>
  <c r="C37" i="15"/>
  <c r="M36" i="15"/>
  <c r="C36" i="15"/>
  <c r="L35" i="15"/>
  <c r="M84" i="16"/>
  <c r="C84" i="16"/>
  <c r="M83" i="16"/>
  <c r="C83" i="16"/>
  <c r="L82" i="16"/>
  <c r="M50" i="17"/>
  <c r="C50" i="17"/>
  <c r="M49" i="17"/>
  <c r="C49" i="17"/>
  <c r="L48" i="17"/>
  <c r="M52" i="18"/>
  <c r="C52" i="18"/>
  <c r="M51" i="18"/>
  <c r="C51" i="18"/>
  <c r="L50" i="18"/>
  <c r="M101" i="14"/>
  <c r="C101" i="14"/>
  <c r="M100" i="14"/>
  <c r="C100" i="14"/>
  <c r="L99"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71" i="11"/>
  <c r="A31" i="10"/>
  <c r="B30" i="10"/>
  <c r="A165" i="66"/>
  <c r="A191" i="34"/>
  <c r="A59" i="55" s="1"/>
  <c r="A6" i="54"/>
  <c r="A6" i="33"/>
  <c r="A6" i="65"/>
  <c r="M171" i="66"/>
  <c r="C171" i="66"/>
  <c r="M170" i="66"/>
  <c r="C170" i="66"/>
  <c r="L16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9" i="19"/>
  <c r="A46" i="18"/>
  <c r="A44" i="17"/>
  <c r="A78" i="16"/>
  <c r="A31" i="15"/>
  <c r="A95"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7" i="15"/>
  <c r="F27" i="15" s="1"/>
  <c r="N51" i="59"/>
  <c r="B50" i="59"/>
  <c r="C49" i="58"/>
  <c r="N52" i="59"/>
  <c r="P14" i="12" l="1"/>
  <c r="P14" i="13"/>
  <c r="C50" i="58"/>
  <c r="P15" i="17"/>
  <c r="P14" i="55"/>
  <c r="P13" i="55"/>
  <c r="P14" i="11"/>
  <c r="P13" i="15"/>
  <c r="P13" i="9"/>
  <c r="O162" i="66"/>
  <c r="N162" i="66"/>
  <c r="M16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62" i="66"/>
  <c r="Q13" i="59"/>
  <c r="P13" i="66"/>
  <c r="P16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<sst xmlns="http://schemas.openxmlformats.org/spreadsheetml/2006/main" count="4893" uniqueCount="1764">
  <si>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</si>
  <si>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</si>
  <si>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</si>
  <si>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</si>
  <si>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</si>
  <si>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</si>
  <si>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</si>
  <si>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</si>
  <si>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</si>
  <si>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</si>
  <si>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</si>
  <si>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</si>
  <si>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</si>
  <si>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</si>
  <si>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</si>
  <si>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</si>
  <si>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</si>
  <si>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</si>
  <si>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</si>
  <si>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</si>
  <si>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</si>
  <si>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</si>
  <si>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</si>
  <si>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</si>
  <si>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</si>
  <si>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</si>
  <si>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</si>
  <si>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</si>
  <si>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</si>
  <si>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</si>
  <si>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</si>
  <si>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</si>
  <si>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</si>
  <si>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</si>
  <si>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</si>
  <si>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</si>
  <si>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</si>
  <si>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</si>
  <si>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</si>
  <si>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</si>
  <si>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</si>
  <si>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</si>
  <si>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</si>
  <si>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</si>
  <si>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</si>
  <si>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</si>
  <si>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</si>
  <si>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</si>
  <si>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</si>
  <si>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</si>
  <si>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</si>
  <si>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</si>
  <si>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</si>
  <si>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</si>
  <si>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</si>
  <si>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</si>
  <si>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</si>
  <si>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</si>
  <si>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</si>
  <si>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</si>
  <si>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</si>
  <si>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</si>
  <si>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</si>
  <si>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</si>
  <si>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</si>
  <si>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</si>
  <si>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</si>
  <si>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</si>
  <si>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</si>
  <si>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</si>
  <si>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</si>
  <si>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</si>
  <si>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</si>
  <si>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</si>
  <si>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</si>
  <si>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</si>
  <si>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</si>
  <si>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</si>
  <si>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</si>
  <si>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</si>
  <si>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</si>
  <si>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</si>
  <si>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</si>
  <si>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</si>
  <si>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</si>
  <si>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</si>
  <si>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</si>
  <si>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</si>
  <si>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</si>
  <si>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</si>
  <si>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</si>
  <si>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</si>
  <si>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</si>
  <si>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</si>
  <si>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</si>
  <si>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</si>
  <si>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</si>
  <si>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</si>
  <si>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</si>
  <si>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</si>
  <si>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</si>
  <si>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</si>
  <si>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</si>
  <si>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</si>
  <si>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</si>
  <si>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</si>
  <si>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</si>
  <si>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</si>
  <si>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</si>
  <si>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</si>
  <si>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</si>
  <si>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</si>
  <si>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</si>
  <si>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</si>
  <si>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</si>
  <si>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</si>
  <si>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</si>
  <si>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</si>
  <si>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</si>
  <si>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</si>
  <si>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</si>
  <si>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</si>
  <si>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</si>
  <si>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</si>
  <si>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</si>
  <si>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</si>
  <si>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</si>
  <si>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</si>
  <si>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</si>
  <si>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</si>
  <si>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</si>
  <si>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</si>
  <si>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</si>
  <si>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</si>
  <si>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</si>
  <si>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</si>
  <si>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</si>
  <si>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</si>
  <si>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</si>
  <si>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</si>
  <si>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</si>
  <si>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</si>
  <si>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</si>
  <si>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</si>
  <si>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</si>
  <si>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</si>
  <si>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</si>
  <si>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</si>
  <si>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</si>
  <si>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</si>
  <si>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</si>
  <si>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</si>
  <si>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</si>
  <si>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</si>
  <si>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</si>
  <si>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</si>
  <si>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</si>
  <si>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</si>
  <si>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</si>
  <si>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</si>
  <si>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</si>
  <si>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</si>
  <si>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</si>
  <si>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</si>
  <si>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</si>
  <si>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</si>
  <si>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</si>
  <si>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</si>
  <si>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</si>
  <si>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</si>
  <si>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</si>
  <si>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</si>
  <si>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</si>
  <si>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</si>
  <si>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</si>
  <si>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</si>
  <si>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</si>
  <si>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</si>
  <si>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</si>
  <si>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</si>
  <si>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</si>
  <si>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</si>
  <si>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</si>
  <si>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</si>
  <si>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</si>
  <si>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</si>
  <si>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</si>
  <si>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</si>
  <si>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</si>
  <si>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</si>
  <si>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</si>
  <si>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</si>
  <si>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</si>
  <si>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</si>
  <si>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</si>
  <si>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</si>
  <si>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</si>
  <si>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</si>
  <si>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</si>
  <si>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</si>
  <si>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</si>
  <si>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</si>
  <si>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</si>
  <si>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</si>
  <si>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</si>
  <si>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</si>
  <si>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</si>
  <si>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</si>
  <si>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</si>
  <si>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</si>
  <si>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</si>
  <si>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</si>
  <si>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</si>
  <si>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</si>
  <si>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</si>
  <si>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</si>
  <si>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</si>
  <si>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</si>
  <si>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</si>
  <si>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</si>
  <si>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</si>
  <si>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</si>
  <si>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</si>
  <si>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</si>
  <si>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</si>
  <si>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</si>
  <si>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</si>
  <si>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</si>
  <si>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</si>
  <si>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</si>
  <si>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</si>
  <si>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</si>
  <si>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</si>
  <si>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</si>
  <si>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</si>
  <si>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</si>
  <si>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</si>
  <si>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</si>
  <si>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</si>
  <si>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</si>
  <si>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</si>
  <si>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</si>
  <si>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</si>
  <si>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</si>
  <si>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</si>
  <si>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</si>
  <si>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</si>
  <si>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</si>
  <si>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</si>
  <si>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</si>
  <si>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</si>
  <si>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</si>
  <si>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</si>
  <si>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</si>
  <si>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</si>
  <si>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</si>
  <si>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</si>
  <si>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</si>
  <si>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</si>
  <si>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</si>
  <si>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</si>
  <si>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</si>
  <si>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</si>
  <si>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</si>
  <si>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</si>
  <si>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</si>
  <si>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</si>
  <si>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</si>
  <si>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</si>
  <si>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</si>
  <si>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</si>
  <si>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</si>
  <si>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</si>
  <si>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</si>
  <si>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</si>
  <si>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</si>
  <si>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</si>
  <si>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</si>
  <si>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</si>
  <si>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</si>
  <si>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</si>
  <si>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</si>
  <si>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</si>
  <si>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</si>
  <si>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</si>
  <si>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</si>
  <si>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</si>
  <si>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</si>
  <si>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</si>
  <si>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</si>
  <si>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</si>
  <si>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</si>
  <si>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</si>
  <si>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</si>
  <si>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</si>
  <si>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</si>
  <si>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</si>
  <si>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</si>
  <si>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</si>
  <si>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</si>
  <si>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</si>
  <si>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</si>
  <si>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</si>
  <si>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</si>
  <si>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</si>
  <si>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</si>
  <si>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</si>
  <si>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</si>
  <si>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</si>
  <si>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</si>
  <si>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</si>
  <si>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</si>
  <si>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</si>
  <si>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</si>
  <si>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</si>
  <si>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</si>
  <si>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</si>
  <si>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</si>
  <si>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</si>
  <si>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</si>
  <si>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</si>
  <si>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</si>
  <si>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</si>
  <si>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</si>
  <si>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</si>
  <si>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</si>
  <si>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</si>
  <si>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</si>
  <si>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</si>
  <si>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</si>
  <si>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</si>
  <si>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</si>
  <si>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</si>
  <si>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</si>
  <si>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</si>
  <si>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</si>
  <si>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</si>
  <si>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</si>
  <si>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</si>
  <si>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</si>
  <si>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</si>
  <si>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</si>
  <si>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</si>
  <si>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</si>
  <si>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</si>
  <si>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</si>
  <si>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</si>
  <si>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</si>
  <si>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</si>
  <si>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</si>
  <si>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</si>
  <si>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</si>
  <si>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</si>
  <si>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</si>
  <si>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</si>
  <si>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</si>
  <si>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</si>
  <si>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</si>
  <si>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</si>
  <si>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</si>
  <si>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</si>
  <si>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</si>
  <si>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</si>
  <si>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</si>
  <si>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</si>
  <si>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</si>
  <si>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</si>
  <si>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</si>
  <si>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</si>
  <si>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</si>
  <si>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</si>
  <si>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</si>
  <si>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</si>
  <si>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</si>
  <si>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</si>
  <si>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</si>
  <si>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</si>
  <si>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</si>
  <si>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</si>
  <si>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</si>
  <si>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</si>
  <si>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</si>
  <si>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</si>
  <si>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</si>
  <si>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</si>
  <si>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</si>
  <si>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</si>
  <si>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</si>
  <si>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</si>
  <si>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</si>
  <si>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</si>
  <si>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</si>
  <si>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</si>
  <si>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</si>
  <si>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</si>
  <si>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</si>
  <si>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</si>
  <si>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</si>
  <si>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</si>
  <si>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</si>
  <si>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</si>
  <si>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</si>
  <si>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</si>
  <si>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</si>
  <si>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</si>
  <si>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</si>
  <si>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</si>
  <si>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</si>
  <si>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</si>
  <si>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</si>
  <si>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</si>
  <si>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</si>
  <si>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</si>
  <si>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</si>
  <si>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</si>
  <si>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</si>
  <si>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</si>
  <si>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</si>
  <si>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</si>
  <si>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</si>
  <si>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</si>
  <si>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</si>
  <si>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</si>
  <si>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</si>
  <si>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</si>
  <si>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</si>
  <si>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</si>
  <si>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</si>
  <si>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</si>
  <si>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</si>
  <si>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</si>
  <si>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</si>
  <si>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</si>
  <si>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</si>
  <si>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</si>
  <si>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</si>
  <si>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</si>
  <si>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</si>
  <si>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</si>
  <si>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</si>
  <si>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</si>
  <si>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</si>
  <si>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</si>
  <si>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</si>
  <si>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</si>
  <si>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</si>
  <si>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</si>
  <si>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</si>
  <si>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</si>
  <si>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</si>
  <si>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</si>
  <si>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</si>
  <si>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</si>
  <si>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</si>
  <si>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</si>
  <si>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</si>
  <si>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</si>
  <si>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</si>
  <si>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</si>
  <si>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</si>
  <si>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</si>
  <si>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</si>
  <si>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</si>
  <si>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</si>
  <si>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</si>
  <si>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</si>
  <si>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</si>
  <si>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</si>
  <si>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</si>
  <si>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</si>
  <si>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</si>
  <si>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</si>
  <si>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</si>
  <si>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</si>
  <si>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</si>
  <si>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</si>
  <si>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</si>
  <si>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</si>
  <si>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</si>
  <si>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</si>
  <si>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</si>
  <si>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</si>
  <si>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</si>
  <si>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</si>
  <si>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</si>
  <si>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</si>
  <si>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</si>
  <si>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</si>
  <si>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</si>
  <si>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</si>
  <si>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</si>
  <si>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</si>
  <si>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</si>
  <si>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</si>
  <si>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</si>
  <si>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</si>
  <si>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</si>
  <si>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</si>
  <si>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</si>
  <si>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</si>
  <si>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</si>
  <si>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</si>
  <si>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</si>
  <si>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</si>
  <si>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</si>
  <si>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</si>
  <si>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</si>
  <si>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</si>
  <si>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</si>
  <si>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</si>
  <si>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</si>
  <si>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</si>
  <si>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</si>
  <si>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</si>
  <si>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</si>
  <si>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</si>
  <si>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</si>
  <si>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</si>
  <si>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</si>
  <si>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</si>
  <si>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</si>
  <si>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</si>
  <si>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</si>
  <si>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</si>
  <si>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</si>
  <si>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</si>
  <si>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</si>
  <si>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</si>
  <si>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</si>
  <si>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</si>
  <si>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</si>
  <si>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</si>
  <si>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</si>
  <si>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</si>
  <si>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</si>
  <si>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</si>
  <si>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</si>
  <si>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</si>
  <si>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</si>
  <si>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</si>
  <si>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</si>
  <si>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</si>
  <si>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</si>
  <si>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</si>
  <si>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</si>
  <si>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</si>
  <si>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</si>
  <si>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</si>
  <si>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</si>
  <si>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</si>
  <si>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</si>
  <si>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</si>
  <si>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</si>
  <si>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</si>
  <si>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</si>
  <si>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</si>
  <si>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</si>
  <si>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</si>
  <si>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</si>
  <si>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</si>
  <si>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</si>
  <si>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</si>
  <si>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</si>
  <si>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</si>
  <si>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</si>
  <si>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</si>
  <si>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</si>
  <si>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</si>
  <si>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</si>
  <si>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</si>
  <si>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</si>
  <si>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</si>
  <si>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</si>
  <si>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</si>
  <si>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</si>
  <si>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</si>
  <si>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</si>
  <si>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</si>
  <si>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</si>
  <si>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</si>
  <si>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</si>
  <si>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</si>
  <si>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</si>
  <si>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</si>
  <si>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</si>
  <si>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</si>
  <si>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</si>
  <si>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</si>
  <si>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</si>
  <si>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</si>
  <si>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</si>
  <si>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</si>
  <si>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</si>
  <si>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</si>
  <si>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</si>
  <si>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</si>
  <si>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</si>
  <si>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</si>
  <si>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</si>
  <si>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</si>
  <si>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</si>
  <si>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</si>
  <si>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</si>
  <si>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</si>
  <si>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</si>
  <si>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</si>
  <si>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</si>
  <si>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</si>
  <si>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</si>
  <si>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</si>
  <si>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</si>
  <si>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</si>
  <si>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</si>
  <si>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</si>
  <si>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</si>
  <si>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</si>
  <si>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</si>
  <si>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</si>
  <si>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</si>
  <si>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</si>
  <si>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</si>
  <si>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</si>
  <si>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</si>
  <si>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</si>
  <si>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</si>
  <si>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</si>
  <si>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</si>
  <si>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</si>
  <si>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</si>
  <si>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</si>
  <si>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</si>
  <si>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</si>
  <si>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</si>
  <si>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</si>
  <si>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</si>
  <si>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</si>
  <si>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</si>
  <si>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</si>
  <si>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</si>
  <si>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</si>
  <si>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</si>
  <si>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</si>
  <si>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</si>
  <si>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</si>
  <si>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</si>
  <si>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</si>
  <si>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</si>
  <si>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</si>
  <si>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</si>
  <si>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</si>
  <si>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</si>
  <si>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</si>
  <si>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</si>
  <si>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</si>
  <si>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</si>
  <si>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</si>
  <si>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</si>
  <si>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</si>
  <si>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</si>
  <si>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</si>
  <si>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</si>
  <si>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</si>
  <si>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</si>
  <si>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</si>
  <si>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</si>
  <si>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</si>
  <si>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</si>
  <si>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</si>
  <si>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</si>
  <si>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</si>
  <si>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</si>
  <si>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</si>
  <si>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</si>
  <si>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</si>
  <si>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</si>
  <si>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</si>
  <si>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</si>
  <si>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</si>
  <si>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</si>
  <si>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</si>
  <si>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</si>
  <si>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</si>
  <si>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</si>
  <si>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</si>
  <si>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</si>
  <si>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</si>
  <si>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</si>
  <si>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</si>
  <si>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</si>
  <si>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</si>
  <si>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</si>
  <si>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</si>
  <si>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</si>
  <si>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</si>
  <si>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</si>
  <si>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</si>
  <si>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</si>
  <si>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</si>
  <si>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</si>
  <si>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</si>
  <si>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</si>
  <si>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</si>
  <si>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</si>
  <si>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</si>
  <si>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</si>
  <si>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</si>
  <si>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</si>
  <si>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</si>
  <si>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</si>
  <si>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</si>
  <si>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</si>
  <si>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</si>
  <si>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</si>
  <si>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</si>
  <si>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</si>
  <si>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</si>
  <si>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</si>
  <si>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</si>
  <si>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</si>
  <si>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</si>
  <si>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</si>
  <si>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</si>
  <si>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</si>
  <si>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</si>
  <si>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</si>
  <si>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</si>
  <si>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</si>
  <si>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</si>
  <si>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</si>
  <si>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</si>
  <si>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</si>
  <si>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</si>
  <si>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</si>
  <si>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</si>
  <si>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</si>
  <si>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</si>
  <si>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</si>
  <si>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</si>
  <si>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</si>
  <si>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</si>
  <si>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</si>
  <si>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</si>
  <si>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</si>
  <si>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</si>
  <si>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</si>
  <si>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</si>
  <si>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</si>
  <si>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</si>
  <si>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</si>
  <si>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</si>
  <si>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</si>
  <si>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</si>
  <si>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</si>
  <si>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</si>
  <si>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</si>
  <si>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</si>
  <si>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</si>
  <si>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</si>
  <si>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</si>
  <si>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</si>
  <si>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</si>
  <si>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</si>
  <si>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</si>
  <si>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</si>
  <si>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</si>
  <si>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</si>
  <si>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</si>
  <si>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</si>
  <si>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</si>
  <si>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</si>
  <si>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</si>
  <si>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</si>
  <si>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</si>
  <si>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</si>
  <si>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</si>
  <si>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</si>
  <si>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</si>
  <si>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</si>
  <si>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</si>
  <si>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</si>
  <si>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</si>
  <si>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</si>
  <si>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</si>
  <si>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</si>
  <si>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</si>
  <si>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</si>
  <si>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</si>
  <si>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</si>
  <si>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</si>
  <si>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</si>
  <si>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</si>
  <si>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</si>
  <si>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</si>
  <si>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</si>
  <si>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</si>
  <si>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</si>
  <si>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</si>
  <si>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</si>
  <si>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</si>
  <si>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</si>
  <si>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</si>
  <si>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</si>
  <si>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</si>
  <si>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</si>
  <si>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</si>
  <si>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</si>
  <si>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</si>
  <si>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</si>
  <si>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</si>
  <si>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</si>
  <si>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</si>
  <si>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</si>
  <si>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</si>
  <si>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</si>
  <si>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</si>
  <si>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</si>
  <si>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</si>
  <si>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</si>
  <si>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</si>
  <si>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</si>
  <si>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</si>
  <si>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</si>
  <si>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</si>
  <si>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</si>
  <si>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</si>
  <si>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</si>
  <si>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</si>
  <si>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</si>
  <si>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</si>
  <si>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</si>
  <si>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</si>
  <si>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</si>
  <si>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</si>
  <si>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</si>
  <si>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</si>
  <si>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</si>
  <si>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</si>
  <si>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</si>
  <si>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</si>
  <si>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</si>
  <si>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</si>
  <si>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</si>
  <si>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</si>
  <si>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</si>
  <si>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</si>
  <si>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</si>
  <si>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</si>
  <si>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</si>
  <si>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</si>
  <si>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</si>
  <si>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</si>
  <si>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</si>
  <si>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</si>
  <si>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</si>
  <si>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</si>
  <si>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</si>
  <si>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</si>
  <si>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</si>
  <si>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</si>
  <si>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</si>
  <si>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</si>
  <si>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</si>
  <si>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</si>
  <si>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</si>
  <si>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</si>
  <si>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</si>
  <si>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</si>
  <si>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</si>
  <si>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</si>
  <si>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</si>
  <si>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</si>
  <si>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</si>
  <si>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</si>
  <si>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</si>
  <si>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</si>
  <si>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</si>
  <si>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</si>
  <si>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</si>
  <si>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</si>
  <si>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</si>
  <si>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</si>
  <si>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</si>
  <si>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</si>
  <si>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</si>
  <si>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</si>
  <si>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</si>
  <si>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</si>
  <si>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</si>
  <si>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</si>
  <si>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</si>
  <si>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</si>
  <si>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</si>
  <si>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NS 1.4</t>
  </si>
  <si>
    <t>NS 2.1</t>
  </si>
  <si>
    <t>Dz.bet. Konstrukcija</t>
  </si>
  <si>
    <t>S 1.3</t>
  </si>
  <si>
    <t>S 1.4</t>
  </si>
  <si>
    <t>Vates  iestrāde   karkasā siltuma izolācijai.  Siltuma izolācijas plāksnes Knauf 50 mm</t>
  </si>
  <si>
    <t xml:space="preserve">Metāla karkasa montāža , Skrūves, stiprinājumi, </t>
  </si>
  <si>
    <t>FP3 pārsedzes ierīkošana</t>
  </si>
  <si>
    <t>FP2 pārsedzes ierīkošana</t>
  </si>
  <si>
    <t>FP1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</si>
  <si>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</si>
  <si>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</si>
  <si>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</si>
  <si>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</si>
  <si>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</si>
  <si>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</si>
  <si>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</si>
  <si>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</si>
  <si>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</si>
  <si>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</si>
  <si>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</si>
  <si>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</si>
  <si>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</si>
  <si>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</si>
  <si>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</si>
  <si>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</si>
  <si>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</si>
  <si>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</si>
  <si>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</si>
  <si>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</si>
  <si>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</si>
  <si>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</si>
  <si>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</si>
  <si>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</si>
  <si>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</si>
  <si>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</si>
  <si>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</si>
  <si>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</si>
  <si>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</si>
  <si>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</si>
  <si>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</si>
  <si>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</si>
  <si>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</si>
  <si>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</si>
  <si>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</si>
  <si>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</si>
  <si>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</si>
  <si>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</si>
  <si>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</si>
  <si>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</si>
  <si>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</si>
  <si>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</si>
  <si>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</si>
  <si>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</si>
  <si>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</si>
  <si>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</si>
  <si>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</si>
  <si>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</si>
  <si>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</si>
  <si>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</si>
  <si>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</si>
  <si>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</si>
  <si>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</si>
  <si>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</si>
  <si>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</si>
  <si>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</si>
  <si>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</si>
  <si>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</si>
  <si>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</si>
  <si>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</si>
  <si>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</si>
  <si>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</si>
  <si>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</si>
  <si>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</si>
  <si>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</si>
  <si>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</si>
  <si>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</si>
  <si>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</si>
  <si>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</si>
  <si>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</si>
  <si>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</si>
  <si>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</si>
  <si>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</si>
  <si>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</si>
  <si>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</si>
  <si>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</si>
  <si>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</si>
  <si>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</si>
  <si>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</si>
  <si>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</si>
  <si>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</si>
  <si>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</si>
  <si>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</si>
  <si>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</si>
  <si>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</si>
  <si>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</si>
  <si>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</si>
  <si>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</si>
  <si>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</si>
  <si>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</si>
  <si>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</si>
  <si>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</si>
  <si>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</si>
  <si>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</si>
  <si>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</si>
  <si>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</si>
  <si>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</si>
  <si>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</si>
  <si>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</si>
  <si>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</si>
  <si>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</si>
  <si>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</si>
  <si>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</si>
  <si>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</si>
  <si>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</si>
  <si>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</si>
  <si>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</si>
  <si>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</si>
  <si>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</si>
  <si>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</si>
  <si>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</si>
  <si>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</si>
  <si>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</si>
  <si>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</si>
  <si>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</si>
  <si>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</si>
  <si>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</si>
  <si>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</si>
  <si>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</si>
  <si>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</si>
  <si>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</si>
  <si>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</si>
  <si>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</si>
  <si>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</si>
  <si>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</si>
  <si>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</si>
  <si>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</si>
  <si>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</si>
  <si>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</si>
  <si>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</si>
  <si>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</si>
  <si>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</si>
  <si>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</si>
  <si>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</si>
  <si>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</si>
  <si>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</si>
  <si>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</si>
  <si>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</si>
  <si>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</si>
  <si>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</si>
  <si>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</si>
  <si>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</si>
  <si>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</si>
  <si>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</si>
  <si>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</si>
  <si>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</si>
  <si>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</si>
  <si>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</si>
  <si>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</si>
  <si>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</si>
  <si>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</si>
  <si>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</si>
  <si>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</si>
  <si>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</si>
  <si>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</si>
  <si>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</si>
  <si>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</si>
  <si>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</si>
  <si>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</si>
  <si>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</si>
  <si>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</si>
  <si>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</si>
  <si>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</si>
  <si>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</si>
  <si>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</si>
  <si>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</si>
  <si>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</si>
  <si>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</si>
  <si>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</si>
  <si>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</si>
  <si>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</si>
  <si>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</si>
  <si>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</si>
  <si>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</si>
  <si>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</si>
  <si>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</si>
  <si>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</si>
  <si>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</si>
  <si>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</si>
  <si>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</si>
  <si>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</si>
  <si>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</si>
  <si>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</si>
  <si>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</si>
  <si>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</si>
  <si>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</si>
  <si>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</si>
  <si>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</si>
  <si>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</si>
  <si>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</si>
  <si>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</si>
  <si>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</si>
  <si>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</si>
  <si>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</si>
  <si>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</si>
  <si>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</si>
  <si>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</si>
  <si>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</si>
  <si>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</si>
  <si>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</si>
  <si>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</si>
  <si>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</si>
  <si>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</si>
  <si>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</si>
  <si>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</si>
  <si>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</si>
  <si>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</si>
  <si>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</si>
  <si>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</si>
  <si>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</si>
  <si>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</si>
  <si>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</si>
  <si>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</si>
  <si>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</si>
  <si>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</si>
  <si>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</si>
  <si>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</si>
  <si>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</si>
  <si>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</si>
  <si>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</si>
  <si>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</si>
  <si>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</si>
  <si>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</si>
  <si>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</si>
  <si>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</si>
  <si>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</si>
  <si>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</si>
  <si>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</si>
  <si>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</si>
  <si>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</si>
  <si>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</si>
  <si>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</si>
  <si>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</si>
  <si>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</si>
  <si>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</si>
  <si>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</si>
  <si>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</si>
  <si>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</si>
  <si>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</si>
  <si>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</si>
  <si>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</si>
  <si>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</si>
  <si>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</si>
  <si>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</si>
  <si>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</si>
  <si>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</si>
  <si>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</si>
  <si>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</si>
  <si>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</si>
  <si>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</si>
  <si>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</si>
  <si>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</si>
  <si>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</si>
  <si>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</si>
  <si>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</si>
  <si>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</si>
  <si>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</si>
  <si>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</si>
  <si>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</si>
  <si>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</si>
  <si>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</si>
  <si>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</si>
  <si>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</si>
  <si>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</si>
  <si>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</si>
  <si>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</si>
  <si>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</si>
  <si>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</si>
  <si>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</si>
  <si>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</si>
  <si>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</si>
  <si>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</si>
  <si>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</si>
  <si>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</si>
  <si>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</si>
  <si>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</si>
  <si>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</si>
  <si>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</si>
  <si>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</si>
  <si>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</si>
  <si>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</si>
  <si>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</si>
  <si>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</si>
  <si>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</si>
  <si>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</si>
  <si>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</si>
  <si>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</si>
  <si>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</si>
  <si>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</si>
  <si>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</si>
  <si>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</si>
  <si>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</si>
  <si>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</si>
  <si>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</si>
  <si>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</si>
  <si>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</si>
  <si>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</si>
  <si>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</si>
  <si>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</si>
  <si>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</si>
  <si>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</si>
  <si>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</si>
  <si>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</si>
  <si>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</si>
  <si>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</si>
  <si>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</si>
  <si>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</si>
  <si>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</si>
  <si>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</si>
  <si>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</si>
  <si>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</si>
  <si>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</si>
  <si>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</si>
  <si>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</si>
  <si>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</si>
  <si>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</si>
  <si>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</si>
  <si>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</si>
  <si>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</si>
  <si>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</si>
  <si>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</si>
  <si>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</si>
  <si>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</si>
  <si>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</si>
  <si>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</si>
  <si>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</si>
  <si>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</si>
  <si>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</si>
  <si>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</si>
  <si>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</si>
  <si>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</si>
  <si>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</si>
  <si>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</si>
  <si>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</si>
  <si>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</si>
  <si>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</si>
  <si>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</si>
  <si>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</si>
  <si>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</si>
  <si>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</si>
  <si>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</si>
  <si>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</si>
  <si>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</si>
  <si>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</si>
  <si>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</si>
  <si>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</si>
  <si>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</si>
  <si>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</si>
  <si>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</si>
  <si>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</si>
  <si>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</si>
  <si>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</si>
  <si>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</si>
  <si>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</si>
  <si>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</si>
  <si>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</si>
  <si>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</si>
  <si>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</si>
  <si>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</si>
  <si>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</si>
  <si>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</si>
  <si>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</si>
  <si>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</si>
  <si>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</si>
  <si>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</si>
  <si>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</si>
  <si>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</si>
  <si>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</si>
  <si>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</si>
  <si>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</si>
  <si>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</si>
  <si>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</si>
  <si>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</si>
  <si>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</si>
  <si>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</si>
  <si>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</si>
  <si>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</si>
  <si>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</si>
  <si>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</si>
  <si>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</si>
  <si>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</si>
  <si>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</si>
  <si>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</si>
  <si>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</si>
  <si>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</si>
  <si>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</si>
  <si>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</si>
  <si>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</si>
  <si>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</si>
  <si>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</si>
  <si>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</si>
  <si>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</si>
  <si>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</si>
  <si>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</si>
  <si>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</si>
  <si>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</si>
  <si>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</si>
  <si>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</si>
  <si>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</si>
  <si>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</si>
  <si>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</si>
  <si>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</si>
  <si>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</si>
  <si>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</si>
  <si>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</si>
  <si>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</si>
  <si>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</si>
  <si>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</si>
  <si>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</si>
  <si>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</si>
  <si>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</si>
  <si>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</si>
  <si>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</si>
  <si>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</si>
  <si>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</si>
  <si>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</si>
  <si>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</si>
  <si>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</si>
  <si>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</si>
  <si>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</si>
  <si>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</si>
  <si>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</si>
  <si>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</si>
  <si>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</si>
  <si>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</si>
  <si>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</si>
  <si>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</si>
  <si>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</si>
  <si>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</si>
  <si>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</si>
  <si>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</si>
  <si>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</si>
  <si>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</si>
  <si>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</si>
  <si>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</si>
  <si>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</si>
  <si>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</si>
  <si>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</si>
  <si>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</si>
  <si>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</si>
  <si>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</si>
  <si>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</si>
  <si>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</si>
  <si>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</si>
  <si>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</si>
  <si>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</si>
  <si>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</si>
  <si>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</si>
  <si>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</si>
  <si>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</si>
  <si>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</si>
  <si>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</si>
  <si>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</si>
  <si>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</si>
  <si>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</si>
  <si>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</si>
  <si>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</si>
  <si>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</si>
  <si>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</si>
  <si>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</si>
  <si>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Skaņas izolācijas ierīkošana piem. PAROC WAS 35t 30 mm vai ekvivalents</t>
  </si>
  <si>
    <t>Siltumizolācijas ierīkošana; Putupolistirols 250 mm vai ekvivalents EPS Putupolistirols, 0,04W/mK, Spiedes stiprība&gt;=200 kPa</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</si>
  <si>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</si>
  <si>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</si>
  <si>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</si>
  <si>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</si>
  <si>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</si>
  <si>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</si>
  <si>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</si>
  <si>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</si>
  <si>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</si>
  <si>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</si>
  <si>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</si>
  <si>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</si>
  <si>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</si>
  <si>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</si>
  <si>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</si>
  <si>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</si>
  <si>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</si>
  <si>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</si>
  <si>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</si>
  <si>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</si>
  <si>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</si>
  <si>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</si>
  <si>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</si>
  <si>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</si>
  <si>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</si>
  <si>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</si>
  <si>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</si>
  <si>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</si>
  <si>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</si>
  <si>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</si>
  <si>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</si>
  <si>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</si>
  <si>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</si>
  <si>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</si>
  <si>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</si>
  <si>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</si>
  <si>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</si>
  <si>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</si>
  <si>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</si>
  <si>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</si>
  <si>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</si>
  <si>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</si>
  <si>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</si>
  <si>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</si>
  <si>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</si>
  <si>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</si>
  <si>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</si>
  <si>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</si>
  <si>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</si>
  <si>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</si>
  <si>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</si>
  <si>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</si>
  <si>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</si>
  <si>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</si>
  <si>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</si>
  <si>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</si>
  <si>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</si>
  <si>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</si>
  <si>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</si>
  <si>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</si>
  <si>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</si>
  <si>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</si>
  <si>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</si>
  <si>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</si>
  <si>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</si>
  <si>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</si>
  <si>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</si>
  <si>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</si>
  <si>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</si>
  <si>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</si>
  <si>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</si>
  <si>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</si>
  <si>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</si>
  <si>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</si>
  <si>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</si>
  <si>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</si>
  <si>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</si>
  <si>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</si>
  <si>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</si>
  <si>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</si>
  <si>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</si>
  <si>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</si>
  <si>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</si>
  <si>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</si>
  <si>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</si>
  <si>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</si>
  <si>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</si>
  <si>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</si>
  <si>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</si>
  <si>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</si>
  <si>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</si>
  <si>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</si>
  <si>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</si>
  <si>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</si>
  <si>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</si>
  <si>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</si>
  <si>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</si>
  <si>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</si>
  <si>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</si>
  <si>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</si>
  <si>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</si>
  <si>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</si>
  <si>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</si>
  <si>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</si>
  <si>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</si>
  <si>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</si>
  <si>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</si>
  <si>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</si>
  <si>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</si>
  <si>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</si>
  <si>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</si>
  <si>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</si>
  <si>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</si>
  <si>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</si>
  <si>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</si>
  <si>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</si>
  <si>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</si>
  <si>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</si>
  <si>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</si>
  <si>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</si>
  <si>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</si>
  <si>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</si>
  <si>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</si>
  <si>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</si>
  <si>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</si>
  <si>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</si>
  <si>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</si>
  <si>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</si>
  <si>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</si>
  <si>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</si>
  <si>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</si>
  <si>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</si>
  <si>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</si>
  <si>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</si>
  <si>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</si>
  <si>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</si>
  <si>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</si>
  <si>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</si>
  <si>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</si>
  <si>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</si>
  <si>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</si>
  <si>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</si>
  <si>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</si>
  <si>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</si>
  <si>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</si>
  <si>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</si>
  <si>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</si>
  <si>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</si>
  <si>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</si>
  <si>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</si>
  <si>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</si>
  <si>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</si>
  <si>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</si>
  <si>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</si>
  <si>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</si>
  <si>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</si>
  <si>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</si>
  <si>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</si>
  <si>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</si>
  <si>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</si>
  <si>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</si>
  <si>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</si>
  <si>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</si>
  <si>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</si>
  <si>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</si>
  <si>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</si>
  <si>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</si>
  <si>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</si>
  <si>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</si>
  <si>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</si>
  <si>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</si>
  <si>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</si>
  <si>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</si>
  <si>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</si>
  <si>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</si>
  <si>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</si>
  <si>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</si>
  <si>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</si>
  <si>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</si>
  <si>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</si>
  <si>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</si>
  <si>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</si>
  <si>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</si>
  <si>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</si>
  <si>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</si>
  <si>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</si>
  <si>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</si>
  <si>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</si>
  <si>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</si>
  <si>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</si>
  <si>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</si>
  <si>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</si>
  <si>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</si>
  <si>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</si>
  <si>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</si>
  <si>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</si>
  <si>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</si>
  <si>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</si>
  <si>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</si>
  <si>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</si>
  <si>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</si>
  <si>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</si>
  <si>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</si>
  <si>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</si>
  <si>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</si>
  <si>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</si>
  <si>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</si>
  <si>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</si>
  <si>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</si>
  <si>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</si>
  <si>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</si>
  <si>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</si>
  <si>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</si>
  <si>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</si>
  <si>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</si>
  <si>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</si>
  <si>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</si>
  <si>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</si>
  <si>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</si>
  <si>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</si>
  <si>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</si>
  <si>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</si>
  <si>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</si>
  <si>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</si>
  <si>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</si>
  <si>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</si>
  <si>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</si>
  <si>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</si>
  <si>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</si>
  <si>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</si>
  <si>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</si>
  <si>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</si>
  <si>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</si>
  <si>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</si>
  <si>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</si>
  <si>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</si>
  <si>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</si>
  <si>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</si>
  <si>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</si>
  <si>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</si>
  <si>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</si>
  <si>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</si>
  <si>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</si>
  <si>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</si>
  <si>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</si>
  <si>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</si>
  <si>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</si>
  <si>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</si>
  <si>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</si>
  <si>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</si>
  <si>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</si>
  <si>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</si>
  <si>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</si>
  <si>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</si>
  <si>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</si>
  <si>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</si>
  <si>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</si>
  <si>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</si>
  <si>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</si>
  <si>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</si>
  <si>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</si>
  <si>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</si>
  <si>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</si>
  <si>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</si>
  <si>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</si>
  <si>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</si>
  <si>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</si>
  <si>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</si>
  <si>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</si>
  <si>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</si>
  <si>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</si>
  <si>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</si>
  <si>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</si>
  <si>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</si>
  <si>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</si>
  <si>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</si>
  <si>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</si>
  <si>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</si>
  <si>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</si>
  <si>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</si>
  <si>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</si>
  <si>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</si>
  <si>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</si>
  <si>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</si>
  <si>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</si>
  <si>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</si>
  <si>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</si>
  <si>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</si>
  <si>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</si>
  <si>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</si>
  <si>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</si>
  <si>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</si>
  <si>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</si>
  <si>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</si>
  <si>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</si>
  <si>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</si>
  <si>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</si>
  <si>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</si>
  <si>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</si>
  <si>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</si>
  <si>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</si>
  <si>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</si>
  <si>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</si>
  <si>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</si>
  <si>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</si>
  <si>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</si>
  <si>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</si>
  <si>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</si>
  <si>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</si>
  <si>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</si>
  <si>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</si>
  <si>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</si>
  <si>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</si>
  <si>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</si>
  <si>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</si>
  <si>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</si>
  <si>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</si>
  <si>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</si>
  <si>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</si>
  <si>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</si>
  <si>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</si>
  <si>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</si>
  <si>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</si>
  <si>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</si>
  <si>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</si>
  <si>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</si>
  <si>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</si>
  <si>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</si>
  <si>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</si>
  <si>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</si>
  <si>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</si>
  <si>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</si>
  <si>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</si>
  <si>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</si>
  <si>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</si>
  <si>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</si>
  <si>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</si>
  <si>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</si>
  <si>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</si>
  <si>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</si>
  <si>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</si>
  <si>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</si>
  <si>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</si>
  <si>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</si>
  <si>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</si>
  <si>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</si>
  <si>
    <r>
      <t xml:space="preserve">Sienu mūrēšana no keramzītbetona blokiem 300 mm t.sk. Palīgmateriāli, stiegrojums
</t>
    </r>
    <r>
      <rPr>
        <sz val="10"/>
        <color rgb="FFFF0000"/>
        <rFont val="Arial"/>
        <family val="2"/>
        <charset val="186"/>
      </rPr>
      <t>Skatīt mezglu kopumā rasējumā AR-6.6.</t>
    </r>
  </si>
  <si>
    <r>
      <t xml:space="preserve">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t>
    </r>
    <r>
      <rPr>
        <sz val="10"/>
        <color rgb="FFFF0000"/>
        <rFont val="Arial"/>
        <family val="2"/>
        <charset val="186"/>
      </rPr>
      <t>1,6 m,</t>
    </r>
    <r>
      <rPr>
        <sz val="10"/>
        <rFont val="Arial"/>
        <family val="2"/>
      </rPr>
      <t xml:space="preserve">
Sēdvietas garums </t>
    </r>
    <r>
      <rPr>
        <sz val="10"/>
        <color rgb="FFFF0000"/>
        <rFont val="Arial"/>
        <family val="2"/>
        <charset val="186"/>
      </rPr>
      <t xml:space="preserve">1,8 m. </t>
    </r>
    <r>
      <rPr>
        <sz val="10"/>
        <rFont val="Arial"/>
        <family val="2"/>
      </rPr>
      <t xml:space="preserve">
Hardwood sols - ODK058-23 (vai ekvovalents)</t>
    </r>
  </si>
  <si>
    <r>
      <t xml:space="preserve">Akustiskie aizkari "FR-One Prodigy - Supra" (vai ekvivalents); Type G-150; </t>
    </r>
    <r>
      <rPr>
        <sz val="10"/>
        <color rgb="FFFF0000"/>
        <rFont val="Arial"/>
        <family val="2"/>
        <charset val="186"/>
      </rPr>
      <t>2900</t>
    </r>
    <r>
      <rPr>
        <sz val="10"/>
        <rFont val="Arial"/>
        <family val="2"/>
        <charset val="186"/>
      </rPr>
      <t>x6400mm;
stiprināms pie griestiem; auduma tonis: S7020-
B90G</t>
    </r>
  </si>
  <si>
    <r>
      <t xml:space="preserve">Akustiskie aizkari "FR-One Prodigy - Supra" (vai ekvivalents); Type G-150; </t>
    </r>
    <r>
      <rPr>
        <sz val="10"/>
        <color rgb="FFFF0000"/>
        <rFont val="Arial"/>
        <family val="2"/>
        <charset val="186"/>
      </rPr>
      <t>2700</t>
    </r>
    <r>
      <rPr>
        <sz val="10"/>
        <rFont val="Arial"/>
        <family val="2"/>
        <charset val="186"/>
      </rPr>
      <t>x6400mm; stiprināms pie griestiem;
auduma tonis: S7020-B90G</t>
    </r>
  </si>
  <si>
    <t>Skapis. Skapis izgatavots no lakota dižskabārža
saplākšņa, apdarē izmantota laka uz ūdens
bāzes, bez alergēniem. 400x800x1400mm</t>
  </si>
  <si>
    <t>Akustiskie aizkari AR-6.31</t>
  </si>
  <si>
    <t xml:space="preserve"> 10.1</t>
  </si>
  <si>
    <t>Akustiskie aizkari "FR-One Prodigy - Supra" (vai ekvivalents); Type G-150; 3060x15600mm;
stiprināms pie griestiem; auduma tonis: S6030-
R50B</t>
  </si>
  <si>
    <t xml:space="preserve"> 10.2</t>
  </si>
  <si>
    <t>Akustiskie aizkari "FR-One Prodigy - Supra" (vai ekvivalents); Type G-150; 2500x4000mm;
stiprināms pie griestiem; auduma tonis: S6030-
R50B</t>
  </si>
  <si>
    <r>
      <t xml:space="preserve">Loga montāža saskaņā ar AR-6.1  t.sk. Palīgmateriāli, stiprinājumi d=1,5 m L-21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</si>
  <si>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d=2,0 m L-22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</si>
  <si>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d=2,2 m L-23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</si>
  <si>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d=3,5 m L-24
ALU loga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</si>
  <si>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SV-1
ALU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</si>
  <si>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SV-2
ALU profils, 3 stiklu
pakete, abpusēji tonī
RAL 7021
(Anthrazitgrau Ulti
Matt_UD).
</t>
    </r>
    <r>
      <rPr>
        <sz val="10"/>
        <color rgb="FFFF0000"/>
        <rFont val="Arial"/>
        <family val="2"/>
        <charset val="186"/>
      </rPr>
      <t>Montāžas materiāli (blīvējošs materiāls, stiprinājumi, ailsānu apdare,  u.c.)</t>
    </r>
  </si>
  <si>
    <t>Montāžas materiāli (blīvējošs materiāls, stiprinājumi, ailsānu apdare, palodzes-Laminēts mitrumizturīgs finieris,
24(b) mm  u.c.)</t>
  </si>
  <si>
    <t xml:space="preserve"> 4.1</t>
  </si>
  <si>
    <t xml:space="preserve"> 4.2</t>
  </si>
  <si>
    <t xml:space="preserve"> 4.3</t>
  </si>
  <si>
    <t>Koka karkasa izbūve 45x70 mm C24 t.sk. Stiprinājumi BK-4.03</t>
  </si>
  <si>
    <t>Mitrumizturīga saplākšņa apšuvums 24mm t.sk. Stiprinājumi BK-4.03</t>
  </si>
  <si>
    <t>Mitrumizturīga saplākšņa apšuvums 9mm t.sk. Stiprinājumi BK-4.03</t>
  </si>
  <si>
    <t>Karkasu  apšūšana ar ģipškartonu . Ģipškartona plātne GKF 2x15 mm Knauf vai ekvivalents ; Knauf skrūves vai ekvivalents. Šuvju aizpildījums un aplīmēšana ar armējošu sietu</t>
  </si>
  <si>
    <t>Karkasu  apšūšana ar ģipškartonu (2kārtas). Ģipškartona plātne GKB Knauf vai ekvivalents ; Knauf skrūves TN 25, TN 35 mm gara vai ekvivalents. Šuvju aizpildījums un aplīmēšana ar armējošu sietu</t>
  </si>
  <si>
    <t>Karkasu  apšūšana ar ģipškartonu (2kārtas). Ģipškartona plātne GKB Knauf vai ekvivalents ; Knauf skrūves TN 25 vai ekvivalents</t>
  </si>
  <si>
    <t>93.1</t>
  </si>
  <si>
    <t>93.2</t>
  </si>
  <si>
    <t>Vates  iestrāde   karkasā siltuma izolācijai.  Siltuma izolācijas plāksnes Knauf (vai ekvivalents) 75 mm</t>
  </si>
  <si>
    <t xml:space="preserve">Gipškartona starpsienu karkasa (75mm) izbūve Knauf (vai ekvivalents) karkasa sistēma. UW,CW profila , Skrūves, stiprinājumi, </t>
  </si>
  <si>
    <t>DzP1 pārsedzes ierīkošana t.sk stiegrojums</t>
  </si>
  <si>
    <t>DzP2 pārsedzes ierīkošana t.sk stiegrojums</t>
  </si>
  <si>
    <t>DzP4 pārsedzes ierīkošana t.sk stiegrojums</t>
  </si>
  <si>
    <t>DzP3 pārsedzes ierīkošana t.sk stiegrojums</t>
  </si>
  <si>
    <t>DzP5 pārsedzes ierīkošana t.sk stiegrojums</t>
  </si>
  <si>
    <t>DzP6 pārsedzes ierīkošana t.sk stiegrojums</t>
  </si>
  <si>
    <t>EPDM (vai ekvivalents) lietās gumijas seguma izbūve  t.sk. Apakšslāņi 50 mm SBR granulu kārta sākot no 30mm</t>
  </si>
  <si>
    <t>EPDM (vai ekvivalents) lietās gumijas seguma izbūve  t.sk. Apakšslāņi 80 mm SBR granulu kārta sākot no 30mm</t>
  </si>
  <si>
    <t>Aqualine  (vai ekvivalents) dušas paliknis, akrils ar pretslīdes virsmu 800x800</t>
  </si>
  <si>
    <t xml:space="preserve">Aqualine (vai ekvivalents) dušas stūra paliknis, akrils ar pretslīdes virsmu sifonu </t>
  </si>
  <si>
    <t xml:space="preserve">Lifta montāža
630 kg / 8 personas,2 pieturas  Elektrisks, trošu. </t>
  </si>
  <si>
    <t>Betona  kārtas ierīkošana 60 mm  Betons CT-CT25- F4 atbilstoši LVS NE 13813 ar polipropilēna fibrām</t>
  </si>
  <si>
    <t>Betona  kārtas ierīkošana 80 mm  Betons CT-C25-F4 atbilstoši LVS EN 13813 ar polipropilēna fibrām</t>
  </si>
  <si>
    <t>Betona  kārtas ierīkošana 80 mm  Betons C30/37+XC1 ar metāla fibrām 25kg/m3</t>
  </si>
  <si>
    <t>OSB 12mm kārtas ierīkošana.</t>
  </si>
  <si>
    <t xml:space="preserve"> 23.1</t>
  </si>
  <si>
    <t xml:space="preserve"> 23.2</t>
  </si>
  <si>
    <t xml:space="preserve"> 23.3</t>
  </si>
  <si>
    <t xml:space="preserve"> 23.4</t>
  </si>
  <si>
    <t>Dekoratīvi akmeņi vai oļi, fr.5-10 5cm</t>
  </si>
  <si>
    <t>Drenējošais slānis ūdens caurlaidīgs siets vai ģeotekstils</t>
  </si>
  <si>
    <t>Akmeņi vai oļi, fr. 10-20 70cm</t>
  </si>
  <si>
    <t>Esoša blietēta grunts</t>
  </si>
  <si>
    <t>Zāliens,ievalce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</si>
</sst>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10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
      <sz val="11"/>
      <color rgb="FFFF0000"/>
      <name val="Arial"/>
      <family val="2"/>
    </font>
    <font>
      <b/>
      <sz val="10"/>
      <color rgb="FFFF0000"/>
      <name val="Arial"/>
      <family val="2"/>
      <charset val="186"/>
    </font>
  </fonts>
  <fills count="22">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71">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4" fontId="0" fillId="7" borderId="9" xfId="0" applyNumberFormat="1" applyFill="1" applyBorder="1" applyAlignment="1">
      <alignment horizontal="left" vertical="center" wrapText="1"/>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4" fontId="29" fillId="7" borderId="0" xfId="0" applyNumberFormat="1" applyFont="1" applyFill="1" applyAlignment="1" applyProtection="1">
      <alignment horizontal="center" vertical="center"/>
      <protection locked="0"/>
    </xf>
    <xf numFmtId="4" fontId="29" fillId="7" borderId="0" xfId="0" applyNumberFormat="1" applyFont="1" applyFill="1" applyAlignment="1">
      <alignment horizontal="center" vertical="center"/>
    </xf>
    <xf numFmtId="4" fontId="29" fillId="7" borderId="0" xfId="34" applyNumberFormat="1" applyFont="1" applyFill="1" applyAlignment="1" applyProtection="1">
      <alignment horizontal="center" vertical="center"/>
      <protection locked="0"/>
    </xf>
    <xf numFmtId="0" fontId="29" fillId="7" borderId="0" xfId="0" applyFont="1" applyFill="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4" fontId="29" fillId="19" borderId="9" xfId="0" applyNumberFormat="1" applyFont="1" applyFill="1" applyBorder="1" applyAlignment="1" applyProtection="1">
      <alignment horizontal="center" vertical="center"/>
      <protection locked="0"/>
    </xf>
    <xf numFmtId="2" fontId="29" fillId="19" borderId="9" xfId="0" applyNumberFormat="1" applyFont="1" applyFill="1" applyBorder="1" applyAlignment="1">
      <alignment horizontal="center" vertical="center"/>
    </xf>
    <xf numFmtId="4" fontId="29" fillId="19" borderId="9" xfId="0" applyNumberFormat="1" applyFont="1" applyFill="1" applyBorder="1" applyAlignment="1">
      <alignment horizontal="center" vertical="center"/>
    </xf>
    <xf numFmtId="2" fontId="29" fillId="19" borderId="47" xfId="0" applyNumberFormat="1" applyFont="1" applyFill="1" applyBorder="1" applyAlignment="1">
      <alignment horizontal="center" vertical="center"/>
    </xf>
    <xf numFmtId="0" fontId="92" fillId="19" borderId="0" xfId="60" applyFont="1" applyFill="1"/>
    <xf numFmtId="4" fontId="98" fillId="19" borderId="9" xfId="0" applyNumberFormat="1" applyFont="1" applyFill="1" applyBorder="1" applyAlignment="1">
      <alignment horizontal="center" vertical="center" wrapText="1"/>
    </xf>
    <xf numFmtId="0" fontId="36" fillId="0" borderId="9" xfId="34" applyFont="1" applyBorder="1" applyAlignment="1">
      <alignment horizontal="center" vertical="center" wrapText="1"/>
    </xf>
    <xf numFmtId="2" fontId="68" fillId="0" borderId="9" xfId="0" applyNumberFormat="1" applyFont="1" applyBorder="1" applyAlignment="1">
      <alignment horizontal="center" vertical="center"/>
    </xf>
    <xf numFmtId="0" fontId="0" fillId="19" borderId="9" xfId="34" applyFont="1" applyFill="1" applyBorder="1" applyAlignment="1" applyProtection="1">
      <alignment vertical="center" wrapText="1"/>
      <protection locked="0"/>
    </xf>
    <xf numFmtId="0" fontId="0" fillId="0" borderId="9" xfId="34" applyFont="1" applyBorder="1" applyAlignment="1">
      <alignment horizontal="center" vertical="center" wrapText="1"/>
    </xf>
    <xf numFmtId="3" fontId="0" fillId="19" borderId="34" xfId="0" applyNumberFormat="1" applyFill="1" applyBorder="1" applyAlignment="1">
      <alignment horizontal="center" vertical="center" wrapText="1"/>
    </xf>
    <xf numFmtId="0" fontId="36" fillId="19" borderId="9" xfId="34" applyFont="1" applyFill="1" applyBorder="1" applyAlignment="1">
      <alignment horizontal="center" vertical="center" wrapText="1"/>
    </xf>
    <xf numFmtId="0" fontId="0" fillId="19" borderId="9" xfId="0" applyFill="1" applyBorder="1" applyAlignment="1">
      <alignment wrapText="1"/>
    </xf>
    <xf numFmtId="0" fontId="0" fillId="19" borderId="9" xfId="0" applyFill="1" applyBorder="1" applyAlignment="1">
      <alignment horizontal="center" vertical="center"/>
    </xf>
    <xf numFmtId="3" fontId="38" fillId="19" borderId="9" xfId="0" applyNumberFormat="1" applyFont="1" applyFill="1" applyBorder="1" applyAlignment="1">
      <alignment horizontal="center" vertical="center" wrapText="1"/>
    </xf>
    <xf numFmtId="0" fontId="12" fillId="19" borderId="34" xfId="34" applyFont="1" applyFill="1" applyBorder="1" applyAlignment="1">
      <alignment horizontal="center" vertical="center" wrapText="1"/>
    </xf>
    <xf numFmtId="0" fontId="36" fillId="19" borderId="9" xfId="64" applyFont="1" applyFill="1" applyBorder="1" applyAlignment="1">
      <alignment horizontal="center" vertical="center" wrapText="1"/>
    </xf>
    <xf numFmtId="0" fontId="90" fillId="7" borderId="9" xfId="34" applyFont="1" applyFill="1" applyBorder="1" applyAlignment="1" applyProtection="1">
      <alignment vertical="center" wrapText="1"/>
      <protection locked="0"/>
    </xf>
    <xf numFmtId="0" fontId="29" fillId="19" borderId="9" xfId="34" applyFont="1" applyFill="1" applyBorder="1" applyAlignment="1">
      <alignment horizontal="center" vertical="center" wrapText="1"/>
    </xf>
    <xf numFmtId="0" fontId="29" fillId="19" borderId="9" xfId="0" applyFont="1" applyFill="1" applyBorder="1" applyAlignment="1">
      <alignment vertical="top" wrapText="1"/>
    </xf>
    <xf numFmtId="0" fontId="12" fillId="19" borderId="9" xfId="0" applyFont="1" applyFill="1" applyBorder="1" applyAlignment="1">
      <alignment horizontal="center"/>
    </xf>
    <xf numFmtId="0" fontId="0" fillId="19" borderId="9" xfId="0" applyFill="1" applyBorder="1" applyAlignment="1">
      <alignment vertical="top" wrapText="1"/>
    </xf>
    <xf numFmtId="0" fontId="29" fillId="19" borderId="0" xfId="0" applyFont="1" applyFill="1" applyAlignment="1">
      <alignment vertical="top" wrapText="1"/>
    </xf>
    <xf numFmtId="3" fontId="99" fillId="19" borderId="9" xfId="0" applyNumberFormat="1" applyFont="1" applyFill="1" applyBorder="1" applyAlignment="1">
      <alignment horizontal="center" vertical="center" wrapText="1"/>
    </xf>
    <xf numFmtId="2" fontId="31" fillId="0" borderId="9" xfId="41" applyNumberFormat="1" applyFont="1" applyBorder="1" applyAlignment="1">
      <alignment horizontal="center" vertical="center"/>
    </xf>
    <xf numFmtId="2" fontId="12" fillId="0" borderId="9" xfId="34" applyNumberFormat="1" applyFont="1" applyBorder="1" applyAlignment="1" applyProtection="1">
      <alignment horizontal="center" vertical="center"/>
      <protection locked="0"/>
    </xf>
    <xf numFmtId="4" fontId="12" fillId="0" borderId="9" xfId="34" applyNumberFormat="1" applyFont="1" applyBorder="1" applyAlignment="1" applyProtection="1">
      <alignment horizontal="center" vertical="center"/>
      <protection locked="0"/>
    </xf>
    <xf numFmtId="2" fontId="68" fillId="0" borderId="9" xfId="59" applyNumberFormat="1" applyFont="1" applyBorder="1" applyAlignment="1">
      <alignment horizontal="center" vertical="center"/>
    </xf>
    <xf numFmtId="2" fontId="0" fillId="0" borderId="9" xfId="0" applyNumberFormat="1" applyBorder="1" applyAlignment="1">
      <alignment horizontal="center" vertical="center"/>
    </xf>
    <xf numFmtId="0" fontId="12" fillId="20" borderId="34" xfId="34" applyFont="1" applyFill="1" applyBorder="1" applyAlignment="1">
      <alignment horizontal="center" vertical="center" wrapText="1"/>
    </xf>
    <xf numFmtId="0" fontId="12" fillId="20" borderId="9" xfId="0" applyFont="1" applyFill="1" applyBorder="1" applyAlignment="1">
      <alignment horizontal="center"/>
    </xf>
    <xf numFmtId="0" fontId="0" fillId="20" borderId="9" xfId="0" applyFill="1" applyBorder="1" applyAlignment="1">
      <alignment vertical="top" wrapText="1"/>
    </xf>
    <xf numFmtId="0" fontId="0" fillId="20" borderId="9" xfId="0" applyFill="1" applyBorder="1" applyAlignment="1">
      <alignment horizontal="center" vertical="center" wrapText="1"/>
    </xf>
    <xf numFmtId="2" fontId="12" fillId="20" borderId="9" xfId="34" applyNumberFormat="1" applyFont="1" applyFill="1" applyBorder="1" applyAlignment="1" applyProtection="1">
      <alignment horizontal="center" vertical="center"/>
      <protection locked="0"/>
    </xf>
    <xf numFmtId="2" fontId="12" fillId="20" borderId="9" xfId="0" applyNumberFormat="1" applyFont="1" applyFill="1" applyBorder="1" applyAlignment="1">
      <alignment horizontal="center" vertical="center"/>
    </xf>
    <xf numFmtId="2" fontId="68" fillId="20" borderId="9" xfId="0" applyNumberFormat="1" applyFont="1" applyFill="1" applyBorder="1" applyAlignment="1">
      <alignment horizontal="center" vertical="center"/>
    </xf>
    <xf numFmtId="2" fontId="31" fillId="20" borderId="11" xfId="0" applyNumberFormat="1" applyFont="1" applyFill="1" applyBorder="1" applyAlignment="1">
      <alignment horizontal="center" vertical="center"/>
    </xf>
    <xf numFmtId="2" fontId="30" fillId="20" borderId="11" xfId="0" applyNumberFormat="1" applyFont="1" applyFill="1" applyBorder="1" applyAlignment="1">
      <alignment horizontal="center" vertical="center"/>
    </xf>
    <xf numFmtId="2" fontId="31" fillId="20" borderId="15" xfId="0" applyNumberFormat="1" applyFont="1" applyFill="1" applyBorder="1" applyAlignment="1">
      <alignment horizontal="center" vertical="center"/>
    </xf>
    <xf numFmtId="0" fontId="32" fillId="20" borderId="0" xfId="36" applyFont="1" applyFill="1"/>
    <xf numFmtId="3" fontId="12" fillId="20" borderId="34" xfId="0" applyNumberFormat="1" applyFont="1" applyFill="1" applyBorder="1" applyAlignment="1">
      <alignment horizontal="center" vertical="center" wrapText="1"/>
    </xf>
    <xf numFmtId="0" fontId="36" fillId="20" borderId="9" xfId="34" applyFont="1" applyFill="1" applyBorder="1" applyAlignment="1">
      <alignment horizontal="center" vertical="center" wrapText="1"/>
    </xf>
    <xf numFmtId="4" fontId="0" fillId="20" borderId="9" xfId="0" applyNumberFormat="1" applyFill="1" applyBorder="1" applyAlignment="1">
      <alignment horizontal="left" vertical="center" wrapText="1"/>
    </xf>
    <xf numFmtId="4" fontId="0" fillId="20" borderId="9" xfId="0" applyNumberFormat="1" applyFill="1" applyBorder="1" applyAlignment="1">
      <alignment horizontal="center" vertical="center" wrapText="1"/>
    </xf>
    <xf numFmtId="4" fontId="38" fillId="20" borderId="9" xfId="0" applyNumberFormat="1" applyFont="1" applyFill="1" applyBorder="1" applyAlignment="1">
      <alignment horizontal="center" vertical="center" wrapText="1"/>
    </xf>
    <xf numFmtId="4" fontId="12" fillId="20" borderId="9" xfId="0" applyNumberFormat="1" applyFont="1" applyFill="1" applyBorder="1" applyAlignment="1">
      <alignment horizontal="center" vertical="center" wrapText="1"/>
    </xf>
    <xf numFmtId="3" fontId="29" fillId="20" borderId="34" xfId="0" applyNumberFormat="1" applyFont="1" applyFill="1" applyBorder="1" applyAlignment="1">
      <alignment horizontal="center" vertical="center" wrapText="1"/>
    </xf>
    <xf numFmtId="0" fontId="94" fillId="20" borderId="9" xfId="34" applyFont="1" applyFill="1" applyBorder="1" applyAlignment="1">
      <alignment horizontal="center" vertical="center" wrapText="1"/>
    </xf>
    <xf numFmtId="4" fontId="29" fillId="20" borderId="9" xfId="0" applyNumberFormat="1" applyFont="1" applyFill="1" applyBorder="1" applyAlignment="1">
      <alignment horizontal="center" vertical="center" wrapText="1"/>
    </xf>
    <xf numFmtId="4" fontId="29" fillId="20" borderId="9" xfId="0" applyNumberFormat="1" applyFont="1" applyFill="1" applyBorder="1" applyAlignment="1" applyProtection="1">
      <alignment horizontal="center" vertical="center"/>
      <protection locked="0"/>
    </xf>
    <xf numFmtId="2" fontId="29" fillId="20" borderId="9" xfId="0" applyNumberFormat="1" applyFont="1" applyFill="1" applyBorder="1" applyAlignment="1">
      <alignment horizontal="center" vertical="center"/>
    </xf>
    <xf numFmtId="4" fontId="29" fillId="20" borderId="9" xfId="0" applyNumberFormat="1" applyFont="1" applyFill="1" applyBorder="1" applyAlignment="1">
      <alignment horizontal="center" vertical="center"/>
    </xf>
    <xf numFmtId="2" fontId="29" fillId="20" borderId="47" xfId="0" applyNumberFormat="1" applyFont="1" applyFill="1" applyBorder="1" applyAlignment="1">
      <alignment horizontal="center" vertical="center"/>
    </xf>
    <xf numFmtId="0" fontId="92" fillId="20" borderId="0" xfId="60" applyFont="1" applyFill="1"/>
    <xf numFmtId="3" fontId="38" fillId="20" borderId="9" xfId="0" applyNumberFormat="1" applyFont="1" applyFill="1" applyBorder="1" applyAlignment="1">
      <alignment horizontal="center" vertical="center" wrapText="1"/>
    </xf>
    <xf numFmtId="2" fontId="31" fillId="20" borderId="9" xfId="36" applyNumberFormat="1" applyFont="1" applyFill="1" applyBorder="1" applyAlignment="1">
      <alignment horizontal="center" vertical="center"/>
    </xf>
    <xf numFmtId="3" fontId="12" fillId="21" borderId="34" xfId="0" applyNumberFormat="1" applyFont="1" applyFill="1" applyBorder="1" applyAlignment="1">
      <alignment horizontal="center" vertical="center" wrapText="1"/>
    </xf>
    <xf numFmtId="0" fontId="36" fillId="21" borderId="9" xfId="34" applyFont="1" applyFill="1" applyBorder="1" applyAlignment="1">
      <alignment horizontal="center" vertical="center" wrapText="1"/>
    </xf>
    <xf numFmtId="4" fontId="0" fillId="21" borderId="9" xfId="0" applyNumberFormat="1" applyFill="1" applyBorder="1" applyAlignment="1">
      <alignment horizontal="left" vertical="center" wrapText="1"/>
    </xf>
    <xf numFmtId="4" fontId="0" fillId="21" borderId="9" xfId="0" applyNumberFormat="1" applyFill="1" applyBorder="1" applyAlignment="1">
      <alignment horizontal="center" vertical="center" wrapText="1"/>
    </xf>
    <xf numFmtId="3" fontId="38" fillId="21" borderId="9" xfId="0" applyNumberFormat="1" applyFont="1" applyFill="1" applyBorder="1" applyAlignment="1">
      <alignment horizontal="center" vertical="center" wrapText="1"/>
    </xf>
    <xf numFmtId="2" fontId="12" fillId="21" borderId="9" xfId="0" applyNumberFormat="1" applyFont="1" applyFill="1" applyBorder="1" applyAlignment="1">
      <alignment horizontal="center" vertical="center"/>
    </xf>
    <xf numFmtId="2" fontId="68" fillId="21" borderId="9" xfId="0" applyNumberFormat="1" applyFont="1" applyFill="1" applyBorder="1" applyAlignment="1">
      <alignment horizontal="center" vertical="center"/>
    </xf>
    <xf numFmtId="2" fontId="31" fillId="21" borderId="9" xfId="36" applyNumberFormat="1" applyFont="1" applyFill="1" applyBorder="1" applyAlignment="1">
      <alignment horizontal="center" vertical="center"/>
    </xf>
    <xf numFmtId="2" fontId="31" fillId="21" borderId="11" xfId="0" applyNumberFormat="1" applyFont="1" applyFill="1" applyBorder="1" applyAlignment="1">
      <alignment horizontal="center" vertical="center"/>
    </xf>
    <xf numFmtId="2" fontId="30" fillId="21" borderId="11" xfId="0" applyNumberFormat="1" applyFont="1" applyFill="1" applyBorder="1" applyAlignment="1">
      <alignment horizontal="center" vertical="center"/>
    </xf>
    <xf numFmtId="2" fontId="31" fillId="21" borderId="15" xfId="0" applyNumberFormat="1" applyFont="1" applyFill="1" applyBorder="1" applyAlignment="1">
      <alignment horizontal="center" vertical="center"/>
    </xf>
    <xf numFmtId="0" fontId="32" fillId="21" borderId="0" xfId="36" applyFont="1" applyFill="1"/>
    <xf numFmtId="0" fontId="12" fillId="21" borderId="34" xfId="34" applyFont="1" applyFill="1" applyBorder="1" applyAlignment="1">
      <alignment horizontal="center" vertical="center" wrapText="1"/>
    </xf>
    <xf numFmtId="0" fontId="36" fillId="21" borderId="9" xfId="64" applyFont="1" applyFill="1" applyBorder="1" applyAlignment="1">
      <alignment horizontal="center" vertical="center" wrapText="1"/>
    </xf>
    <xf numFmtId="0" fontId="12" fillId="21" borderId="9" xfId="34" applyFont="1" applyFill="1" applyBorder="1" applyAlignment="1" applyProtection="1">
      <alignment horizontal="center" vertical="center"/>
      <protection locked="0"/>
    </xf>
    <xf numFmtId="4" fontId="12" fillId="21" borderId="9" xfId="0" applyNumberFormat="1" applyFont="1" applyFill="1" applyBorder="1" applyAlignment="1">
      <alignment horizontal="center" vertical="center" wrapText="1"/>
    </xf>
    <xf numFmtId="4" fontId="100" fillId="19" borderId="9" xfId="0" applyNumberFormat="1" applyFont="1" applyFill="1" applyBorder="1" applyAlignment="1">
      <alignment vertical="center" wrapText="1"/>
    </xf>
    <xf numFmtId="0" fontId="45" fillId="19" borderId="9" xfId="51" applyFont="1" applyFill="1" applyBorder="1" applyAlignment="1">
      <alignment horizontal="center" vertical="center" wrapText="1"/>
    </xf>
    <xf numFmtId="2" fontId="45" fillId="19" borderId="9" xfId="51" applyNumberFormat="1" applyFont="1" applyFill="1" applyBorder="1" applyAlignment="1">
      <alignment horizontal="center" vertical="center" wrapText="1"/>
    </xf>
    <xf numFmtId="0" fontId="45" fillId="19" borderId="9" xfId="0" applyFont="1" applyFill="1" applyBorder="1" applyAlignment="1">
      <alignment vertical="top" wrapText="1"/>
    </xf>
    <xf numFmtId="0" fontId="45" fillId="19" borderId="9" xfId="0" applyFont="1" applyFill="1" applyBorder="1" applyAlignment="1">
      <alignment horizontal="center" vertical="center" wrapText="1"/>
    </xf>
    <xf numFmtId="2" fontId="45" fillId="19" borderId="9" xfId="34" applyNumberFormat="1" applyFont="1" applyFill="1" applyBorder="1" applyAlignment="1" applyProtection="1">
      <alignment horizontal="center" vertical="center"/>
      <protection locked="0"/>
    </xf>
    <xf numFmtId="16" fontId="45" fillId="19" borderId="34" xfId="34" applyNumberFormat="1" applyFont="1" applyFill="1" applyBorder="1" applyAlignment="1">
      <alignment horizontal="center" vertical="center" wrapText="1"/>
    </xf>
    <xf numFmtId="0" fontId="45" fillId="19" borderId="34" xfId="34" applyFont="1" applyFill="1" applyBorder="1" applyAlignment="1">
      <alignment horizontal="center" vertical="center" wrapText="1"/>
    </xf>
    <xf numFmtId="4" fontId="38" fillId="21" borderId="9" xfId="0" applyNumberFormat="1" applyFont="1" applyFill="1" applyBorder="1" applyAlignment="1">
      <alignment horizontal="center" vertical="center" wrapText="1"/>
    </xf>
    <xf numFmtId="0" fontId="0" fillId="0" borderId="9" xfId="0" applyBorder="1" applyAlignment="1">
      <alignment horizontal="left" vertical="center" wrapText="1" indent="1"/>
    </xf>
    <xf numFmtId="0" fontId="12" fillId="0" borderId="9" xfId="34" applyFont="1" applyBorder="1" applyAlignment="1" applyProtection="1">
      <alignment vertical="center" wrapText="1"/>
      <protection locked="0"/>
    </xf>
    <xf numFmtId="0" fontId="29" fillId="19" borderId="34" xfId="34" applyFont="1" applyFill="1" applyBorder="1" applyAlignment="1">
      <alignment horizontal="center" vertical="center" wrapText="1"/>
    </xf>
    <xf numFmtId="0" fontId="29" fillId="19" borderId="9" xfId="0" applyFont="1" applyFill="1" applyBorder="1" applyAlignment="1">
      <alignment horizontal="center"/>
    </xf>
    <xf numFmtId="2" fontId="98" fillId="19" borderId="9" xfId="34" applyNumberFormat="1" applyFont="1" applyFill="1" applyBorder="1" applyAlignment="1" applyProtection="1">
      <alignment horizontal="center" vertical="center"/>
      <protection locked="0"/>
    </xf>
    <xf numFmtId="0" fontId="0" fillId="19" borderId="9" xfId="0" applyFill="1" applyBorder="1" applyAlignment="1">
      <alignment horizontal="left" vertical="center" wrapText="1" indent="1"/>
    </xf>
    <xf numFmtId="16" fontId="0" fillId="19" borderId="34" xfId="34" applyNumberFormat="1" applyFont="1" applyFill="1" applyBorder="1" applyAlignment="1">
      <alignment horizontal="center" vertical="center" wrapText="1"/>
    </xf>
    <xf numFmtId="0" fontId="12" fillId="19" borderId="9" xfId="51" applyFont="1" applyFill="1" applyBorder="1" applyAlignment="1">
      <alignment horizontal="center" vertical="center"/>
    </xf>
    <xf numFmtId="0" fontId="0" fillId="19" borderId="9" xfId="51" applyFont="1" applyFill="1" applyBorder="1" applyAlignment="1">
      <alignment horizontal="left" vertical="center" wrapText="1"/>
    </xf>
    <xf numFmtId="0" fontId="0" fillId="19" borderId="9" xfId="51" applyFont="1" applyFill="1" applyBorder="1" applyAlignment="1">
      <alignment horizontal="center" vertical="center"/>
    </xf>
    <xf numFmtId="2" fontId="12" fillId="19" borderId="9" xfId="51" applyNumberFormat="1" applyFont="1" applyFill="1" applyBorder="1" applyAlignment="1">
      <alignment horizontal="center" vertical="center"/>
    </xf>
    <xf numFmtId="0" fontId="0" fillId="19" borderId="34" xfId="34" applyFont="1" applyFill="1" applyBorder="1" applyAlignment="1">
      <alignment horizontal="center" vertical="center" wrapText="1"/>
    </xf>
    <xf numFmtId="4" fontId="0" fillId="19" borderId="9" xfId="63" applyNumberFormat="1" applyFont="1" applyFill="1" applyBorder="1" applyAlignment="1">
      <alignment horizontal="left" vertical="center" wrapText="1"/>
    </xf>
    <xf numFmtId="4" fontId="12" fillId="19" borderId="9" xfId="0" applyNumberFormat="1" applyFont="1" applyFill="1" applyBorder="1" applyAlignment="1">
      <alignment horizontal="center" vertical="center" wrapText="1"/>
    </xf>
    <xf numFmtId="169" fontId="12" fillId="19" borderId="9" xfId="34" applyNumberFormat="1" applyFont="1" applyFill="1" applyBorder="1" applyAlignment="1" applyProtection="1">
      <alignment horizontal="center" vertical="center"/>
      <protection locked="0"/>
    </xf>
    <xf numFmtId="4" fontId="0" fillId="19" borderId="9" xfId="0" applyNumberFormat="1" applyFill="1" applyBorder="1" applyAlignment="1">
      <alignment horizontal="left" vertical="center" wrapText="1"/>
    </xf>
    <xf numFmtId="0" fontId="0" fillId="19" borderId="9" xfId="0" applyFill="1" applyBorder="1" applyAlignment="1" applyProtection="1">
      <alignment vertical="center" wrapText="1"/>
      <protection locked="0"/>
    </xf>
    <xf numFmtId="4" fontId="92" fillId="19" borderId="9" xfId="61" applyNumberFormat="1" applyFont="1" applyFill="1" applyBorder="1" applyAlignment="1">
      <alignment horizontal="center" vertical="center" wrapText="1"/>
    </xf>
    <xf numFmtId="2" fontId="0" fillId="19" borderId="9" xfId="34" applyNumberFormat="1" applyFont="1" applyFill="1" applyBorder="1" applyAlignment="1" applyProtection="1">
      <alignment horizontal="center" vertical="center"/>
      <protection locked="0"/>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xf numFmtId="4" fontId="96" fillId="19" borderId="9" xfId="0" applyNumberFormat="1" applyFont="1" applyFill="1" applyBorder="1" applyAlignment="1">
      <alignment horizontal="center" vertical="center" wrapText="1"/>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6">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zoomScale="88" zoomScaleNormal="100" zoomScaleSheetLayoutView="88" workbookViewId="0">
      <selection activeCell="R18" sqref="R18"/>
    </sheetView>
  </sheetViews>
  <sheetFormatPr defaultColWidth="9.125" defaultRowHeight="15.05"/>
  <cols>
    <col min="1" max="1" width="2.25" style="11" customWidth="1"/>
    <col min="2" max="2" width="26.125" style="5" customWidth="1"/>
    <col min="3" max="3" width="42" style="5" customWidth="1"/>
    <col min="4" max="4" width="20.25" style="5" customWidth="1"/>
    <col min="5" max="5" width="9.125" style="5"/>
    <col min="6" max="16384" width="9.1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3">
      <c r="B9" s="890" t="s">
        <v>5</v>
      </c>
      <c r="C9" s="891"/>
      <c r="D9" s="892"/>
    </row>
    <row r="10" spans="2:4" ht="15.75">
      <c r="D10" s="7"/>
    </row>
    <row r="11" spans="2:4" ht="15.05" customHeight="1">
      <c r="B11" s="9" t="s">
        <v>9</v>
      </c>
      <c r="C11" s="893" t="s">
        <v>666</v>
      </c>
      <c r="D11" s="893"/>
    </row>
    <row r="12" spans="2:4" ht="42.4" customHeight="1">
      <c r="B12" s="9" t="s">
        <v>27</v>
      </c>
      <c r="C12" s="893" t="s">
        <v>99</v>
      </c>
      <c r="D12" s="893"/>
    </row>
    <row r="13" spans="2:4">
      <c r="B13" s="9" t="s">
        <v>10</v>
      </c>
      <c r="C13" s="893" t="s">
        <v>100</v>
      </c>
      <c r="D13" s="893"/>
    </row>
    <row r="14" spans="2:4" ht="15.75">
      <c r="B14" s="102" t="s">
        <v>1305</v>
      </c>
      <c r="C14" s="897" t="s">
        <v>1306</v>
      </c>
      <c r="D14" s="897"/>
    </row>
    <row r="15" spans="2:4" ht="15.75">
      <c r="D15" s="7"/>
    </row>
    <row r="16" spans="2:4">
      <c r="D16" s="10" t="s">
        <v>1304</v>
      </c>
    </row>
    <row r="17" spans="2:5" ht="15.75">
      <c r="B17" s="158" t="s">
        <v>1308</v>
      </c>
    </row>
    <row r="18" spans="2:5" s="129" customFormat="1">
      <c r="B18" s="894" t="s">
        <v>47</v>
      </c>
      <c r="C18" s="896" t="s">
        <v>6</v>
      </c>
      <c r="D18" s="894" t="s">
        <v>65</v>
      </c>
      <c r="E18" s="113"/>
    </row>
    <row r="19" spans="2:5" s="129" customFormat="1" ht="19.649999999999999" customHeight="1">
      <c r="B19" s="895"/>
      <c r="C19" s="896"/>
      <c r="D19" s="895"/>
      <c r="E19" s="113"/>
    </row>
    <row r="20" spans="2:5" s="129" customFormat="1">
      <c r="B20" s="115"/>
      <c r="C20" s="116"/>
      <c r="D20" s="117"/>
      <c r="E20" s="113"/>
    </row>
    <row r="21" spans="2:5" s="129" customFormat="1">
      <c r="B21" s="118">
        <v>1</v>
      </c>
      <c r="C21" s="119" t="s">
        <v>30</v>
      </c>
      <c r="D21" s="448"/>
      <c r="E21" s="113"/>
    </row>
    <row r="22" spans="2:5" s="129" customFormat="1">
      <c r="B22" s="118">
        <v>2</v>
      </c>
      <c r="C22" s="119" t="s">
        <v>53</v>
      </c>
      <c r="D22" s="448"/>
      <c r="E22" s="113"/>
    </row>
    <row r="23" spans="2:5" s="129" customFormat="1">
      <c r="B23" s="118">
        <v>3</v>
      </c>
      <c r="C23" s="119" t="s">
        <v>54</v>
      </c>
      <c r="D23" s="448"/>
      <c r="E23" s="113"/>
    </row>
    <row r="24" spans="2:5" s="129" customFormat="1">
      <c r="B24" s="120">
        <v>4</v>
      </c>
      <c r="C24" s="121" t="s">
        <v>48</v>
      </c>
      <c r="D24" s="449"/>
      <c r="E24" s="113"/>
    </row>
    <row r="25" spans="2:5" s="1" customFormat="1">
      <c r="B25" s="122"/>
      <c r="C25" s="123" t="s">
        <v>7</v>
      </c>
      <c r="D25" s="124"/>
    </row>
    <row r="26" spans="2:5" s="1" customFormat="1">
      <c r="B26" s="122"/>
      <c r="C26" s="125"/>
      <c r="D26" s="467"/>
    </row>
    <row r="27" spans="2:5" s="1" customFormat="1">
      <c r="B27" s="122"/>
      <c r="C27" s="123"/>
      <c r="D27" s="124"/>
    </row>
    <row r="28" spans="2:5" s="129" customFormat="1" ht="17.05">
      <c r="B28" s="126"/>
      <c r="C28" s="126"/>
      <c r="D28" s="127"/>
      <c r="E28" s="128"/>
    </row>
    <row r="29" spans="2:5" s="129" customFormat="1" ht="17.05">
      <c r="B29" s="126"/>
      <c r="C29" s="126"/>
      <c r="D29" s="127"/>
      <c r="E29" s="128"/>
    </row>
    <row r="30" spans="2:5" s="1" customFormat="1">
      <c r="B30" s="122"/>
      <c r="C30" s="125" t="s">
        <v>49</v>
      </c>
      <c r="D30" s="124"/>
    </row>
    <row r="31" spans="2:5" s="129" customFormat="1" ht="17.05">
      <c r="B31" s="126"/>
      <c r="C31" s="126"/>
      <c r="D31" s="127"/>
      <c r="E31" s="128"/>
    </row>
    <row r="32" spans="2:5" s="129" customFormat="1" ht="17.05">
      <c r="B32" s="126"/>
      <c r="C32" s="126"/>
      <c r="D32" s="127"/>
      <c r="E32" s="128"/>
    </row>
    <row r="33" spans="2:8" s="129" customFormat="1" ht="17.05">
      <c r="B33" s="126"/>
      <c r="C33" s="126"/>
      <c r="D33" s="127"/>
      <c r="E33" s="128"/>
    </row>
    <row r="34" spans="2:8" s="129" customFormat="1">
      <c r="B34" s="130"/>
      <c r="C34" s="113"/>
      <c r="D34" s="131"/>
      <c r="E34" s="113"/>
      <c r="H34" s="1"/>
    </row>
    <row r="35" spans="2:8" s="1" customFormat="1" ht="14.4">
      <c r="B35" s="2" t="s">
        <v>8</v>
      </c>
      <c r="C35" s="3"/>
      <c r="D35" s="112"/>
    </row>
    <row r="36" spans="2:8" s="1" customFormat="1" ht="14.4">
      <c r="B36" s="3"/>
      <c r="C36" s="134"/>
      <c r="D36" s="134"/>
      <c r="E36" s="134"/>
    </row>
    <row r="37" spans="2:8" s="1" customFormat="1" ht="14.4">
      <c r="B37" s="2"/>
      <c r="C37" s="133"/>
      <c r="D37" s="101"/>
      <c r="E37" s="101"/>
    </row>
    <row r="38" spans="2:8" s="1" customFormat="1" ht="14.4">
      <c r="B38" s="2"/>
      <c r="C38" s="133"/>
      <c r="D38" s="101"/>
      <c r="E38" s="101"/>
    </row>
    <row r="39" spans="2:8" s="1" customFormat="1" ht="14.4">
      <c r="B39" s="2"/>
      <c r="C39" s="133"/>
      <c r="D39" s="101"/>
      <c r="E39" s="101"/>
    </row>
    <row r="40" spans="2:8" s="1" customFormat="1" ht="14.4">
      <c r="B40" s="4"/>
      <c r="D40" s="133"/>
      <c r="E40" s="133"/>
    </row>
    <row r="41" spans="2:8" s="129" customFormat="1">
      <c r="B41" s="2" t="s">
        <v>46</v>
      </c>
      <c r="C41" s="141"/>
      <c r="D41" s="113"/>
      <c r="E41" s="113"/>
    </row>
    <row r="42" spans="2:8" s="1" customFormat="1" ht="14.4">
      <c r="B42" s="3"/>
      <c r="C42" s="134"/>
      <c r="D42" s="134"/>
      <c r="E42" s="134"/>
    </row>
    <row r="43" spans="2:8" s="1" customFormat="1" ht="14.4">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C26" sqref="C26:D26"/>
    </sheetView>
  </sheetViews>
  <sheetFormatPr defaultColWidth="9.125" defaultRowHeight="12.45"/>
  <cols>
    <col min="1" max="1" width="10.25" style="66" customWidth="1"/>
    <col min="2" max="2" width="12.75" style="66" customWidth="1"/>
    <col min="3" max="3" width="32.75" style="66" customWidth="1"/>
    <col min="4" max="4" width="10" style="66" customWidth="1"/>
    <col min="5" max="5" width="13.25" style="66" customWidth="1"/>
    <col min="6" max="6" width="13.75" style="66" customWidth="1"/>
    <col min="7" max="7" width="17.75" style="66" customWidth="1"/>
    <col min="8" max="8" width="12.875" style="66" customWidth="1"/>
    <col min="9" max="9" width="16" style="66" customWidth="1"/>
    <col min="10" max="16384" width="9.125" style="66"/>
  </cols>
  <sheetData>
    <row r="1" spans="1:9" ht="17.7">
      <c r="A1" s="65"/>
    </row>
    <row r="2" spans="1:9" ht="18" customHeight="1">
      <c r="A2" s="909" t="s">
        <v>92</v>
      </c>
      <c r="B2" s="909"/>
      <c r="C2" s="909"/>
      <c r="D2" s="909"/>
      <c r="E2" s="909"/>
      <c r="F2" s="909"/>
      <c r="G2" s="909"/>
      <c r="H2" s="909"/>
      <c r="I2" s="909"/>
    </row>
    <row r="3" spans="1:9" ht="17.7">
      <c r="C3" s="67"/>
      <c r="D3" s="68"/>
      <c r="F3" s="72"/>
      <c r="G3" s="72"/>
      <c r="H3" s="72"/>
      <c r="I3" s="72"/>
    </row>
    <row r="4" spans="1:9" ht="17.7">
      <c r="C4" s="67"/>
      <c r="D4" s="68"/>
      <c r="F4" s="72"/>
      <c r="G4" s="72"/>
      <c r="H4" s="72"/>
      <c r="I4" s="72"/>
    </row>
    <row r="5" spans="1:9">
      <c r="A5" s="71"/>
    </row>
    <row r="6" spans="1:9" ht="17.7">
      <c r="A6" s="912" t="str">
        <f>Koptame!C21</f>
        <v>Vispārējie būvdarbi</v>
      </c>
      <c r="B6" s="913"/>
      <c r="C6" s="913"/>
      <c r="D6" s="913"/>
      <c r="E6" s="913"/>
      <c r="F6" s="913"/>
      <c r="G6" s="913"/>
      <c r="H6" s="913"/>
      <c r="I6" s="914"/>
    </row>
    <row r="7" spans="1:9">
      <c r="A7" s="71"/>
    </row>
    <row r="8" spans="1:9" ht="15.05">
      <c r="A8" s="915" t="s">
        <v>9</v>
      </c>
      <c r="B8" s="915"/>
      <c r="C8" s="899" t="str">
        <f>Koptame!C11</f>
        <v>Pirmsskolas izglītības iestāde</v>
      </c>
      <c r="D8" s="899"/>
      <c r="E8" s="899"/>
      <c r="F8" s="899"/>
      <c r="G8" s="899"/>
      <c r="H8" s="899"/>
      <c r="I8" s="899"/>
    </row>
    <row r="9" spans="1:9" ht="15.9" customHeight="1">
      <c r="A9" s="904" t="s">
        <v>27</v>
      </c>
      <c r="B9" s="904"/>
      <c r="C9" s="899" t="str">
        <f>Koptame!C12</f>
        <v>Pirmsskolas izglītības iestādes jaunbūve</v>
      </c>
      <c r="D9" s="899"/>
      <c r="E9" s="899"/>
      <c r="F9" s="899"/>
      <c r="G9" s="899"/>
      <c r="H9" s="899"/>
      <c r="I9" s="899"/>
    </row>
    <row r="10" spans="1:9" ht="15.05">
      <c r="A10" s="904" t="s">
        <v>10</v>
      </c>
      <c r="B10" s="904"/>
      <c r="C10" s="899" t="str">
        <f>Koptame!C13</f>
        <v>Baložu iela 33, Baloži, Ķekavas novads</v>
      </c>
      <c r="D10" s="899"/>
      <c r="E10" s="899"/>
      <c r="F10" s="899"/>
      <c r="G10" s="899"/>
      <c r="H10" s="899"/>
      <c r="I10" s="899"/>
    </row>
    <row r="11" spans="1:9" ht="15.05">
      <c r="A11" s="904" t="str">
        <f>Koptame!B14</f>
        <v>Iepirkuma Id Nr.</v>
      </c>
      <c r="B11" s="904"/>
      <c r="C11" s="95" t="s">
        <v>1306</v>
      </c>
      <c r="D11" s="72"/>
      <c r="F11" s="73"/>
      <c r="G11" s="73"/>
      <c r="H11" s="73"/>
      <c r="I11" s="73"/>
    </row>
    <row r="12" spans="1:9" ht="15.4" customHeight="1">
      <c r="A12" s="93"/>
      <c r="B12" s="93"/>
      <c r="C12" s="72"/>
      <c r="D12" s="72"/>
      <c r="F12" s="73"/>
      <c r="G12" s="73"/>
      <c r="H12" s="73"/>
      <c r="I12" s="73"/>
    </row>
    <row r="13" spans="1:9" ht="18" customHeight="1">
      <c r="A13" s="74"/>
      <c r="F13" s="910" t="s">
        <v>60</v>
      </c>
      <c r="G13" s="911"/>
      <c r="H13" s="69">
        <f>E37</f>
        <v>0</v>
      </c>
      <c r="I13" s="70"/>
    </row>
    <row r="14" spans="1:9" ht="17.7">
      <c r="A14" s="74"/>
      <c r="F14" s="910" t="s">
        <v>14</v>
      </c>
      <c r="G14" s="911"/>
      <c r="H14" s="69">
        <f>I33</f>
        <v>0</v>
      </c>
      <c r="I14" s="70"/>
    </row>
    <row r="15" spans="1:9">
      <c r="H15" s="153">
        <f>H14+kops2!H14+kops3!H14+kops4!H14</f>
        <v>0</v>
      </c>
    </row>
    <row r="16" spans="1:9" ht="14.4">
      <c r="G16" s="12"/>
      <c r="H16" s="12" t="str">
        <f>Koptame!D16</f>
        <v xml:space="preserve">Tāme sastādīta:   </v>
      </c>
    </row>
    <row r="17" spans="1:9" ht="15.05">
      <c r="A17" s="75"/>
    </row>
    <row r="18" spans="1:9" ht="51.4" customHeight="1">
      <c r="A18" s="900" t="s">
        <v>15</v>
      </c>
      <c r="B18" s="900" t="s">
        <v>16</v>
      </c>
      <c r="C18" s="916" t="s">
        <v>90</v>
      </c>
      <c r="D18" s="917"/>
      <c r="E18" s="900" t="s">
        <v>61</v>
      </c>
      <c r="F18" s="900" t="s">
        <v>17</v>
      </c>
      <c r="G18" s="900"/>
      <c r="H18" s="900"/>
      <c r="I18" s="900" t="s">
        <v>18</v>
      </c>
    </row>
    <row r="19" spans="1:9" ht="40.75" customHeight="1">
      <c r="A19" s="900"/>
      <c r="B19" s="900"/>
      <c r="C19" s="918"/>
      <c r="D19" s="919"/>
      <c r="E19" s="900"/>
      <c r="F19" s="143" t="s">
        <v>62</v>
      </c>
      <c r="G19" s="143" t="s">
        <v>88</v>
      </c>
      <c r="H19" s="143" t="s">
        <v>64</v>
      </c>
      <c r="I19" s="900"/>
    </row>
    <row r="20" spans="1:9" ht="17.7">
      <c r="A20" s="76"/>
      <c r="B20" s="77"/>
      <c r="C20" s="905"/>
      <c r="D20" s="906"/>
      <c r="E20" s="77"/>
      <c r="F20" s="77"/>
      <c r="G20" s="77"/>
      <c r="H20" s="77"/>
      <c r="I20" s="78"/>
    </row>
    <row r="21" spans="1:9" ht="13.1">
      <c r="A21" s="79">
        <v>1</v>
      </c>
      <c r="B21" s="80" t="s">
        <v>31</v>
      </c>
      <c r="C21" s="901" t="s">
        <v>793</v>
      </c>
      <c r="D21" s="902"/>
      <c r="E21" s="63"/>
      <c r="F21" s="63"/>
      <c r="G21" s="63"/>
      <c r="H21" s="63"/>
      <c r="I21" s="64"/>
    </row>
    <row r="22" spans="1:9" ht="13.1">
      <c r="A22" s="79">
        <v>2</v>
      </c>
      <c r="B22" s="80" t="s">
        <v>50</v>
      </c>
      <c r="C22" s="901" t="s">
        <v>797</v>
      </c>
      <c r="D22" s="902"/>
      <c r="E22" s="63"/>
      <c r="F22" s="63"/>
      <c r="G22" s="63"/>
      <c r="H22" s="63"/>
      <c r="I22" s="64"/>
    </row>
    <row r="23" spans="1:9" ht="13.1">
      <c r="A23" s="79">
        <v>3</v>
      </c>
      <c r="B23" s="80" t="s">
        <v>32</v>
      </c>
      <c r="C23" s="901" t="s">
        <v>802</v>
      </c>
      <c r="D23" s="902"/>
      <c r="E23" s="63"/>
      <c r="F23" s="63"/>
      <c r="G23" s="63"/>
      <c r="H23" s="63"/>
      <c r="I23" s="64"/>
    </row>
    <row r="24" spans="1:9" ht="13.1">
      <c r="A24" s="79">
        <v>4</v>
      </c>
      <c r="B24" s="80" t="s">
        <v>33</v>
      </c>
      <c r="C24" s="901" t="s">
        <v>806</v>
      </c>
      <c r="D24" s="902"/>
      <c r="E24" s="63"/>
      <c r="F24" s="63"/>
      <c r="G24" s="63"/>
      <c r="H24" s="63"/>
      <c r="I24" s="64"/>
    </row>
    <row r="25" spans="1:9" ht="12.8" customHeight="1">
      <c r="A25" s="79">
        <v>5</v>
      </c>
      <c r="B25" s="80" t="s">
        <v>34</v>
      </c>
      <c r="C25" s="901" t="s">
        <v>812</v>
      </c>
      <c r="D25" s="902"/>
      <c r="E25" s="63"/>
      <c r="F25" s="63"/>
      <c r="G25" s="63"/>
      <c r="H25" s="63"/>
      <c r="I25" s="64"/>
    </row>
    <row r="26" spans="1:9" ht="12.8" customHeight="1">
      <c r="A26" s="79">
        <v>6</v>
      </c>
      <c r="B26" s="80" t="s">
        <v>35</v>
      </c>
      <c r="C26" s="901" t="s">
        <v>839</v>
      </c>
      <c r="D26" s="902"/>
      <c r="E26" s="63"/>
      <c r="F26" s="63"/>
      <c r="G26" s="63"/>
      <c r="H26" s="63"/>
      <c r="I26" s="64"/>
    </row>
    <row r="27" spans="1:9" ht="13.1">
      <c r="A27" s="79">
        <v>7</v>
      </c>
      <c r="B27" s="80" t="s">
        <v>36</v>
      </c>
      <c r="C27" s="901" t="s">
        <v>815</v>
      </c>
      <c r="D27" s="902"/>
      <c r="E27" s="63"/>
      <c r="F27" s="63"/>
      <c r="G27" s="63"/>
      <c r="H27" s="63"/>
      <c r="I27" s="64"/>
    </row>
    <row r="28" spans="1:9" ht="13.1">
      <c r="A28" s="79">
        <v>8</v>
      </c>
      <c r="B28" s="80" t="s">
        <v>37</v>
      </c>
      <c r="C28" s="901" t="s">
        <v>816</v>
      </c>
      <c r="D28" s="902"/>
      <c r="E28" s="63"/>
      <c r="F28" s="63"/>
      <c r="G28" s="63"/>
      <c r="H28" s="63"/>
      <c r="I28" s="64"/>
    </row>
    <row r="29" spans="1:9" ht="13.1">
      <c r="A29" s="79">
        <v>9</v>
      </c>
      <c r="B29" s="80" t="s">
        <v>38</v>
      </c>
      <c r="C29" s="901" t="s">
        <v>944</v>
      </c>
      <c r="D29" s="902"/>
      <c r="E29" s="63"/>
      <c r="F29" s="63"/>
      <c r="G29" s="63"/>
      <c r="H29" s="63"/>
      <c r="I29" s="64"/>
    </row>
    <row r="30" spans="1:9" ht="12.8" customHeight="1">
      <c r="A30" s="79">
        <v>10</v>
      </c>
      <c r="B30" s="80" t="s">
        <v>39</v>
      </c>
      <c r="C30" s="901" t="s">
        <v>946</v>
      </c>
      <c r="D30" s="902"/>
      <c r="E30" s="63"/>
      <c r="F30" s="63"/>
      <c r="G30" s="63"/>
      <c r="H30" s="63"/>
      <c r="I30" s="64"/>
    </row>
    <row r="31" spans="1:9" ht="13.1">
      <c r="A31" s="79">
        <v>11</v>
      </c>
      <c r="B31" s="80" t="s">
        <v>40</v>
      </c>
      <c r="C31" s="901" t="s">
        <v>829</v>
      </c>
      <c r="D31" s="902"/>
      <c r="E31" s="63"/>
      <c r="F31" s="63"/>
      <c r="G31" s="63"/>
      <c r="H31" s="63"/>
      <c r="I31" s="64"/>
    </row>
    <row r="32" spans="1:9" ht="13.1">
      <c r="A32" s="82"/>
      <c r="B32" s="83"/>
      <c r="C32" s="907"/>
      <c r="D32" s="908"/>
      <c r="E32" s="81"/>
      <c r="F32" s="156"/>
      <c r="G32" s="156"/>
      <c r="H32" s="156"/>
      <c r="I32" s="157"/>
    </row>
    <row r="33" spans="1:9" ht="16.55" customHeight="1">
      <c r="A33" s="110"/>
      <c r="B33" s="110"/>
      <c r="C33" s="84" t="s">
        <v>19</v>
      </c>
      <c r="D33" s="84"/>
      <c r="E33" s="85"/>
      <c r="F33" s="85"/>
      <c r="G33" s="85"/>
      <c r="H33" s="85"/>
      <c r="I33" s="85"/>
    </row>
    <row r="34" spans="1:9" ht="15.05">
      <c r="A34" s="903" t="s">
        <v>41</v>
      </c>
      <c r="B34" s="903"/>
      <c r="C34" s="903"/>
      <c r="D34" s="86" t="s">
        <v>1307</v>
      </c>
      <c r="E34" s="87"/>
      <c r="F34" s="73"/>
    </row>
    <row r="35" spans="1:9" ht="15.75">
      <c r="A35" s="109"/>
      <c r="B35" s="109"/>
      <c r="C35" s="132" t="s">
        <v>51</v>
      </c>
      <c r="D35" s="86"/>
      <c r="E35" s="87"/>
      <c r="F35" s="73"/>
    </row>
    <row r="36" spans="1:9" ht="15.05">
      <c r="A36" s="903" t="s">
        <v>28</v>
      </c>
      <c r="B36" s="903"/>
      <c r="C36" s="903"/>
      <c r="D36" s="86" t="s">
        <v>1307</v>
      </c>
      <c r="E36" s="87"/>
      <c r="F36" s="73"/>
    </row>
    <row r="37" spans="1:9" ht="18" customHeight="1">
      <c r="A37" s="898"/>
      <c r="B37" s="898"/>
      <c r="C37" s="84" t="s">
        <v>20</v>
      </c>
      <c r="D37" s="84"/>
      <c r="E37" s="88"/>
      <c r="F37" s="73"/>
    </row>
    <row r="38" spans="1:9" ht="17.7">
      <c r="A38" s="89"/>
    </row>
    <row r="39" spans="1:9" ht="17.7">
      <c r="A39" s="89"/>
    </row>
    <row r="40" spans="1:9" ht="14.4">
      <c r="A40" s="90"/>
      <c r="B40" s="2" t="s">
        <v>8</v>
      </c>
      <c r="C40" s="3"/>
      <c r="F40" s="73"/>
    </row>
    <row r="41" spans="1:9" ht="14.4">
      <c r="A41" s="73"/>
      <c r="B41" s="3"/>
      <c r="C41" s="134">
        <f>Koptame!C36</f>
        <v>0</v>
      </c>
      <c r="D41" s="91"/>
      <c r="E41" s="91"/>
      <c r="F41" s="73"/>
    </row>
    <row r="42" spans="1:9" ht="14.4">
      <c r="A42" s="92"/>
      <c r="B42" s="2"/>
      <c r="C42" s="133">
        <f>Koptame!C37</f>
        <v>0</v>
      </c>
      <c r="D42" s="73"/>
      <c r="E42" s="73"/>
      <c r="F42" s="73"/>
    </row>
    <row r="43" spans="1:9" ht="14.4">
      <c r="B43" s="2"/>
      <c r="C43" s="133"/>
    </row>
    <row r="44" spans="1:9" ht="14.4">
      <c r="B44" s="2"/>
    </row>
    <row r="45" spans="1:9" ht="14.4">
      <c r="B45" s="4"/>
      <c r="C45" s="1"/>
    </row>
    <row r="46" spans="1:9" ht="14.4">
      <c r="B46" s="2" t="str">
        <f>Koptame!B41</f>
        <v>Pārbaudīja:</v>
      </c>
      <c r="C46" s="113"/>
    </row>
    <row r="47" spans="1:9" ht="14.4">
      <c r="B47" s="3"/>
      <c r="C47" s="134">
        <f>Koptame!C42</f>
        <v>0</v>
      </c>
    </row>
    <row r="48" spans="1:9" ht="14.4">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25" defaultRowHeight="14.4"/>
  <cols>
    <col min="1" max="1" width="9" style="19" customWidth="1"/>
    <col min="2" max="2" width="5.25" style="56" customWidth="1"/>
    <col min="3" max="3" width="40.25" style="19" customWidth="1"/>
    <col min="4" max="4" width="8.125" style="19" customWidth="1"/>
    <col min="5" max="5" width="10.375" style="19" customWidth="1"/>
    <col min="6" max="7" width="9.125" style="56" customWidth="1"/>
    <col min="8" max="10" width="9.125" style="19" customWidth="1"/>
    <col min="11" max="11" width="9.125" style="56" customWidth="1"/>
    <col min="12" max="12" width="14.25" style="56" customWidth="1"/>
    <col min="13" max="13" width="15.25" style="19" customWidth="1"/>
    <col min="14" max="14" width="14.75" style="19" customWidth="1"/>
    <col min="15" max="15" width="13.25" style="19" customWidth="1"/>
    <col min="16" max="16" width="14.875" style="19" customWidth="1"/>
    <col min="17" max="16384" width="9.125" style="19"/>
  </cols>
  <sheetData>
    <row r="1" spans="1:16" s="24" customFormat="1">
      <c r="B1" s="53"/>
      <c r="E1" s="21"/>
      <c r="F1" s="108"/>
      <c r="G1" s="154" t="s">
        <v>87</v>
      </c>
      <c r="H1" s="111" t="str">
        <f>kops1!B21</f>
        <v>1,1</v>
      </c>
      <c r="K1" s="53"/>
      <c r="L1" s="53"/>
    </row>
    <row r="2" spans="1:16" s="24" customFormat="1">
      <c r="A2" s="931" t="str">
        <f>C13</f>
        <v>Zemes darbi</v>
      </c>
      <c r="B2" s="931"/>
      <c r="C2" s="931"/>
      <c r="D2" s="931"/>
      <c r="E2" s="931"/>
      <c r="F2" s="931"/>
      <c r="G2" s="931"/>
      <c r="H2" s="931"/>
      <c r="I2" s="931"/>
      <c r="J2" s="931"/>
      <c r="K2" s="931"/>
      <c r="L2" s="931"/>
      <c r="M2" s="931"/>
      <c r="N2" s="931"/>
      <c r="O2" s="931"/>
      <c r="P2" s="931"/>
    </row>
    <row r="3" spans="1:16">
      <c r="A3" s="20"/>
      <c r="B3" s="105"/>
      <c r="C3" s="20" t="s">
        <v>11</v>
      </c>
      <c r="D3" s="933" t="str">
        <f>Koptame!C11</f>
        <v>Pirmsskolas izglītības iestāde</v>
      </c>
      <c r="E3" s="933"/>
      <c r="F3" s="933"/>
      <c r="G3" s="933"/>
      <c r="H3" s="933"/>
      <c r="I3" s="933"/>
      <c r="J3" s="933"/>
      <c r="K3" s="933"/>
      <c r="L3" s="933"/>
      <c r="M3" s="933"/>
      <c r="N3" s="933"/>
      <c r="O3" s="933"/>
      <c r="P3" s="933"/>
    </row>
    <row r="4" spans="1:16">
      <c r="A4" s="20"/>
      <c r="B4" s="105"/>
      <c r="C4" s="20" t="s">
        <v>12</v>
      </c>
      <c r="D4" s="933" t="str">
        <f>Koptame!C12</f>
        <v>Pirmsskolas izglītības iestādes jaunbūve</v>
      </c>
      <c r="E4" s="933"/>
      <c r="F4" s="933"/>
      <c r="G4" s="933"/>
      <c r="H4" s="933"/>
      <c r="I4" s="933"/>
      <c r="J4" s="933"/>
      <c r="K4" s="933"/>
      <c r="L4" s="933"/>
      <c r="M4" s="933"/>
      <c r="N4" s="933"/>
      <c r="O4" s="933"/>
      <c r="P4" s="933"/>
    </row>
    <row r="5" spans="1:16">
      <c r="A5" s="20"/>
      <c r="B5" s="105"/>
      <c r="C5" s="20" t="s">
        <v>13</v>
      </c>
      <c r="D5" s="933" t="str">
        <f>Koptame!C13</f>
        <v>Baložu iela 33, Baloži, Ķekavas novads</v>
      </c>
      <c r="E5" s="933"/>
      <c r="F5" s="933"/>
      <c r="G5" s="933"/>
      <c r="H5" s="933"/>
      <c r="I5" s="933"/>
      <c r="J5" s="933"/>
      <c r="K5" s="933"/>
      <c r="L5" s="933"/>
      <c r="M5" s="933"/>
      <c r="N5" s="933"/>
      <c r="O5" s="933"/>
      <c r="P5" s="933"/>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932" t="str">
        <f>Koptame!D16</f>
        <v xml:space="preserve">Tāme sastādīta:   </v>
      </c>
      <c r="M9" s="932"/>
      <c r="N9" s="932"/>
      <c r="O9" s="932"/>
      <c r="P9" s="44"/>
    </row>
    <row r="10" spans="1:16" ht="15.05">
      <c r="A10" s="45"/>
      <c r="B10" s="107"/>
    </row>
    <row r="11" spans="1:16" ht="14.25" customHeight="1">
      <c r="A11" s="924" t="s">
        <v>15</v>
      </c>
      <c r="B11" s="925" t="s">
        <v>21</v>
      </c>
      <c r="C11" s="927" t="s">
        <v>91</v>
      </c>
      <c r="D11" s="928" t="s">
        <v>22</v>
      </c>
      <c r="E11" s="924" t="s">
        <v>23</v>
      </c>
      <c r="F11" s="922" t="s">
        <v>24</v>
      </c>
      <c r="G11" s="922"/>
      <c r="H11" s="922"/>
      <c r="I11" s="922"/>
      <c r="J11" s="922"/>
      <c r="K11" s="922"/>
      <c r="L11" s="922" t="s">
        <v>25</v>
      </c>
      <c r="M11" s="922"/>
      <c r="N11" s="922"/>
      <c r="O11" s="922"/>
      <c r="P11" s="922"/>
    </row>
    <row r="12" spans="1:16" ht="73.5" customHeight="1">
      <c r="A12" s="924"/>
      <c r="B12" s="926"/>
      <c r="C12" s="927"/>
      <c r="D12" s="928"/>
      <c r="E12" s="924"/>
      <c r="F12" s="144" t="s">
        <v>26</v>
      </c>
      <c r="G12" s="144" t="s">
        <v>55</v>
      </c>
      <c r="H12" s="144" t="s">
        <v>56</v>
      </c>
      <c r="I12" s="144" t="s">
        <v>89</v>
      </c>
      <c r="J12" s="144" t="s">
        <v>57</v>
      </c>
      <c r="K12" s="168" t="s">
        <v>58</v>
      </c>
      <c r="L12" s="168" t="s">
        <v>18</v>
      </c>
      <c r="M12" s="144" t="s">
        <v>56</v>
      </c>
      <c r="N12" s="144" t="s">
        <v>89</v>
      </c>
      <c r="O12" s="144" t="s">
        <v>57</v>
      </c>
      <c r="P12" s="144" t="s">
        <v>59</v>
      </c>
    </row>
    <row r="13" spans="1:16" ht="15.0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4.9">
      <c r="A14" s="261">
        <v>1</v>
      </c>
      <c r="B14" s="238"/>
      <c r="C14" s="262" t="s">
        <v>787</v>
      </c>
      <c r="D14" s="263" t="s">
        <v>141</v>
      </c>
      <c r="E14" s="436">
        <v>1</v>
      </c>
      <c r="F14" s="161"/>
      <c r="G14" s="161"/>
      <c r="H14" s="214"/>
      <c r="I14" s="214"/>
      <c r="J14" s="214"/>
      <c r="K14" s="217"/>
      <c r="L14" s="164"/>
      <c r="M14" s="231"/>
      <c r="N14" s="231"/>
      <c r="O14" s="231"/>
      <c r="P14" s="233"/>
    </row>
    <row r="15" spans="1:16" s="56" customFormat="1" ht="24.9">
      <c r="A15" s="261">
        <v>2</v>
      </c>
      <c r="B15" s="264"/>
      <c r="C15" s="265" t="s">
        <v>788</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789</v>
      </c>
      <c r="D16" s="260" t="s">
        <v>586</v>
      </c>
      <c r="E16" s="237">
        <v>422</v>
      </c>
      <c r="F16" s="161"/>
      <c r="G16" s="161"/>
      <c r="H16" s="214"/>
      <c r="I16" s="215"/>
      <c r="J16" s="216"/>
      <c r="K16" s="217"/>
      <c r="L16" s="164"/>
      <c r="M16" s="231"/>
      <c r="N16" s="231"/>
      <c r="O16" s="231"/>
      <c r="P16" s="233"/>
    </row>
    <row r="17" spans="1:16" s="56" customFormat="1" ht="24.9">
      <c r="A17" s="261">
        <v>4</v>
      </c>
      <c r="B17" s="264"/>
      <c r="C17" s="266" t="s">
        <v>790</v>
      </c>
      <c r="D17" s="260" t="s">
        <v>586</v>
      </c>
      <c r="E17" s="237">
        <f>2047-E18</f>
        <v>1842</v>
      </c>
      <c r="F17" s="161"/>
      <c r="G17" s="161"/>
      <c r="H17" s="214"/>
      <c r="I17" s="214"/>
      <c r="J17" s="214"/>
      <c r="K17" s="217"/>
      <c r="L17" s="164"/>
      <c r="M17" s="231"/>
      <c r="N17" s="231"/>
      <c r="O17" s="231"/>
      <c r="P17" s="233"/>
    </row>
    <row r="18" spans="1:16" s="56" customFormat="1" ht="24.9">
      <c r="A18" s="261">
        <v>5</v>
      </c>
      <c r="B18" s="264"/>
      <c r="C18" s="266" t="s">
        <v>791</v>
      </c>
      <c r="D18" s="260" t="s">
        <v>586</v>
      </c>
      <c r="E18" s="237">
        <v>205</v>
      </c>
      <c r="F18" s="161"/>
      <c r="G18" s="161"/>
      <c r="H18" s="214"/>
      <c r="I18" s="214"/>
      <c r="J18" s="214"/>
      <c r="K18" s="217"/>
      <c r="L18" s="164"/>
      <c r="M18" s="231"/>
      <c r="N18" s="231"/>
      <c r="O18" s="231"/>
      <c r="P18" s="233"/>
    </row>
    <row r="19" spans="1:16" s="56" customFormat="1">
      <c r="A19" s="261">
        <v>6</v>
      </c>
      <c r="B19" s="264"/>
      <c r="C19" s="266" t="s">
        <v>792</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929" t="s">
        <v>97</v>
      </c>
      <c r="D21" s="930"/>
      <c r="E21" s="930"/>
      <c r="F21" s="930"/>
      <c r="G21" s="930"/>
      <c r="H21" s="930"/>
      <c r="I21" s="930"/>
      <c r="J21" s="930"/>
      <c r="K21" s="930"/>
      <c r="L21" s="444"/>
      <c r="M21" s="241"/>
      <c r="N21" s="241"/>
      <c r="O21" s="241"/>
      <c r="P21" s="241"/>
    </row>
    <row r="22" spans="1:16" s="114" customFormat="1">
      <c r="I22" s="135"/>
      <c r="K22" s="227"/>
      <c r="L22" s="227"/>
    </row>
    <row r="23" spans="1:16" customFormat="1" ht="12.8" customHeight="1">
      <c r="B23" s="56"/>
      <c r="C23" s="136" t="s">
        <v>52</v>
      </c>
      <c r="K23" s="228"/>
      <c r="L23" s="228"/>
    </row>
    <row r="24" spans="1:16" customFormat="1" ht="45" customHeight="1">
      <c r="A24" s="923" t="s">
        <v>96</v>
      </c>
      <c r="B24" s="923"/>
      <c r="C24" s="923"/>
      <c r="D24" s="923"/>
      <c r="E24" s="923"/>
      <c r="F24" s="923"/>
      <c r="G24" s="923"/>
      <c r="H24" s="923"/>
      <c r="I24" s="923"/>
      <c r="J24" s="923"/>
      <c r="K24" s="923"/>
      <c r="L24" s="923"/>
      <c r="M24" s="923"/>
      <c r="N24" s="923"/>
      <c r="O24" s="923"/>
      <c r="P24" s="923"/>
    </row>
    <row r="25" spans="1:16" customFormat="1" ht="91" customHeight="1">
      <c r="A25" s="923"/>
      <c r="B25" s="923"/>
      <c r="C25" s="923"/>
      <c r="D25" s="923"/>
      <c r="E25" s="923"/>
      <c r="F25" s="923"/>
      <c r="G25" s="923"/>
      <c r="H25" s="923"/>
      <c r="I25" s="923"/>
      <c r="J25" s="923"/>
      <c r="K25" s="923"/>
      <c r="L25" s="923"/>
      <c r="M25" s="923"/>
      <c r="N25" s="923"/>
      <c r="O25" s="923"/>
      <c r="P25" s="923"/>
    </row>
    <row r="26" spans="1:16" customFormat="1" ht="12.8" customHeight="1">
      <c r="B26" s="137"/>
      <c r="K26" s="228"/>
      <c r="L26" s="228"/>
    </row>
    <row r="27" spans="1:16" customFormat="1" ht="12.8" customHeight="1">
      <c r="B27" s="137"/>
      <c r="K27" s="228"/>
      <c r="L27" s="228"/>
    </row>
    <row r="28" spans="1:16" s="114" customFormat="1">
      <c r="B28" s="114" t="s">
        <v>8</v>
      </c>
      <c r="K28" s="227"/>
      <c r="L28" s="445" t="str">
        <f>Koptame!B41</f>
        <v>Pārbaudīja:</v>
      </c>
      <c r="M28" s="142"/>
      <c r="N28" s="142"/>
      <c r="O28" s="142"/>
      <c r="P28" s="142"/>
    </row>
    <row r="29" spans="1:16" s="114" customFormat="1" ht="14.25" customHeight="1">
      <c r="C29" s="134">
        <f>Koptame!C36</f>
        <v>0</v>
      </c>
      <c r="K29" s="227"/>
      <c r="L29" s="446"/>
      <c r="M29" s="920">
        <f>Koptame!C42</f>
        <v>0</v>
      </c>
      <c r="N29" s="920"/>
      <c r="O29" s="142"/>
      <c r="P29" s="142"/>
    </row>
    <row r="30" spans="1:16" s="114" customFormat="1">
      <c r="C30" s="133">
        <f>Koptame!C37</f>
        <v>0</v>
      </c>
      <c r="K30" s="227"/>
      <c r="L30" s="447"/>
      <c r="M30" s="921">
        <f>Koptame!C43</f>
        <v>0</v>
      </c>
      <c r="N30" s="921"/>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5" priority="2316">
      <formula>#REF!&gt;0</formula>
    </cfRule>
    <cfRule type="expression" dxfId="1684" priority="2317">
      <formula>#REF!=3</formula>
    </cfRule>
    <cfRule type="expression" dxfId="1683" priority="2318">
      <formula>#REF!=2</formula>
    </cfRule>
    <cfRule type="expression" dxfId="1682" priority="2319">
      <formula>#REF!=1</formula>
    </cfRule>
    <cfRule type="expression" dxfId="1681"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zoomScaleNormal="100" zoomScaleSheetLayoutView="100" workbookViewId="0">
      <selection activeCell="X18" sqref="X18"/>
    </sheetView>
  </sheetViews>
  <sheetFormatPr defaultColWidth="9.125" defaultRowHeight="14.4"/>
  <cols>
    <col min="1" max="1" width="9" style="19" customWidth="1"/>
    <col min="2" max="2" width="9.25" style="19" customWidth="1"/>
    <col min="3" max="3" width="40.25" style="19" customWidth="1"/>
    <col min="4" max="4" width="8.125" style="19" customWidth="1"/>
    <col min="5" max="8" width="9.125" style="19"/>
    <col min="9" max="9" width="9.125" style="56"/>
    <col min="10"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11" t="str">
        <f>kops1!B22</f>
        <v>1,2</v>
      </c>
      <c r="I1" s="53"/>
    </row>
    <row r="2" spans="1:16" s="24" customFormat="1">
      <c r="A2" s="931" t="str">
        <f>C13</f>
        <v>Pamati</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801</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4.9">
      <c r="A15" s="234">
        <v>1</v>
      </c>
      <c r="B15" s="238"/>
      <c r="C15" s="269" t="s">
        <v>794</v>
      </c>
      <c r="D15" s="260" t="s">
        <v>29</v>
      </c>
      <c r="E15" s="237">
        <v>5387.12</v>
      </c>
      <c r="F15" s="161"/>
      <c r="G15" s="161"/>
      <c r="H15" s="214"/>
      <c r="I15" s="161"/>
      <c r="J15" s="161"/>
      <c r="K15" s="96"/>
      <c r="L15" s="50"/>
      <c r="M15" s="96"/>
      <c r="N15" s="96"/>
      <c r="O15" s="96"/>
      <c r="P15" s="97"/>
    </row>
    <row r="16" spans="1:16" s="56" customFormat="1" ht="37.35">
      <c r="A16" s="234">
        <v>2</v>
      </c>
      <c r="B16" s="238"/>
      <c r="C16" s="271" t="s">
        <v>800</v>
      </c>
      <c r="D16" s="260" t="s">
        <v>586</v>
      </c>
      <c r="E16" s="237">
        <v>65.48</v>
      </c>
      <c r="F16" s="161"/>
      <c r="G16" s="161"/>
      <c r="H16" s="214"/>
      <c r="I16" s="161"/>
      <c r="J16" s="161"/>
      <c r="K16" s="96"/>
      <c r="L16" s="50"/>
      <c r="M16" s="96"/>
      <c r="N16" s="96"/>
      <c r="O16" s="96"/>
      <c r="P16" s="97"/>
    </row>
    <row r="17" spans="1:16" s="56" customFormat="1" ht="24.9">
      <c r="A17" s="234">
        <v>3</v>
      </c>
      <c r="B17" s="238"/>
      <c r="C17" s="272" t="s">
        <v>799</v>
      </c>
      <c r="D17" s="260" t="s">
        <v>586</v>
      </c>
      <c r="E17" s="237">
        <v>286.02</v>
      </c>
      <c r="F17" s="161"/>
      <c r="G17" s="161"/>
      <c r="H17" s="214"/>
      <c r="I17" s="161"/>
      <c r="J17" s="161"/>
      <c r="K17" s="96"/>
      <c r="L17" s="50"/>
      <c r="M17" s="96"/>
      <c r="N17" s="96"/>
      <c r="O17" s="96"/>
      <c r="P17" s="97"/>
    </row>
    <row r="18" spans="1:16" s="56" customFormat="1" ht="37.35">
      <c r="A18" s="234">
        <v>4</v>
      </c>
      <c r="B18" s="238"/>
      <c r="C18" s="270" t="s">
        <v>795</v>
      </c>
      <c r="D18" s="260" t="s">
        <v>796</v>
      </c>
      <c r="E18" s="237">
        <v>82.935000000000002</v>
      </c>
      <c r="F18" s="161"/>
      <c r="G18" s="161"/>
      <c r="H18" s="214"/>
      <c r="I18" s="214"/>
      <c r="J18" s="214"/>
      <c r="K18" s="96"/>
      <c r="L18" s="50"/>
      <c r="M18" s="96"/>
      <c r="N18" s="96"/>
      <c r="O18" s="96"/>
      <c r="P18" s="97"/>
    </row>
    <row r="19" spans="1:16" s="56" customFormat="1" ht="37.35">
      <c r="A19" s="234">
        <v>5</v>
      </c>
      <c r="B19" s="238"/>
      <c r="C19" s="271" t="s">
        <v>798</v>
      </c>
      <c r="D19" s="260" t="s">
        <v>586</v>
      </c>
      <c r="E19" s="237">
        <v>672.35</v>
      </c>
      <c r="F19" s="161"/>
      <c r="G19" s="180"/>
      <c r="H19" s="214"/>
      <c r="I19" s="161"/>
      <c r="J19" s="161"/>
      <c r="K19" s="96"/>
      <c r="L19" s="50"/>
      <c r="M19" s="96"/>
      <c r="N19" s="96"/>
      <c r="O19" s="96"/>
      <c r="P19" s="97"/>
    </row>
    <row r="20" spans="1:16" s="56" customFormat="1" ht="37.35">
      <c r="A20" s="261">
        <v>6</v>
      </c>
      <c r="B20" s="264"/>
      <c r="C20" s="265" t="s">
        <v>1365</v>
      </c>
      <c r="D20" s="260" t="s">
        <v>586</v>
      </c>
      <c r="E20" s="237">
        <v>5.39</v>
      </c>
      <c r="F20" s="161"/>
      <c r="G20" s="161"/>
      <c r="H20" s="214"/>
      <c r="I20" s="215"/>
      <c r="J20" s="216"/>
      <c r="K20" s="96"/>
      <c r="L20" s="50"/>
      <c r="M20" s="96"/>
      <c r="N20" s="96"/>
      <c r="O20" s="96"/>
      <c r="P20" s="97"/>
    </row>
    <row r="21" spans="1:16" s="56" customFormat="1" ht="24.9">
      <c r="A21" s="261">
        <v>6</v>
      </c>
      <c r="B21" s="264"/>
      <c r="C21" s="265" t="s">
        <v>804</v>
      </c>
      <c r="D21" s="260" t="s">
        <v>586</v>
      </c>
      <c r="E21" s="237">
        <v>0.49</v>
      </c>
      <c r="F21" s="161"/>
      <c r="G21" s="161"/>
      <c r="H21" s="214"/>
      <c r="I21" s="215"/>
      <c r="J21" s="216"/>
      <c r="K21" s="96"/>
      <c r="L21" s="50"/>
      <c r="M21" s="96"/>
      <c r="N21" s="96"/>
      <c r="O21" s="96"/>
      <c r="P21" s="97"/>
    </row>
    <row r="22" spans="1:16" s="56" customFormat="1" ht="37.35">
      <c r="A22" s="234">
        <v>7</v>
      </c>
      <c r="B22" s="238"/>
      <c r="C22" s="271" t="s">
        <v>1244</v>
      </c>
      <c r="D22" s="260" t="s">
        <v>796</v>
      </c>
      <c r="E22" s="237">
        <v>16.809000000000001</v>
      </c>
      <c r="F22" s="161"/>
      <c r="G22" s="161"/>
      <c r="H22" s="214"/>
      <c r="I22" s="214"/>
      <c r="J22" s="214"/>
      <c r="K22" s="96"/>
      <c r="L22" s="50"/>
      <c r="M22" s="96"/>
      <c r="N22" s="96"/>
      <c r="O22" s="96"/>
      <c r="P22" s="97"/>
    </row>
    <row r="23" spans="1:16" s="56" customFormat="1">
      <c r="A23" s="234">
        <v>8</v>
      </c>
      <c r="B23" s="238"/>
      <c r="C23" s="271" t="s">
        <v>1245</v>
      </c>
      <c r="D23" s="260" t="s">
        <v>140</v>
      </c>
      <c r="E23" s="237">
        <v>8</v>
      </c>
      <c r="F23" s="161"/>
      <c r="G23" s="161"/>
      <c r="H23" s="214"/>
      <c r="I23" s="161"/>
      <c r="J23" s="161"/>
      <c r="K23" s="96"/>
      <c r="L23" s="50"/>
      <c r="M23" s="96"/>
      <c r="N23" s="96"/>
      <c r="O23" s="96"/>
      <c r="P23" s="97"/>
    </row>
    <row r="24" spans="1:16" s="56" customFormat="1">
      <c r="A24" s="234">
        <v>9</v>
      </c>
      <c r="B24" s="238"/>
      <c r="C24" s="271" t="s">
        <v>1245</v>
      </c>
      <c r="D24" s="260" t="s">
        <v>140</v>
      </c>
      <c r="E24" s="237">
        <v>12</v>
      </c>
      <c r="F24" s="161"/>
      <c r="G24" s="161"/>
      <c r="H24" s="214"/>
      <c r="I24" s="161"/>
      <c r="J24" s="161"/>
      <c r="K24" s="96"/>
      <c r="L24" s="50"/>
      <c r="M24" s="96"/>
      <c r="N24" s="96"/>
      <c r="O24" s="96"/>
      <c r="P24" s="97"/>
    </row>
    <row r="25" spans="1:16" s="56" customFormat="1">
      <c r="A25" s="234">
        <v>10</v>
      </c>
      <c r="B25" s="238"/>
      <c r="C25" s="271" t="s">
        <v>1246</v>
      </c>
      <c r="D25" s="260" t="s">
        <v>140</v>
      </c>
      <c r="E25" s="237">
        <v>8</v>
      </c>
      <c r="F25" s="161"/>
      <c r="G25" s="161"/>
      <c r="H25" s="214"/>
      <c r="I25" s="161"/>
      <c r="J25" s="161"/>
      <c r="K25" s="96"/>
      <c r="L25" s="50"/>
      <c r="M25" s="96"/>
      <c r="N25" s="96"/>
      <c r="O25" s="96"/>
      <c r="P25" s="97"/>
    </row>
    <row r="26" spans="1:16" s="56" customFormat="1" ht="24.9">
      <c r="A26" s="234">
        <v>11</v>
      </c>
      <c r="B26" s="238"/>
      <c r="C26" s="271" t="s">
        <v>1366</v>
      </c>
      <c r="D26" s="260"/>
      <c r="E26" s="237">
        <v>5</v>
      </c>
      <c r="F26" s="161"/>
      <c r="G26" s="161"/>
      <c r="H26" s="214"/>
      <c r="I26" s="161"/>
      <c r="J26" s="161"/>
      <c r="K26" s="96"/>
      <c r="L26" s="50"/>
      <c r="M26" s="96"/>
      <c r="N26" s="96"/>
      <c r="O26" s="96"/>
      <c r="P26" s="97"/>
    </row>
    <row r="27" spans="1:16" s="56" customFormat="1" ht="15.05">
      <c r="A27" s="145"/>
      <c r="B27" s="146"/>
      <c r="C27" s="147"/>
      <c r="D27" s="148"/>
      <c r="E27" s="149"/>
      <c r="F27" s="59"/>
      <c r="G27" s="59"/>
      <c r="H27" s="58"/>
      <c r="I27" s="58"/>
      <c r="J27" s="58"/>
      <c r="K27" s="150"/>
      <c r="L27" s="151"/>
      <c r="M27" s="150"/>
      <c r="N27" s="150"/>
      <c r="O27" s="150"/>
      <c r="P27" s="152"/>
    </row>
    <row r="28" spans="1:16" ht="15.4" customHeight="1">
      <c r="A28" s="41"/>
      <c r="B28" s="41"/>
      <c r="C28" s="936" t="s">
        <v>97</v>
      </c>
      <c r="D28" s="937"/>
      <c r="E28" s="937"/>
      <c r="F28" s="937"/>
      <c r="G28" s="937"/>
      <c r="H28" s="937"/>
      <c r="I28" s="937"/>
      <c r="J28" s="937"/>
      <c r="K28" s="937"/>
      <c r="L28" s="42"/>
      <c r="M28" s="42"/>
      <c r="N28" s="42"/>
      <c r="O28" s="42"/>
      <c r="P28" s="42"/>
    </row>
    <row r="29" spans="1:16" s="114" customFormat="1">
      <c r="I29" s="135"/>
    </row>
    <row r="30" spans="1:16" customFormat="1" ht="12.8" customHeight="1">
      <c r="B30" s="136" t="str">
        <f>'1,1'!C23</f>
        <v>Piezīmes:</v>
      </c>
    </row>
    <row r="31" spans="1:16" customFormat="1" ht="45" customHeight="1">
      <c r="A3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3"/>
      <c r="C31" s="923"/>
      <c r="D31" s="923"/>
      <c r="E31" s="923"/>
      <c r="F31" s="923"/>
      <c r="G31" s="923"/>
      <c r="H31" s="923"/>
      <c r="I31" s="923"/>
      <c r="J31" s="923"/>
      <c r="K31" s="923"/>
      <c r="L31" s="923"/>
      <c r="M31" s="923"/>
      <c r="N31" s="923"/>
      <c r="O31" s="923"/>
      <c r="P31" s="923"/>
    </row>
    <row r="32" spans="1:16" customFormat="1" ht="79.55" customHeight="1">
      <c r="A32" s="923"/>
      <c r="B32" s="923"/>
      <c r="C32" s="923"/>
      <c r="D32" s="923"/>
      <c r="E32" s="923"/>
      <c r="F32" s="923"/>
      <c r="G32" s="923"/>
      <c r="H32" s="923"/>
      <c r="I32" s="923"/>
      <c r="J32" s="923"/>
      <c r="K32" s="923"/>
      <c r="L32" s="923"/>
      <c r="M32" s="923"/>
      <c r="N32" s="923"/>
      <c r="O32" s="923"/>
      <c r="P32" s="923"/>
    </row>
    <row r="33" spans="2:16" customFormat="1" ht="12.8" customHeight="1">
      <c r="B33" s="137"/>
    </row>
    <row r="34" spans="2:16" customFormat="1" ht="12.8"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0">
        <f>Koptame!C42</f>
        <v>0</v>
      </c>
      <c r="N36" s="920"/>
      <c r="O36" s="142"/>
      <c r="P36" s="142"/>
    </row>
    <row r="37" spans="2:16" s="114" customFormat="1">
      <c r="C37" s="133">
        <f>Koptame!C37</f>
        <v>0</v>
      </c>
      <c r="L37" s="133"/>
      <c r="M37" s="921">
        <f>Koptame!C43</f>
        <v>0</v>
      </c>
      <c r="N37" s="921"/>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80" priority="1">
      <formula>#REF!&gt;0</formula>
    </cfRule>
    <cfRule type="expression" dxfId="1679" priority="2">
      <formula>#REF!=3</formula>
    </cfRule>
    <cfRule type="expression" dxfId="1678" priority="3">
      <formula>#REF!=2</formula>
    </cfRule>
    <cfRule type="expression" dxfId="1677" priority="4">
      <formula>#REF!=1</formula>
    </cfRule>
    <cfRule type="expression" dxfId="1676"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78"/>
  <sheetViews>
    <sheetView showZeros="0" view="pageBreakPreview" topLeftCell="A95" zoomScaleNormal="100" zoomScaleSheetLayoutView="100" workbookViewId="0">
      <selection activeCell="B104" sqref="B104:E104"/>
    </sheetView>
  </sheetViews>
  <sheetFormatPr defaultColWidth="9.125" defaultRowHeight="14.4"/>
  <cols>
    <col min="1" max="1" width="9" style="19" customWidth="1"/>
    <col min="2" max="2" width="10.75" style="19" customWidth="1"/>
    <col min="3" max="3" width="40.25" style="19" customWidth="1"/>
    <col min="4" max="4" width="8.125" style="19" customWidth="1"/>
    <col min="5" max="8" width="9.125" style="19"/>
    <col min="9" max="9" width="9.125" style="56"/>
    <col min="10" max="11" width="9.125" style="19"/>
    <col min="12" max="12" width="13.2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11" t="str">
        <f>kops1!$B$23</f>
        <v>1,3</v>
      </c>
      <c r="I1" s="53"/>
    </row>
    <row r="2" spans="1:16" s="24" customFormat="1">
      <c r="A2" s="931" t="str">
        <f>C13</f>
        <v>Sienas</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P168</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926</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7.35">
      <c r="A15" s="261">
        <v>1</v>
      </c>
      <c r="B15" s="264"/>
      <c r="C15" s="265" t="s">
        <v>1367</v>
      </c>
      <c r="D15" s="260" t="s">
        <v>586</v>
      </c>
      <c r="E15" s="237">
        <f>386.43+227.84+205.31</f>
        <v>819.57999999999993</v>
      </c>
      <c r="F15" s="161"/>
      <c r="G15" s="161"/>
      <c r="H15" s="214"/>
      <c r="I15" s="215"/>
      <c r="J15" s="216"/>
      <c r="K15" s="96"/>
      <c r="L15" s="50"/>
      <c r="M15" s="96"/>
      <c r="N15" s="96"/>
      <c r="O15" s="96"/>
      <c r="P15" s="97"/>
    </row>
    <row r="16" spans="1:16" s="56" customFormat="1" ht="37.35">
      <c r="A16" s="261">
        <v>2</v>
      </c>
      <c r="B16" s="264"/>
      <c r="C16" s="265" t="s">
        <v>1368</v>
      </c>
      <c r="D16" s="260" t="s">
        <v>586</v>
      </c>
      <c r="E16" s="237">
        <f>33.9+67.49</f>
        <v>101.38999999999999</v>
      </c>
      <c r="F16" s="161"/>
      <c r="G16" s="161"/>
      <c r="H16" s="214"/>
      <c r="I16" s="215"/>
      <c r="J16" s="216"/>
      <c r="K16" s="96"/>
      <c r="L16" s="50"/>
      <c r="M16" s="96"/>
      <c r="N16" s="96"/>
      <c r="O16" s="96"/>
      <c r="P16" s="97"/>
    </row>
    <row r="17" spans="1:16" s="56" customFormat="1" ht="37.35">
      <c r="A17" s="261">
        <v>3</v>
      </c>
      <c r="B17" s="264"/>
      <c r="C17" s="265" t="s">
        <v>1365</v>
      </c>
      <c r="D17" s="260" t="s">
        <v>586</v>
      </c>
      <c r="E17" s="237">
        <f>74.44+60.22</f>
        <v>134.66</v>
      </c>
      <c r="F17" s="161"/>
      <c r="G17" s="161"/>
      <c r="H17" s="214"/>
      <c r="I17" s="215"/>
      <c r="J17" s="216"/>
      <c r="K17" s="96"/>
      <c r="L17" s="50"/>
      <c r="M17" s="96"/>
      <c r="N17" s="96"/>
      <c r="O17" s="96"/>
      <c r="P17" s="97"/>
    </row>
    <row r="18" spans="1:16" s="56" customFormat="1" ht="37.35">
      <c r="A18" s="261">
        <v>4</v>
      </c>
      <c r="B18" s="264"/>
      <c r="C18" s="265" t="s">
        <v>805</v>
      </c>
      <c r="D18" s="260" t="s">
        <v>586</v>
      </c>
      <c r="E18" s="237">
        <v>7.67</v>
      </c>
      <c r="F18" s="161"/>
      <c r="G18" s="161"/>
      <c r="H18" s="214"/>
      <c r="I18" s="215"/>
      <c r="J18" s="216"/>
      <c r="K18" s="96"/>
      <c r="L18" s="50"/>
      <c r="M18" s="96"/>
      <c r="N18" s="96"/>
      <c r="O18" s="96"/>
      <c r="P18" s="97"/>
    </row>
    <row r="19" spans="1:16" s="56" customFormat="1">
      <c r="A19" s="234">
        <v>0</v>
      </c>
      <c r="B19" s="238"/>
      <c r="C19" s="267" t="s">
        <v>909</v>
      </c>
      <c r="D19" s="236"/>
      <c r="E19" s="268"/>
      <c r="F19" s="161"/>
      <c r="G19" s="161"/>
      <c r="H19" s="214"/>
      <c r="I19" s="165"/>
      <c r="J19" s="165"/>
      <c r="K19" s="96"/>
      <c r="L19" s="50"/>
      <c r="M19" s="96"/>
      <c r="N19" s="96"/>
      <c r="O19" s="96"/>
      <c r="P19" s="97"/>
    </row>
    <row r="20" spans="1:16" s="56" customFormat="1" ht="15.05">
      <c r="A20" s="234">
        <v>5</v>
      </c>
      <c r="B20" s="238"/>
      <c r="C20" s="886" t="s">
        <v>1740</v>
      </c>
      <c r="D20" s="278" t="s">
        <v>140</v>
      </c>
      <c r="E20" s="604" t="s">
        <v>614</v>
      </c>
      <c r="F20" s="161"/>
      <c r="G20" s="161"/>
      <c r="H20" s="214"/>
      <c r="I20" s="178"/>
      <c r="J20" s="178"/>
      <c r="K20" s="96"/>
      <c r="L20" s="50"/>
      <c r="M20" s="96"/>
      <c r="N20" s="96"/>
      <c r="O20" s="96"/>
      <c r="P20" s="97"/>
    </row>
    <row r="21" spans="1:16" s="56" customFormat="1" ht="15.05">
      <c r="A21" s="234">
        <v>6</v>
      </c>
      <c r="B21" s="238"/>
      <c r="C21" s="886" t="s">
        <v>1741</v>
      </c>
      <c r="D21" s="278" t="s">
        <v>140</v>
      </c>
      <c r="E21" s="604" t="s">
        <v>609</v>
      </c>
      <c r="F21" s="161"/>
      <c r="G21" s="161"/>
      <c r="H21" s="214"/>
      <c r="I21" s="178"/>
      <c r="J21" s="178"/>
      <c r="K21" s="96"/>
      <c r="L21" s="50"/>
      <c r="M21" s="96"/>
      <c r="N21" s="96"/>
      <c r="O21" s="96"/>
      <c r="P21" s="97"/>
    </row>
    <row r="22" spans="1:16" s="56" customFormat="1" ht="15.05">
      <c r="A22" s="234">
        <v>7</v>
      </c>
      <c r="B22" s="238"/>
      <c r="C22" s="886" t="s">
        <v>1742</v>
      </c>
      <c r="D22" s="278" t="s">
        <v>140</v>
      </c>
      <c r="E22" s="604" t="s">
        <v>609</v>
      </c>
      <c r="F22" s="161"/>
      <c r="G22" s="161"/>
      <c r="H22" s="214"/>
      <c r="I22" s="178"/>
      <c r="J22" s="178"/>
      <c r="K22" s="96"/>
      <c r="L22" s="50"/>
      <c r="M22" s="96"/>
      <c r="N22" s="96"/>
      <c r="O22" s="96"/>
      <c r="P22" s="97"/>
    </row>
    <row r="23" spans="1:16" s="56" customFormat="1" ht="15.05">
      <c r="A23" s="234">
        <v>8</v>
      </c>
      <c r="B23" s="238"/>
      <c r="C23" s="886" t="s">
        <v>1741</v>
      </c>
      <c r="D23" s="278" t="s">
        <v>140</v>
      </c>
      <c r="E23" s="604">
        <v>7</v>
      </c>
      <c r="F23" s="161"/>
      <c r="G23" s="161"/>
      <c r="H23" s="214"/>
      <c r="I23" s="178"/>
      <c r="J23" s="178"/>
      <c r="K23" s="96"/>
      <c r="L23" s="50"/>
      <c r="M23" s="96"/>
      <c r="N23" s="96"/>
      <c r="O23" s="96"/>
      <c r="P23" s="97"/>
    </row>
    <row r="24" spans="1:16" s="56" customFormat="1" ht="15.05">
      <c r="A24" s="234">
        <v>9</v>
      </c>
      <c r="B24" s="238"/>
      <c r="C24" s="886" t="s">
        <v>1741</v>
      </c>
      <c r="D24" s="278" t="s">
        <v>140</v>
      </c>
      <c r="E24" s="604">
        <v>2</v>
      </c>
      <c r="F24" s="161"/>
      <c r="G24" s="161"/>
      <c r="H24" s="214"/>
      <c r="I24" s="178"/>
      <c r="J24" s="178"/>
      <c r="K24" s="96"/>
      <c r="L24" s="50"/>
      <c r="M24" s="96"/>
      <c r="N24" s="96"/>
      <c r="O24" s="96"/>
      <c r="P24" s="97"/>
    </row>
    <row r="25" spans="1:16" s="56" customFormat="1" ht="15.05">
      <c r="A25" s="234">
        <v>10</v>
      </c>
      <c r="B25" s="238"/>
      <c r="C25" s="886" t="s">
        <v>1741</v>
      </c>
      <c r="D25" s="278" t="s">
        <v>140</v>
      </c>
      <c r="E25" s="604">
        <v>2</v>
      </c>
      <c r="F25" s="161"/>
      <c r="G25" s="161"/>
      <c r="H25" s="214"/>
      <c r="I25" s="178"/>
      <c r="J25" s="178"/>
      <c r="K25" s="96"/>
      <c r="L25" s="50"/>
      <c r="M25" s="96"/>
      <c r="N25" s="96"/>
      <c r="O25" s="96"/>
      <c r="P25" s="97"/>
    </row>
    <row r="26" spans="1:16" s="56" customFormat="1" ht="15.05">
      <c r="A26" s="234">
        <v>11</v>
      </c>
      <c r="B26" s="238"/>
      <c r="C26" s="886" t="s">
        <v>1743</v>
      </c>
      <c r="D26" s="278" t="s">
        <v>140</v>
      </c>
      <c r="E26" s="604">
        <v>2</v>
      </c>
      <c r="F26" s="161"/>
      <c r="G26" s="161"/>
      <c r="H26" s="214"/>
      <c r="I26" s="178"/>
      <c r="J26" s="178"/>
      <c r="K26" s="96"/>
      <c r="L26" s="50"/>
      <c r="M26" s="96"/>
      <c r="N26" s="96"/>
      <c r="O26" s="96"/>
      <c r="P26" s="97"/>
    </row>
    <row r="27" spans="1:16" s="56" customFormat="1" ht="15.05">
      <c r="A27" s="234">
        <v>12</v>
      </c>
      <c r="B27" s="238"/>
      <c r="C27" s="886" t="s">
        <v>1743</v>
      </c>
      <c r="D27" s="278" t="s">
        <v>140</v>
      </c>
      <c r="E27" s="604">
        <v>1</v>
      </c>
      <c r="F27" s="161"/>
      <c r="G27" s="161"/>
      <c r="H27" s="214"/>
      <c r="I27" s="178"/>
      <c r="J27" s="178"/>
      <c r="K27" s="96"/>
      <c r="L27" s="50"/>
      <c r="M27" s="96"/>
      <c r="N27" s="96"/>
      <c r="O27" s="96"/>
      <c r="P27" s="97"/>
    </row>
    <row r="28" spans="1:16" s="56" customFormat="1" ht="15.05">
      <c r="A28" s="234">
        <v>13</v>
      </c>
      <c r="B28" s="238"/>
      <c r="C28" s="886" t="s">
        <v>1743</v>
      </c>
      <c r="D28" s="278" t="s">
        <v>140</v>
      </c>
      <c r="E28" s="604">
        <v>13</v>
      </c>
      <c r="F28" s="161"/>
      <c r="G28" s="161"/>
      <c r="H28" s="214"/>
      <c r="I28" s="178"/>
      <c r="J28" s="178"/>
      <c r="K28" s="96"/>
      <c r="L28" s="50"/>
      <c r="M28" s="96"/>
      <c r="N28" s="96"/>
      <c r="O28" s="96"/>
      <c r="P28" s="97"/>
    </row>
    <row r="29" spans="1:16" s="829" customFormat="1" ht="15.05">
      <c r="A29" s="830">
        <v>14</v>
      </c>
      <c r="B29" s="831"/>
      <c r="C29" s="832" t="s">
        <v>899</v>
      </c>
      <c r="D29" s="833" t="s">
        <v>140</v>
      </c>
      <c r="E29" s="844">
        <v>7</v>
      </c>
      <c r="F29" s="824"/>
      <c r="G29" s="824"/>
      <c r="H29" s="825"/>
      <c r="I29" s="845"/>
      <c r="J29" s="845"/>
      <c r="K29" s="826"/>
      <c r="L29" s="827"/>
      <c r="M29" s="826"/>
      <c r="N29" s="826"/>
      <c r="O29" s="826"/>
      <c r="P29" s="828"/>
    </row>
    <row r="30" spans="1:16" s="829" customFormat="1" ht="15.05">
      <c r="A30" s="830">
        <v>15</v>
      </c>
      <c r="B30" s="831"/>
      <c r="C30" s="832" t="s">
        <v>900</v>
      </c>
      <c r="D30" s="833" t="s">
        <v>140</v>
      </c>
      <c r="E30" s="844">
        <v>19</v>
      </c>
      <c r="F30" s="824"/>
      <c r="G30" s="824"/>
      <c r="H30" s="825"/>
      <c r="I30" s="845"/>
      <c r="J30" s="845"/>
      <c r="K30" s="826"/>
      <c r="L30" s="827"/>
      <c r="M30" s="826"/>
      <c r="N30" s="826"/>
      <c r="O30" s="826"/>
      <c r="P30" s="828"/>
    </row>
    <row r="31" spans="1:16" s="829" customFormat="1" ht="15.05">
      <c r="A31" s="830">
        <v>16</v>
      </c>
      <c r="B31" s="831"/>
      <c r="C31" s="832" t="s">
        <v>900</v>
      </c>
      <c r="D31" s="833" t="s">
        <v>140</v>
      </c>
      <c r="E31" s="844">
        <v>14</v>
      </c>
      <c r="F31" s="824"/>
      <c r="G31" s="824"/>
      <c r="H31" s="825"/>
      <c r="I31" s="845"/>
      <c r="J31" s="845"/>
      <c r="K31" s="826"/>
      <c r="L31" s="827"/>
      <c r="M31" s="826"/>
      <c r="N31" s="826"/>
      <c r="O31" s="826"/>
      <c r="P31" s="828"/>
    </row>
    <row r="32" spans="1:16" s="829" customFormat="1" ht="15.05">
      <c r="A32" s="830">
        <v>17</v>
      </c>
      <c r="B32" s="831"/>
      <c r="C32" s="832" t="s">
        <v>901</v>
      </c>
      <c r="D32" s="833" t="s">
        <v>140</v>
      </c>
      <c r="E32" s="844">
        <v>3</v>
      </c>
      <c r="F32" s="824"/>
      <c r="G32" s="824"/>
      <c r="H32" s="825"/>
      <c r="I32" s="845"/>
      <c r="J32" s="845"/>
      <c r="K32" s="826"/>
      <c r="L32" s="827"/>
      <c r="M32" s="826"/>
      <c r="N32" s="826"/>
      <c r="O32" s="826"/>
      <c r="P32" s="828"/>
    </row>
    <row r="33" spans="1:16" s="829" customFormat="1" ht="15.05">
      <c r="A33" s="830">
        <v>18</v>
      </c>
      <c r="B33" s="831"/>
      <c r="C33" s="832" t="s">
        <v>901</v>
      </c>
      <c r="D33" s="833" t="s">
        <v>140</v>
      </c>
      <c r="E33" s="844">
        <v>4</v>
      </c>
      <c r="F33" s="824"/>
      <c r="G33" s="824"/>
      <c r="H33" s="825"/>
      <c r="I33" s="845"/>
      <c r="J33" s="845"/>
      <c r="K33" s="826"/>
      <c r="L33" s="827"/>
      <c r="M33" s="826"/>
      <c r="N33" s="826"/>
      <c r="O33" s="826"/>
      <c r="P33" s="828"/>
    </row>
    <row r="34" spans="1:16" s="829" customFormat="1" ht="15.05">
      <c r="A34" s="830">
        <v>19</v>
      </c>
      <c r="B34" s="831"/>
      <c r="C34" s="832" t="s">
        <v>901</v>
      </c>
      <c r="D34" s="833" t="s">
        <v>140</v>
      </c>
      <c r="E34" s="844">
        <v>2</v>
      </c>
      <c r="F34" s="824"/>
      <c r="G34" s="824"/>
      <c r="H34" s="825"/>
      <c r="I34" s="845"/>
      <c r="J34" s="845"/>
      <c r="K34" s="826"/>
      <c r="L34" s="827"/>
      <c r="M34" s="826"/>
      <c r="N34" s="826"/>
      <c r="O34" s="826"/>
      <c r="P34" s="828"/>
    </row>
    <row r="35" spans="1:16" s="829" customFormat="1" ht="15.05">
      <c r="A35" s="830">
        <v>20</v>
      </c>
      <c r="B35" s="831"/>
      <c r="C35" s="832" t="s">
        <v>901</v>
      </c>
      <c r="D35" s="833" t="s">
        <v>140</v>
      </c>
      <c r="E35" s="844">
        <v>1</v>
      </c>
      <c r="F35" s="824"/>
      <c r="G35" s="824"/>
      <c r="H35" s="825"/>
      <c r="I35" s="845"/>
      <c r="J35" s="845"/>
      <c r="K35" s="826"/>
      <c r="L35" s="827"/>
      <c r="M35" s="826"/>
      <c r="N35" s="826"/>
      <c r="O35" s="826"/>
      <c r="P35" s="828"/>
    </row>
    <row r="36" spans="1:16" s="56" customFormat="1" ht="15.05">
      <c r="A36" s="234">
        <v>21</v>
      </c>
      <c r="B36" s="238"/>
      <c r="C36" s="886" t="s">
        <v>1742</v>
      </c>
      <c r="D36" s="278" t="s">
        <v>140</v>
      </c>
      <c r="E36" s="604">
        <v>2</v>
      </c>
      <c r="F36" s="161"/>
      <c r="G36" s="161"/>
      <c r="H36" s="214"/>
      <c r="I36" s="178"/>
      <c r="J36" s="178"/>
      <c r="K36" s="96"/>
      <c r="L36" s="50"/>
      <c r="M36" s="96"/>
      <c r="N36" s="96"/>
      <c r="O36" s="96"/>
      <c r="P36" s="97"/>
    </row>
    <row r="37" spans="1:16" s="56" customFormat="1" ht="15.05">
      <c r="A37" s="234">
        <v>22</v>
      </c>
      <c r="B37" s="238"/>
      <c r="C37" s="886" t="s">
        <v>1744</v>
      </c>
      <c r="D37" s="278" t="s">
        <v>140</v>
      </c>
      <c r="E37" s="604">
        <v>3</v>
      </c>
      <c r="F37" s="161"/>
      <c r="G37" s="161"/>
      <c r="H37" s="214"/>
      <c r="I37" s="178"/>
      <c r="J37" s="178"/>
      <c r="K37" s="96"/>
      <c r="L37" s="50"/>
      <c r="M37" s="96"/>
      <c r="N37" s="96"/>
      <c r="O37" s="96"/>
      <c r="P37" s="97"/>
    </row>
    <row r="38" spans="1:16" s="56" customFormat="1" ht="15.05">
      <c r="A38" s="234">
        <v>23</v>
      </c>
      <c r="B38" s="238"/>
      <c r="C38" s="886" t="s">
        <v>1744</v>
      </c>
      <c r="D38" s="278" t="s">
        <v>140</v>
      </c>
      <c r="E38" s="604">
        <v>1</v>
      </c>
      <c r="F38" s="161"/>
      <c r="G38" s="161"/>
      <c r="H38" s="214"/>
      <c r="I38" s="178"/>
      <c r="J38" s="178"/>
      <c r="K38" s="96"/>
      <c r="L38" s="50"/>
      <c r="M38" s="96"/>
      <c r="N38" s="96"/>
      <c r="O38" s="96"/>
      <c r="P38" s="97"/>
    </row>
    <row r="39" spans="1:16" s="829" customFormat="1" ht="15.05">
      <c r="A39" s="830">
        <v>24</v>
      </c>
      <c r="B39" s="831"/>
      <c r="C39" s="832" t="s">
        <v>902</v>
      </c>
      <c r="D39" s="833" t="s">
        <v>140</v>
      </c>
      <c r="E39" s="844">
        <v>4</v>
      </c>
      <c r="F39" s="824"/>
      <c r="G39" s="824"/>
      <c r="H39" s="825"/>
      <c r="I39" s="845"/>
      <c r="J39" s="845"/>
      <c r="K39" s="826"/>
      <c r="L39" s="827"/>
      <c r="M39" s="826"/>
      <c r="N39" s="826"/>
      <c r="O39" s="826"/>
      <c r="P39" s="828"/>
    </row>
    <row r="40" spans="1:16" s="829" customFormat="1" ht="15.05">
      <c r="A40" s="830">
        <v>25</v>
      </c>
      <c r="B40" s="831"/>
      <c r="C40" s="832" t="s">
        <v>903</v>
      </c>
      <c r="D40" s="833" t="s">
        <v>140</v>
      </c>
      <c r="E40" s="844">
        <v>2</v>
      </c>
      <c r="F40" s="824"/>
      <c r="G40" s="824"/>
      <c r="H40" s="825"/>
      <c r="I40" s="845"/>
      <c r="J40" s="845"/>
      <c r="K40" s="826"/>
      <c r="L40" s="827"/>
      <c r="M40" s="826"/>
      <c r="N40" s="826"/>
      <c r="O40" s="826"/>
      <c r="P40" s="828"/>
    </row>
    <row r="41" spans="1:16" s="829" customFormat="1" ht="15.05">
      <c r="A41" s="830">
        <v>26</v>
      </c>
      <c r="B41" s="831"/>
      <c r="C41" s="832" t="s">
        <v>901</v>
      </c>
      <c r="D41" s="833" t="s">
        <v>140</v>
      </c>
      <c r="E41" s="844">
        <v>9</v>
      </c>
      <c r="F41" s="824"/>
      <c r="G41" s="824"/>
      <c r="H41" s="825"/>
      <c r="I41" s="845"/>
      <c r="J41" s="845"/>
      <c r="K41" s="826"/>
      <c r="L41" s="827"/>
      <c r="M41" s="826"/>
      <c r="N41" s="826"/>
      <c r="O41" s="826"/>
      <c r="P41" s="828"/>
    </row>
    <row r="42" spans="1:16" s="829" customFormat="1" ht="15.05">
      <c r="A42" s="830">
        <v>27</v>
      </c>
      <c r="B42" s="831"/>
      <c r="C42" s="832" t="s">
        <v>904</v>
      </c>
      <c r="D42" s="833" t="s">
        <v>140</v>
      </c>
      <c r="E42" s="844">
        <v>8</v>
      </c>
      <c r="F42" s="824"/>
      <c r="G42" s="824"/>
      <c r="H42" s="825"/>
      <c r="I42" s="845"/>
      <c r="J42" s="845"/>
      <c r="K42" s="826"/>
      <c r="L42" s="827"/>
      <c r="M42" s="826"/>
      <c r="N42" s="826"/>
      <c r="O42" s="826"/>
      <c r="P42" s="828"/>
    </row>
    <row r="43" spans="1:16" s="857" customFormat="1" ht="15.05">
      <c r="A43" s="846">
        <v>28</v>
      </c>
      <c r="B43" s="847"/>
      <c r="C43" s="848" t="s">
        <v>905</v>
      </c>
      <c r="D43" s="849" t="s">
        <v>140</v>
      </c>
      <c r="E43" s="850">
        <v>1</v>
      </c>
      <c r="F43" s="851"/>
      <c r="G43" s="851"/>
      <c r="H43" s="852"/>
      <c r="I43" s="853"/>
      <c r="J43" s="853"/>
      <c r="K43" s="854"/>
      <c r="L43" s="855"/>
      <c r="M43" s="854"/>
      <c r="N43" s="854"/>
      <c r="O43" s="854"/>
      <c r="P43" s="856"/>
    </row>
    <row r="44" spans="1:16" s="857" customFormat="1" ht="15.05">
      <c r="A44" s="846">
        <v>29</v>
      </c>
      <c r="B44" s="847"/>
      <c r="C44" s="848" t="s">
        <v>905</v>
      </c>
      <c r="D44" s="849" t="s">
        <v>140</v>
      </c>
      <c r="E44" s="850">
        <v>1</v>
      </c>
      <c r="F44" s="851"/>
      <c r="G44" s="851"/>
      <c r="H44" s="852"/>
      <c r="I44" s="853"/>
      <c r="J44" s="853"/>
      <c r="K44" s="854"/>
      <c r="L44" s="855"/>
      <c r="M44" s="854"/>
      <c r="N44" s="854"/>
      <c r="O44" s="854"/>
      <c r="P44" s="856"/>
    </row>
    <row r="45" spans="1:16" s="857" customFormat="1" ht="15.05">
      <c r="A45" s="846">
        <v>30</v>
      </c>
      <c r="B45" s="847"/>
      <c r="C45" s="848" t="s">
        <v>906</v>
      </c>
      <c r="D45" s="849" t="s">
        <v>140</v>
      </c>
      <c r="E45" s="850">
        <v>1</v>
      </c>
      <c r="F45" s="851"/>
      <c r="G45" s="851"/>
      <c r="H45" s="852"/>
      <c r="I45" s="853"/>
      <c r="J45" s="853"/>
      <c r="K45" s="854"/>
      <c r="L45" s="855"/>
      <c r="M45" s="854"/>
      <c r="N45" s="854"/>
      <c r="O45" s="854"/>
      <c r="P45" s="856"/>
    </row>
    <row r="46" spans="1:16" s="857" customFormat="1" ht="15.05">
      <c r="A46" s="846">
        <v>31</v>
      </c>
      <c r="B46" s="847"/>
      <c r="C46" s="848" t="s">
        <v>907</v>
      </c>
      <c r="D46" s="849" t="s">
        <v>140</v>
      </c>
      <c r="E46" s="850">
        <v>1</v>
      </c>
      <c r="F46" s="851"/>
      <c r="G46" s="851"/>
      <c r="H46" s="852"/>
      <c r="I46" s="853"/>
      <c r="J46" s="853"/>
      <c r="K46" s="854"/>
      <c r="L46" s="855"/>
      <c r="M46" s="854"/>
      <c r="N46" s="854"/>
      <c r="O46" s="854"/>
      <c r="P46" s="856"/>
    </row>
    <row r="47" spans="1:16" s="857" customFormat="1" ht="15.05">
      <c r="A47" s="846">
        <v>32</v>
      </c>
      <c r="B47" s="847"/>
      <c r="C47" s="848" t="s">
        <v>908</v>
      </c>
      <c r="D47" s="849" t="s">
        <v>140</v>
      </c>
      <c r="E47" s="850">
        <v>1</v>
      </c>
      <c r="F47" s="851"/>
      <c r="G47" s="851"/>
      <c r="H47" s="852"/>
      <c r="I47" s="853"/>
      <c r="J47" s="853"/>
      <c r="K47" s="854"/>
      <c r="L47" s="855"/>
      <c r="M47" s="854"/>
      <c r="N47" s="854"/>
      <c r="O47" s="854"/>
      <c r="P47" s="856"/>
    </row>
    <row r="48" spans="1:16" s="56" customFormat="1" ht="15.05">
      <c r="A48" s="234">
        <v>33</v>
      </c>
      <c r="B48" s="238"/>
      <c r="C48" s="886" t="s">
        <v>1743</v>
      </c>
      <c r="D48" s="278" t="s">
        <v>140</v>
      </c>
      <c r="E48" s="604">
        <v>11</v>
      </c>
      <c r="F48" s="161"/>
      <c r="G48" s="161"/>
      <c r="H48" s="214"/>
      <c r="I48" s="178"/>
      <c r="J48" s="178"/>
      <c r="K48" s="96"/>
      <c r="L48" s="50"/>
      <c r="M48" s="96"/>
      <c r="N48" s="96"/>
      <c r="O48" s="96"/>
      <c r="P48" s="97"/>
    </row>
    <row r="49" spans="1:16" s="56" customFormat="1" ht="15.05">
      <c r="A49" s="234">
        <v>34</v>
      </c>
      <c r="B49" s="238"/>
      <c r="C49" s="239" t="s">
        <v>1247</v>
      </c>
      <c r="D49" s="278" t="s">
        <v>140</v>
      </c>
      <c r="E49" s="604">
        <v>1</v>
      </c>
      <c r="F49" s="161"/>
      <c r="G49" s="161"/>
      <c r="H49" s="214"/>
      <c r="I49" s="178"/>
      <c r="J49" s="178"/>
      <c r="K49" s="96"/>
      <c r="L49" s="50"/>
      <c r="M49" s="96"/>
      <c r="N49" s="96"/>
      <c r="O49" s="96"/>
      <c r="P49" s="97"/>
    </row>
    <row r="50" spans="1:16" s="56" customFormat="1" ht="15.05">
      <c r="A50" s="234">
        <v>35</v>
      </c>
      <c r="B50" s="238"/>
      <c r="C50" s="239" t="s">
        <v>1248</v>
      </c>
      <c r="D50" s="278" t="s">
        <v>140</v>
      </c>
      <c r="E50" s="604">
        <v>3</v>
      </c>
      <c r="F50" s="161"/>
      <c r="G50" s="161"/>
      <c r="H50" s="214"/>
      <c r="I50" s="178"/>
      <c r="J50" s="178"/>
      <c r="K50" s="96"/>
      <c r="L50" s="50"/>
      <c r="M50" s="96"/>
      <c r="N50" s="96"/>
      <c r="O50" s="96"/>
      <c r="P50" s="97"/>
    </row>
    <row r="51" spans="1:16" s="56" customFormat="1" ht="15.05">
      <c r="A51" s="234">
        <v>36</v>
      </c>
      <c r="B51" s="238"/>
      <c r="C51" s="239" t="s">
        <v>1249</v>
      </c>
      <c r="D51" s="278" t="s">
        <v>140</v>
      </c>
      <c r="E51" s="604">
        <v>2</v>
      </c>
      <c r="F51" s="161"/>
      <c r="G51" s="161"/>
      <c r="H51" s="214"/>
      <c r="I51" s="178"/>
      <c r="J51" s="178"/>
      <c r="K51" s="96"/>
      <c r="L51" s="50"/>
      <c r="M51" s="96"/>
      <c r="N51" s="96"/>
      <c r="O51" s="96"/>
      <c r="P51" s="97"/>
    </row>
    <row r="52" spans="1:16" s="56" customFormat="1">
      <c r="A52" s="234">
        <v>0</v>
      </c>
      <c r="B52" s="238"/>
      <c r="C52" s="267" t="s">
        <v>910</v>
      </c>
      <c r="D52" s="236"/>
      <c r="E52" s="268"/>
      <c r="F52" s="161"/>
      <c r="G52" s="161"/>
      <c r="H52" s="214"/>
      <c r="I52" s="165"/>
      <c r="J52" s="165"/>
      <c r="K52" s="96"/>
      <c r="L52" s="50"/>
      <c r="M52" s="96"/>
      <c r="N52" s="96"/>
      <c r="O52" s="96"/>
      <c r="P52" s="97"/>
    </row>
    <row r="53" spans="1:16" s="56" customFormat="1" ht="15.05">
      <c r="A53" s="234">
        <v>37</v>
      </c>
      <c r="B53" s="238"/>
      <c r="C53" s="886" t="s">
        <v>1740</v>
      </c>
      <c r="D53" s="278" t="s">
        <v>140</v>
      </c>
      <c r="E53" s="604">
        <v>1</v>
      </c>
      <c r="F53" s="161"/>
      <c r="G53" s="161"/>
      <c r="H53" s="214"/>
      <c r="I53" s="178"/>
      <c r="J53" s="178"/>
      <c r="K53" s="96"/>
      <c r="L53" s="50"/>
      <c r="M53" s="96"/>
      <c r="N53" s="96"/>
      <c r="O53" s="96"/>
      <c r="P53" s="97"/>
    </row>
    <row r="54" spans="1:16" s="56" customFormat="1" ht="15.05">
      <c r="A54" s="234">
        <v>38</v>
      </c>
      <c r="B54" s="238"/>
      <c r="C54" s="886" t="s">
        <v>1744</v>
      </c>
      <c r="D54" s="278" t="s">
        <v>140</v>
      </c>
      <c r="E54" s="604">
        <v>1</v>
      </c>
      <c r="F54" s="161"/>
      <c r="G54" s="161"/>
      <c r="H54" s="214"/>
      <c r="I54" s="178"/>
      <c r="J54" s="178"/>
      <c r="K54" s="96"/>
      <c r="L54" s="50"/>
      <c r="M54" s="96"/>
      <c r="N54" s="96"/>
      <c r="O54" s="96"/>
      <c r="P54" s="97"/>
    </row>
    <row r="55" spans="1:16" s="56" customFormat="1" ht="15.05">
      <c r="A55" s="234">
        <v>39</v>
      </c>
      <c r="B55" s="238"/>
      <c r="C55" s="886" t="s">
        <v>1743</v>
      </c>
      <c r="D55" s="278" t="s">
        <v>140</v>
      </c>
      <c r="E55" s="604">
        <v>1</v>
      </c>
      <c r="F55" s="161"/>
      <c r="G55" s="161"/>
      <c r="H55" s="214"/>
      <c r="I55" s="178"/>
      <c r="J55" s="178"/>
      <c r="K55" s="96"/>
      <c r="L55" s="50"/>
      <c r="M55" s="96"/>
      <c r="N55" s="96"/>
      <c r="O55" s="96"/>
      <c r="P55" s="97"/>
    </row>
    <row r="56" spans="1:16" s="56" customFormat="1" ht="15.05">
      <c r="A56" s="234">
        <v>40</v>
      </c>
      <c r="B56" s="238"/>
      <c r="C56" s="886" t="s">
        <v>1743</v>
      </c>
      <c r="D56" s="278" t="s">
        <v>140</v>
      </c>
      <c r="E56" s="604">
        <v>1</v>
      </c>
      <c r="F56" s="161"/>
      <c r="G56" s="161"/>
      <c r="H56" s="214"/>
      <c r="I56" s="178"/>
      <c r="J56" s="178"/>
      <c r="K56" s="96"/>
      <c r="L56" s="50"/>
      <c r="M56" s="96"/>
      <c r="N56" s="96"/>
      <c r="O56" s="96"/>
      <c r="P56" s="97"/>
    </row>
    <row r="57" spans="1:16" s="829" customFormat="1" ht="15.05">
      <c r="A57" s="830">
        <v>41</v>
      </c>
      <c r="B57" s="831"/>
      <c r="C57" s="832" t="s">
        <v>900</v>
      </c>
      <c r="D57" s="833" t="s">
        <v>140</v>
      </c>
      <c r="E57" s="844">
        <v>16</v>
      </c>
      <c r="F57" s="824"/>
      <c r="G57" s="824"/>
      <c r="H57" s="825"/>
      <c r="I57" s="845"/>
      <c r="J57" s="845"/>
      <c r="K57" s="826"/>
      <c r="L57" s="827"/>
      <c r="M57" s="826"/>
      <c r="N57" s="826"/>
      <c r="O57" s="826"/>
      <c r="P57" s="828"/>
    </row>
    <row r="58" spans="1:16" s="829" customFormat="1" ht="15.05">
      <c r="A58" s="830">
        <v>42</v>
      </c>
      <c r="B58" s="831"/>
      <c r="C58" s="832" t="s">
        <v>901</v>
      </c>
      <c r="D58" s="833" t="s">
        <v>140</v>
      </c>
      <c r="E58" s="844">
        <v>4</v>
      </c>
      <c r="F58" s="824"/>
      <c r="G58" s="824"/>
      <c r="H58" s="825"/>
      <c r="I58" s="845"/>
      <c r="J58" s="845"/>
      <c r="K58" s="826"/>
      <c r="L58" s="827"/>
      <c r="M58" s="826"/>
      <c r="N58" s="826"/>
      <c r="O58" s="826"/>
      <c r="P58" s="828"/>
    </row>
    <row r="59" spans="1:16" s="829" customFormat="1" ht="15.05">
      <c r="A59" s="830">
        <v>43</v>
      </c>
      <c r="B59" s="831"/>
      <c r="C59" s="832" t="s">
        <v>901</v>
      </c>
      <c r="D59" s="833" t="s">
        <v>140</v>
      </c>
      <c r="E59" s="844">
        <v>1</v>
      </c>
      <c r="F59" s="824"/>
      <c r="G59" s="824"/>
      <c r="H59" s="825"/>
      <c r="I59" s="845"/>
      <c r="J59" s="845"/>
      <c r="K59" s="826"/>
      <c r="L59" s="827"/>
      <c r="M59" s="826"/>
      <c r="N59" s="826"/>
      <c r="O59" s="826"/>
      <c r="P59" s="828"/>
    </row>
    <row r="60" spans="1:16" s="56" customFormat="1" ht="15.05">
      <c r="A60" s="234">
        <v>44</v>
      </c>
      <c r="B60" s="238"/>
      <c r="C60" s="886" t="s">
        <v>1745</v>
      </c>
      <c r="D60" s="278" t="s">
        <v>140</v>
      </c>
      <c r="E60" s="604">
        <v>1</v>
      </c>
      <c r="F60" s="161"/>
      <c r="G60" s="161"/>
      <c r="H60" s="214"/>
      <c r="I60" s="178"/>
      <c r="J60" s="178"/>
      <c r="K60" s="96"/>
      <c r="L60" s="50"/>
      <c r="M60" s="96"/>
      <c r="N60" s="96"/>
      <c r="O60" s="96"/>
      <c r="P60" s="97"/>
    </row>
    <row r="61" spans="1:16" s="56" customFormat="1" ht="15.05">
      <c r="A61" s="234">
        <v>45</v>
      </c>
      <c r="B61" s="238"/>
      <c r="C61" s="886" t="s">
        <v>1744</v>
      </c>
      <c r="D61" s="278" t="s">
        <v>140</v>
      </c>
      <c r="E61" s="604">
        <v>2</v>
      </c>
      <c r="F61" s="161"/>
      <c r="G61" s="161"/>
      <c r="H61" s="214"/>
      <c r="I61" s="178"/>
      <c r="J61" s="178"/>
      <c r="K61" s="96"/>
      <c r="L61" s="50"/>
      <c r="M61" s="96"/>
      <c r="N61" s="96"/>
      <c r="O61" s="96"/>
      <c r="P61" s="97"/>
    </row>
    <row r="62" spans="1:16" s="56" customFormat="1" ht="15.05">
      <c r="A62" s="234">
        <v>46</v>
      </c>
      <c r="B62" s="238"/>
      <c r="C62" s="886" t="s">
        <v>1744</v>
      </c>
      <c r="D62" s="278" t="s">
        <v>140</v>
      </c>
      <c r="E62" s="604">
        <v>1</v>
      </c>
      <c r="F62" s="161"/>
      <c r="G62" s="161"/>
      <c r="H62" s="214"/>
      <c r="I62" s="178"/>
      <c r="J62" s="178"/>
      <c r="K62" s="96"/>
      <c r="L62" s="50"/>
      <c r="M62" s="96"/>
      <c r="N62" s="96"/>
      <c r="O62" s="96"/>
      <c r="P62" s="97"/>
    </row>
    <row r="63" spans="1:16" s="56" customFormat="1" ht="15.05">
      <c r="A63" s="234">
        <v>47</v>
      </c>
      <c r="B63" s="238"/>
      <c r="C63" s="886" t="s">
        <v>1744</v>
      </c>
      <c r="D63" s="278" t="s">
        <v>140</v>
      </c>
      <c r="E63" s="604">
        <v>1</v>
      </c>
      <c r="F63" s="161"/>
      <c r="G63" s="161"/>
      <c r="H63" s="214"/>
      <c r="I63" s="178"/>
      <c r="J63" s="178"/>
      <c r="K63" s="96"/>
      <c r="L63" s="50"/>
      <c r="M63" s="96"/>
      <c r="N63" s="96"/>
      <c r="O63" s="96"/>
      <c r="P63" s="97"/>
    </row>
    <row r="64" spans="1:16" s="829" customFormat="1" ht="15.05">
      <c r="A64" s="830">
        <v>48</v>
      </c>
      <c r="B64" s="831"/>
      <c r="C64" s="832" t="s">
        <v>902</v>
      </c>
      <c r="D64" s="833" t="s">
        <v>140</v>
      </c>
      <c r="E64" s="844">
        <v>5</v>
      </c>
      <c r="F64" s="824"/>
      <c r="G64" s="824"/>
      <c r="H64" s="825"/>
      <c r="I64" s="845"/>
      <c r="J64" s="845"/>
      <c r="K64" s="826"/>
      <c r="L64" s="827"/>
      <c r="M64" s="826"/>
      <c r="N64" s="826"/>
      <c r="O64" s="826"/>
      <c r="P64" s="828"/>
    </row>
    <row r="65" spans="1:16" s="829" customFormat="1" ht="15.05">
      <c r="A65" s="830">
        <v>49</v>
      </c>
      <c r="B65" s="831"/>
      <c r="C65" s="832" t="s">
        <v>903</v>
      </c>
      <c r="D65" s="833" t="s">
        <v>140</v>
      </c>
      <c r="E65" s="844">
        <v>2</v>
      </c>
      <c r="F65" s="824"/>
      <c r="G65" s="824"/>
      <c r="H65" s="825"/>
      <c r="I65" s="845"/>
      <c r="J65" s="845"/>
      <c r="K65" s="826"/>
      <c r="L65" s="827"/>
      <c r="M65" s="826"/>
      <c r="N65" s="826"/>
      <c r="O65" s="826"/>
      <c r="P65" s="828"/>
    </row>
    <row r="66" spans="1:16" s="829" customFormat="1" ht="15.05">
      <c r="A66" s="830">
        <v>50</v>
      </c>
      <c r="B66" s="831"/>
      <c r="C66" s="832" t="s">
        <v>911</v>
      </c>
      <c r="D66" s="833" t="s">
        <v>140</v>
      </c>
      <c r="E66" s="844">
        <v>12</v>
      </c>
      <c r="F66" s="824"/>
      <c r="G66" s="824"/>
      <c r="H66" s="825"/>
      <c r="I66" s="845"/>
      <c r="J66" s="845"/>
      <c r="K66" s="826"/>
      <c r="L66" s="827"/>
      <c r="M66" s="826"/>
      <c r="N66" s="826"/>
      <c r="O66" s="826"/>
      <c r="P66" s="828"/>
    </row>
    <row r="67" spans="1:16" s="56" customFormat="1" ht="15.05">
      <c r="A67" s="234">
        <v>51</v>
      </c>
      <c r="B67" s="238"/>
      <c r="C67" s="239" t="s">
        <v>905</v>
      </c>
      <c r="D67" s="278" t="s">
        <v>140</v>
      </c>
      <c r="E67" s="604">
        <v>1</v>
      </c>
      <c r="F67" s="161"/>
      <c r="G67" s="161"/>
      <c r="H67" s="214"/>
      <c r="I67" s="178"/>
      <c r="J67" s="178"/>
      <c r="K67" s="96"/>
      <c r="L67" s="50"/>
      <c r="M67" s="96"/>
      <c r="N67" s="96"/>
      <c r="O67" s="96"/>
      <c r="P67" s="97"/>
    </row>
    <row r="68" spans="1:16" s="56" customFormat="1" ht="15.05">
      <c r="A68" s="234">
        <v>52</v>
      </c>
      <c r="B68" s="238"/>
      <c r="C68" s="239" t="s">
        <v>905</v>
      </c>
      <c r="D68" s="278" t="s">
        <v>140</v>
      </c>
      <c r="E68" s="604">
        <v>1</v>
      </c>
      <c r="F68" s="161"/>
      <c r="G68" s="161"/>
      <c r="H68" s="214"/>
      <c r="I68" s="178"/>
      <c r="J68" s="178"/>
      <c r="K68" s="96"/>
      <c r="L68" s="50"/>
      <c r="M68" s="96"/>
      <c r="N68" s="96"/>
      <c r="O68" s="96"/>
      <c r="P68" s="97"/>
    </row>
    <row r="69" spans="1:16" s="56" customFormat="1" ht="15.05">
      <c r="A69" s="234">
        <v>53</v>
      </c>
      <c r="B69" s="238"/>
      <c r="C69" s="239" t="s">
        <v>906</v>
      </c>
      <c r="D69" s="278" t="s">
        <v>140</v>
      </c>
      <c r="E69" s="604">
        <v>1</v>
      </c>
      <c r="F69" s="161"/>
      <c r="G69" s="161"/>
      <c r="H69" s="214"/>
      <c r="I69" s="178"/>
      <c r="J69" s="178"/>
      <c r="K69" s="96"/>
      <c r="L69" s="50"/>
      <c r="M69" s="96"/>
      <c r="N69" s="96"/>
      <c r="O69" s="96"/>
      <c r="P69" s="97"/>
    </row>
    <row r="70" spans="1:16" s="56" customFormat="1" ht="15.05">
      <c r="A70" s="234">
        <v>54</v>
      </c>
      <c r="B70" s="238"/>
      <c r="C70" s="239" t="s">
        <v>912</v>
      </c>
      <c r="D70" s="278" t="s">
        <v>140</v>
      </c>
      <c r="E70" s="604">
        <v>1</v>
      </c>
      <c r="F70" s="161"/>
      <c r="G70" s="161"/>
      <c r="H70" s="214"/>
      <c r="I70" s="178"/>
      <c r="J70" s="178"/>
      <c r="K70" s="96"/>
      <c r="L70" s="50"/>
      <c r="M70" s="96"/>
      <c r="N70" s="96"/>
      <c r="O70" s="96"/>
      <c r="P70" s="97"/>
    </row>
    <row r="71" spans="1:16" s="56" customFormat="1" ht="15.05">
      <c r="A71" s="234">
        <v>55</v>
      </c>
      <c r="B71" s="238"/>
      <c r="C71" s="239" t="s">
        <v>913</v>
      </c>
      <c r="D71" s="278" t="s">
        <v>140</v>
      </c>
      <c r="E71" s="604">
        <v>1</v>
      </c>
      <c r="F71" s="161"/>
      <c r="G71" s="161"/>
      <c r="H71" s="214"/>
      <c r="I71" s="178"/>
      <c r="J71" s="178"/>
      <c r="K71" s="96"/>
      <c r="L71" s="50"/>
      <c r="M71" s="96"/>
      <c r="N71" s="96"/>
      <c r="O71" s="96"/>
      <c r="P71" s="97"/>
    </row>
    <row r="72" spans="1:16" s="56" customFormat="1" ht="15.05">
      <c r="A72" s="234">
        <v>56</v>
      </c>
      <c r="B72" s="238"/>
      <c r="C72" s="886" t="s">
        <v>1743</v>
      </c>
      <c r="D72" s="278" t="s">
        <v>140</v>
      </c>
      <c r="E72" s="604">
        <v>16</v>
      </c>
      <c r="F72" s="161"/>
      <c r="G72" s="161"/>
      <c r="H72" s="214"/>
      <c r="I72" s="178"/>
      <c r="J72" s="178"/>
      <c r="K72" s="96"/>
      <c r="L72" s="50"/>
      <c r="M72" s="96"/>
      <c r="N72" s="96"/>
      <c r="O72" s="96"/>
      <c r="P72" s="97"/>
    </row>
    <row r="73" spans="1:16" s="56" customFormat="1" ht="15.05">
      <c r="A73" s="234">
        <v>57</v>
      </c>
      <c r="B73" s="238"/>
      <c r="C73" s="239" t="s">
        <v>914</v>
      </c>
      <c r="D73" s="278" t="s">
        <v>140</v>
      </c>
      <c r="E73" s="604">
        <v>2</v>
      </c>
      <c r="F73" s="161"/>
      <c r="G73" s="161"/>
      <c r="H73" s="214"/>
      <c r="I73" s="178"/>
      <c r="J73" s="178"/>
      <c r="K73" s="96"/>
      <c r="L73" s="50"/>
      <c r="M73" s="96"/>
      <c r="N73" s="96"/>
      <c r="O73" s="96"/>
      <c r="P73" s="97"/>
    </row>
    <row r="74" spans="1:16" s="56" customFormat="1" ht="15.05">
      <c r="A74" s="234">
        <v>58</v>
      </c>
      <c r="B74" s="238"/>
      <c r="C74" s="239" t="s">
        <v>914</v>
      </c>
      <c r="D74" s="278" t="s">
        <v>140</v>
      </c>
      <c r="E74" s="604">
        <v>2</v>
      </c>
      <c r="F74" s="161"/>
      <c r="G74" s="161"/>
      <c r="H74" s="214"/>
      <c r="I74" s="178"/>
      <c r="J74" s="178"/>
      <c r="K74" s="96"/>
      <c r="L74" s="50"/>
      <c r="M74" s="96"/>
      <c r="N74" s="96"/>
      <c r="O74" s="96"/>
      <c r="P74" s="97"/>
    </row>
    <row r="75" spans="1:16" s="56" customFormat="1">
      <c r="A75" s="234">
        <v>0</v>
      </c>
      <c r="B75" s="238"/>
      <c r="C75" s="267" t="s">
        <v>924</v>
      </c>
      <c r="D75" s="236"/>
      <c r="E75" s="268"/>
      <c r="F75" s="161"/>
      <c r="G75" s="161"/>
      <c r="H75" s="214"/>
      <c r="I75" s="165"/>
      <c r="J75" s="165"/>
      <c r="K75" s="96"/>
      <c r="L75" s="50"/>
      <c r="M75" s="96"/>
      <c r="N75" s="96"/>
      <c r="O75" s="96"/>
      <c r="P75" s="97"/>
    </row>
    <row r="76" spans="1:16" s="56" customFormat="1" ht="15.05">
      <c r="A76" s="234">
        <v>59</v>
      </c>
      <c r="B76" s="238"/>
      <c r="C76" s="886" t="s">
        <v>1740</v>
      </c>
      <c r="D76" s="278" t="s">
        <v>140</v>
      </c>
      <c r="E76" s="604">
        <v>1</v>
      </c>
      <c r="F76" s="161"/>
      <c r="G76" s="161"/>
      <c r="H76" s="214"/>
      <c r="I76" s="178"/>
      <c r="J76" s="178"/>
      <c r="K76" s="96"/>
      <c r="L76" s="50"/>
      <c r="M76" s="96"/>
      <c r="N76" s="96"/>
      <c r="O76" s="96"/>
      <c r="P76" s="97"/>
    </row>
    <row r="77" spans="1:16" s="56" customFormat="1" ht="15.05">
      <c r="A77" s="234">
        <v>60</v>
      </c>
      <c r="B77" s="238"/>
      <c r="C77" s="886" t="s">
        <v>1740</v>
      </c>
      <c r="D77" s="278" t="s">
        <v>140</v>
      </c>
      <c r="E77" s="604">
        <v>1</v>
      </c>
      <c r="F77" s="161"/>
      <c r="G77" s="161"/>
      <c r="H77" s="214"/>
      <c r="I77" s="178"/>
      <c r="J77" s="178"/>
      <c r="K77" s="96"/>
      <c r="L77" s="50"/>
      <c r="M77" s="96"/>
      <c r="N77" s="96"/>
      <c r="O77" s="96"/>
      <c r="P77" s="97"/>
    </row>
    <row r="78" spans="1:16" s="56" customFormat="1" ht="15.05">
      <c r="A78" s="234">
        <v>61</v>
      </c>
      <c r="B78" s="238"/>
      <c r="C78" s="886" t="s">
        <v>1743</v>
      </c>
      <c r="D78" s="278" t="s">
        <v>140</v>
      </c>
      <c r="E78" s="604">
        <v>1</v>
      </c>
      <c r="F78" s="161"/>
      <c r="G78" s="161"/>
      <c r="H78" s="214"/>
      <c r="I78" s="178"/>
      <c r="J78" s="178"/>
      <c r="K78" s="96"/>
      <c r="L78" s="50"/>
      <c r="M78" s="96"/>
      <c r="N78" s="96"/>
      <c r="O78" s="96"/>
      <c r="P78" s="97"/>
    </row>
    <row r="79" spans="1:16" s="56" customFormat="1" ht="24.05" customHeight="1">
      <c r="A79" s="234">
        <v>62</v>
      </c>
      <c r="B79" s="238"/>
      <c r="C79" s="886" t="s">
        <v>1743</v>
      </c>
      <c r="D79" s="278" t="s">
        <v>140</v>
      </c>
      <c r="E79" s="604">
        <v>1</v>
      </c>
      <c r="F79" s="161"/>
      <c r="G79" s="161"/>
      <c r="H79" s="214"/>
      <c r="I79" s="178"/>
      <c r="J79" s="178"/>
      <c r="K79" s="96"/>
      <c r="L79" s="50"/>
      <c r="M79" s="96"/>
      <c r="N79" s="96"/>
      <c r="O79" s="96"/>
      <c r="P79" s="97"/>
    </row>
    <row r="80" spans="1:16" s="829" customFormat="1" ht="15.05">
      <c r="A80" s="830">
        <v>63</v>
      </c>
      <c r="B80" s="831"/>
      <c r="C80" s="832" t="s">
        <v>900</v>
      </c>
      <c r="D80" s="833" t="s">
        <v>140</v>
      </c>
      <c r="E80" s="844">
        <v>1</v>
      </c>
      <c r="F80" s="824"/>
      <c r="G80" s="824"/>
      <c r="H80" s="825"/>
      <c r="I80" s="845"/>
      <c r="J80" s="845"/>
      <c r="K80" s="826"/>
      <c r="L80" s="827"/>
      <c r="M80" s="826"/>
      <c r="N80" s="826"/>
      <c r="O80" s="826"/>
      <c r="P80" s="828"/>
    </row>
    <row r="81" spans="1:16" s="829" customFormat="1" ht="15.05">
      <c r="A81" s="830">
        <v>64</v>
      </c>
      <c r="B81" s="831"/>
      <c r="C81" s="832" t="s">
        <v>900</v>
      </c>
      <c r="D81" s="833" t="s">
        <v>140</v>
      </c>
      <c r="E81" s="844">
        <v>1</v>
      </c>
      <c r="F81" s="824"/>
      <c r="G81" s="824"/>
      <c r="H81" s="825"/>
      <c r="I81" s="845"/>
      <c r="J81" s="845"/>
      <c r="K81" s="826"/>
      <c r="L81" s="827"/>
      <c r="M81" s="826"/>
      <c r="N81" s="826"/>
      <c r="O81" s="826"/>
      <c r="P81" s="828"/>
    </row>
    <row r="82" spans="1:16" s="829" customFormat="1" ht="15.05">
      <c r="A82" s="830">
        <v>65</v>
      </c>
      <c r="B82" s="831"/>
      <c r="C82" s="832" t="s">
        <v>900</v>
      </c>
      <c r="D82" s="833" t="s">
        <v>140</v>
      </c>
      <c r="E82" s="844">
        <v>1</v>
      </c>
      <c r="F82" s="824"/>
      <c r="G82" s="824"/>
      <c r="H82" s="825"/>
      <c r="I82" s="845"/>
      <c r="J82" s="845"/>
      <c r="K82" s="826"/>
      <c r="L82" s="827"/>
      <c r="M82" s="826"/>
      <c r="N82" s="826"/>
      <c r="O82" s="826"/>
      <c r="P82" s="828"/>
    </row>
    <row r="83" spans="1:16" s="829" customFormat="1" ht="15.05">
      <c r="A83" s="830">
        <v>66</v>
      </c>
      <c r="B83" s="831"/>
      <c r="C83" s="832" t="s">
        <v>900</v>
      </c>
      <c r="D83" s="833" t="s">
        <v>140</v>
      </c>
      <c r="E83" s="844">
        <v>6</v>
      </c>
      <c r="F83" s="824"/>
      <c r="G83" s="824"/>
      <c r="H83" s="825"/>
      <c r="I83" s="845"/>
      <c r="J83" s="845"/>
      <c r="K83" s="826"/>
      <c r="L83" s="827"/>
      <c r="M83" s="826"/>
      <c r="N83" s="826"/>
      <c r="O83" s="826"/>
      <c r="P83" s="828"/>
    </row>
    <row r="84" spans="1:16" s="829" customFormat="1" ht="15.05">
      <c r="A84" s="830">
        <v>67</v>
      </c>
      <c r="B84" s="831"/>
      <c r="C84" s="832" t="s">
        <v>900</v>
      </c>
      <c r="D84" s="833" t="s">
        <v>140</v>
      </c>
      <c r="E84" s="844">
        <v>1</v>
      </c>
      <c r="F84" s="824"/>
      <c r="G84" s="824"/>
      <c r="H84" s="825"/>
      <c r="I84" s="845"/>
      <c r="J84" s="845"/>
      <c r="K84" s="826"/>
      <c r="L84" s="827"/>
      <c r="M84" s="826"/>
      <c r="N84" s="826"/>
      <c r="O84" s="826"/>
      <c r="P84" s="828"/>
    </row>
    <row r="85" spans="1:16" s="829" customFormat="1" ht="15.05">
      <c r="A85" s="830">
        <v>68</v>
      </c>
      <c r="B85" s="831"/>
      <c r="C85" s="832" t="s">
        <v>901</v>
      </c>
      <c r="D85" s="833" t="s">
        <v>140</v>
      </c>
      <c r="E85" s="844">
        <v>1</v>
      </c>
      <c r="F85" s="824"/>
      <c r="G85" s="824"/>
      <c r="H85" s="825"/>
      <c r="I85" s="845"/>
      <c r="J85" s="845"/>
      <c r="K85" s="826"/>
      <c r="L85" s="827"/>
      <c r="M85" s="826"/>
      <c r="N85" s="826"/>
      <c r="O85" s="826"/>
      <c r="P85" s="828"/>
    </row>
    <row r="86" spans="1:16" s="829" customFormat="1" ht="15.05">
      <c r="A86" s="830">
        <v>69</v>
      </c>
      <c r="B86" s="831"/>
      <c r="C86" s="832" t="s">
        <v>901</v>
      </c>
      <c r="D86" s="833" t="s">
        <v>140</v>
      </c>
      <c r="E86" s="844">
        <v>1</v>
      </c>
      <c r="F86" s="824"/>
      <c r="G86" s="824"/>
      <c r="H86" s="825"/>
      <c r="I86" s="845"/>
      <c r="J86" s="845"/>
      <c r="K86" s="826"/>
      <c r="L86" s="827"/>
      <c r="M86" s="826"/>
      <c r="N86" s="826"/>
      <c r="O86" s="826"/>
      <c r="P86" s="828"/>
    </row>
    <row r="87" spans="1:16" s="829" customFormat="1" ht="15.05">
      <c r="A87" s="830">
        <v>70</v>
      </c>
      <c r="B87" s="831"/>
      <c r="C87" s="832" t="s">
        <v>901</v>
      </c>
      <c r="D87" s="833" t="s">
        <v>140</v>
      </c>
      <c r="E87" s="844">
        <v>3</v>
      </c>
      <c r="F87" s="824"/>
      <c r="G87" s="824"/>
      <c r="H87" s="825"/>
      <c r="I87" s="845"/>
      <c r="J87" s="845"/>
      <c r="K87" s="826"/>
      <c r="L87" s="827"/>
      <c r="M87" s="826"/>
      <c r="N87" s="826"/>
      <c r="O87" s="826"/>
      <c r="P87" s="828"/>
    </row>
    <row r="88" spans="1:16" s="829" customFormat="1" ht="15.05">
      <c r="A88" s="830">
        <v>71</v>
      </c>
      <c r="B88" s="831"/>
      <c r="C88" s="832" t="s">
        <v>901</v>
      </c>
      <c r="D88" s="833" t="s">
        <v>140</v>
      </c>
      <c r="E88" s="844">
        <v>1</v>
      </c>
      <c r="F88" s="824"/>
      <c r="G88" s="824"/>
      <c r="H88" s="825"/>
      <c r="I88" s="845"/>
      <c r="J88" s="845"/>
      <c r="K88" s="826"/>
      <c r="L88" s="827"/>
      <c r="M88" s="826"/>
      <c r="N88" s="826"/>
      <c r="O88" s="826"/>
      <c r="P88" s="828"/>
    </row>
    <row r="89" spans="1:16" s="829" customFormat="1" ht="15.05">
      <c r="A89" s="830">
        <v>72</v>
      </c>
      <c r="B89" s="831"/>
      <c r="C89" s="832" t="s">
        <v>901</v>
      </c>
      <c r="D89" s="833" t="s">
        <v>140</v>
      </c>
      <c r="E89" s="844">
        <v>2</v>
      </c>
      <c r="F89" s="824"/>
      <c r="G89" s="824"/>
      <c r="H89" s="825"/>
      <c r="I89" s="845"/>
      <c r="J89" s="845"/>
      <c r="K89" s="826"/>
      <c r="L89" s="827"/>
      <c r="M89" s="826"/>
      <c r="N89" s="826"/>
      <c r="O89" s="826"/>
      <c r="P89" s="828"/>
    </row>
    <row r="90" spans="1:16" s="829" customFormat="1" ht="15.05">
      <c r="A90" s="830">
        <v>73</v>
      </c>
      <c r="B90" s="831"/>
      <c r="C90" s="832" t="s">
        <v>901</v>
      </c>
      <c r="D90" s="833" t="s">
        <v>140</v>
      </c>
      <c r="E90" s="844">
        <v>1</v>
      </c>
      <c r="F90" s="824"/>
      <c r="G90" s="824"/>
      <c r="H90" s="825"/>
      <c r="I90" s="845"/>
      <c r="J90" s="845"/>
      <c r="K90" s="826"/>
      <c r="L90" s="827"/>
      <c r="M90" s="826"/>
      <c r="N90" s="826"/>
      <c r="O90" s="826"/>
      <c r="P90" s="828"/>
    </row>
    <row r="91" spans="1:16" s="56" customFormat="1">
      <c r="A91" s="234">
        <v>0</v>
      </c>
      <c r="B91" s="238"/>
      <c r="C91" s="267" t="s">
        <v>1250</v>
      </c>
      <c r="D91" s="236"/>
      <c r="E91" s="268"/>
      <c r="F91" s="161"/>
      <c r="G91" s="161"/>
      <c r="H91" s="214"/>
      <c r="I91" s="165"/>
      <c r="J91" s="165"/>
      <c r="K91" s="96"/>
      <c r="L91" s="50"/>
      <c r="M91" s="96"/>
      <c r="N91" s="96"/>
      <c r="O91" s="96"/>
      <c r="P91" s="97"/>
    </row>
    <row r="92" spans="1:16" s="56" customFormat="1" ht="24.9">
      <c r="A92" s="234">
        <v>74</v>
      </c>
      <c r="B92" s="238"/>
      <c r="C92" s="285" t="s">
        <v>810</v>
      </c>
      <c r="D92" s="260" t="s">
        <v>29</v>
      </c>
      <c r="E92" s="237">
        <f>(272+65.3)*2+E95*8</f>
        <v>1428.92</v>
      </c>
      <c r="F92" s="161"/>
      <c r="G92" s="161"/>
      <c r="H92" s="214"/>
      <c r="I92" s="161"/>
      <c r="J92" s="161"/>
      <c r="K92" s="96"/>
      <c r="L92" s="50"/>
      <c r="M92" s="96"/>
      <c r="N92" s="96"/>
      <c r="O92" s="96"/>
      <c r="P92" s="97"/>
    </row>
    <row r="93" spans="1:16" s="56" customFormat="1" ht="24.9">
      <c r="A93" s="234">
        <v>75</v>
      </c>
      <c r="B93" s="238"/>
      <c r="C93" s="271" t="s">
        <v>808</v>
      </c>
      <c r="D93" s="260" t="s">
        <v>586</v>
      </c>
      <c r="E93" s="237">
        <f>81.43+13.05+21.52+1.25+10.62</f>
        <v>127.87</v>
      </c>
      <c r="F93" s="161"/>
      <c r="G93" s="161"/>
      <c r="H93" s="214"/>
      <c r="I93" s="161"/>
      <c r="J93" s="161"/>
      <c r="K93" s="96"/>
      <c r="L93" s="50"/>
      <c r="M93" s="96"/>
      <c r="N93" s="96"/>
      <c r="O93" s="96"/>
      <c r="P93" s="97"/>
    </row>
    <row r="94" spans="1:16" s="56" customFormat="1" ht="37.35">
      <c r="A94" s="234">
        <v>76</v>
      </c>
      <c r="B94" s="238"/>
      <c r="C94" s="270" t="s">
        <v>795</v>
      </c>
      <c r="D94" s="260" t="s">
        <v>796</v>
      </c>
      <c r="E94" s="268">
        <f>19.103+16.237+8.23</f>
        <v>43.570000000000007</v>
      </c>
      <c r="F94" s="161"/>
      <c r="G94" s="161"/>
      <c r="H94" s="214"/>
      <c r="I94" s="214"/>
      <c r="J94" s="214"/>
      <c r="K94" s="96"/>
      <c r="L94" s="50"/>
      <c r="M94" s="96"/>
      <c r="N94" s="96"/>
      <c r="O94" s="96"/>
      <c r="P94" s="97"/>
    </row>
    <row r="95" spans="1:16" s="56" customFormat="1" ht="37.35">
      <c r="A95" s="234">
        <v>77</v>
      </c>
      <c r="B95" s="238"/>
      <c r="C95" s="271" t="s">
        <v>1253</v>
      </c>
      <c r="D95" s="260" t="s">
        <v>586</v>
      </c>
      <c r="E95" s="268">
        <f>47.86+29.56+16.87</f>
        <v>94.29</v>
      </c>
      <c r="F95" s="161"/>
      <c r="G95" s="161"/>
      <c r="H95" s="214"/>
      <c r="I95" s="161"/>
      <c r="J95" s="161"/>
      <c r="K95" s="96"/>
      <c r="L95" s="50"/>
      <c r="M95" s="96"/>
      <c r="N95" s="96"/>
      <c r="O95" s="96"/>
      <c r="P95" s="97"/>
    </row>
    <row r="96" spans="1:16" s="56" customFormat="1">
      <c r="A96" s="234">
        <v>0</v>
      </c>
      <c r="B96" s="238"/>
      <c r="C96" s="267" t="s">
        <v>917</v>
      </c>
      <c r="D96" s="236"/>
      <c r="E96" s="268"/>
      <c r="F96" s="161"/>
      <c r="G96" s="161"/>
      <c r="H96" s="214"/>
      <c r="I96" s="165"/>
      <c r="J96" s="165"/>
      <c r="K96" s="96"/>
      <c r="L96" s="50"/>
      <c r="M96" s="96"/>
      <c r="N96" s="96"/>
      <c r="O96" s="96"/>
      <c r="P96" s="97"/>
    </row>
    <row r="97" spans="1:16" s="56" customFormat="1" ht="24.9">
      <c r="A97" s="234">
        <v>78</v>
      </c>
      <c r="B97" s="238"/>
      <c r="C97" s="285" t="s">
        <v>810</v>
      </c>
      <c r="D97" s="260" t="s">
        <v>29</v>
      </c>
      <c r="E97" s="268">
        <v>220.16</v>
      </c>
      <c r="F97" s="161"/>
      <c r="G97" s="161"/>
      <c r="H97" s="214"/>
      <c r="I97" s="161"/>
      <c r="J97" s="161"/>
      <c r="K97" s="96"/>
      <c r="L97" s="50"/>
      <c r="M97" s="96"/>
      <c r="N97" s="96"/>
      <c r="O97" s="96"/>
      <c r="P97" s="97"/>
    </row>
    <row r="98" spans="1:16" s="56" customFormat="1" ht="37.35">
      <c r="A98" s="234">
        <v>79</v>
      </c>
      <c r="B98" s="238"/>
      <c r="C98" s="270" t="s">
        <v>795</v>
      </c>
      <c r="D98" s="260" t="s">
        <v>796</v>
      </c>
      <c r="E98" s="268">
        <v>5.6079999999999997</v>
      </c>
      <c r="F98" s="161"/>
      <c r="G98" s="161"/>
      <c r="H98" s="214"/>
      <c r="I98" s="214"/>
      <c r="J98" s="214"/>
      <c r="K98" s="96"/>
      <c r="L98" s="50"/>
      <c r="M98" s="96"/>
      <c r="N98" s="96"/>
      <c r="O98" s="96"/>
      <c r="P98" s="97"/>
    </row>
    <row r="99" spans="1:16" s="56" customFormat="1" ht="37.35">
      <c r="A99" s="234">
        <v>80</v>
      </c>
      <c r="B99" s="238"/>
      <c r="C99" s="271" t="s">
        <v>1254</v>
      </c>
      <c r="D99" s="260" t="s">
        <v>586</v>
      </c>
      <c r="E99" s="268">
        <v>27.52</v>
      </c>
      <c r="F99" s="161"/>
      <c r="G99" s="161"/>
      <c r="H99" s="214"/>
      <c r="I99" s="161"/>
      <c r="J99" s="161"/>
      <c r="K99" s="96"/>
      <c r="L99" s="50"/>
      <c r="M99" s="96"/>
      <c r="N99" s="96"/>
      <c r="O99" s="96"/>
      <c r="P99" s="97"/>
    </row>
    <row r="100" spans="1:16" s="56" customFormat="1">
      <c r="A100" s="234">
        <v>0</v>
      </c>
      <c r="B100" s="238"/>
      <c r="C100" s="267" t="s">
        <v>925</v>
      </c>
      <c r="D100" s="236"/>
      <c r="E100" s="268"/>
      <c r="F100" s="161"/>
      <c r="G100" s="161"/>
      <c r="H100" s="214"/>
      <c r="I100" s="165"/>
      <c r="J100" s="165"/>
      <c r="K100" s="96"/>
      <c r="L100" s="50"/>
      <c r="M100" s="96"/>
      <c r="N100" s="96"/>
      <c r="O100" s="96"/>
      <c r="P100" s="97"/>
    </row>
    <row r="101" spans="1:16" s="56" customFormat="1" ht="50.4">
      <c r="A101" s="273">
        <v>81</v>
      </c>
      <c r="B101" s="274"/>
      <c r="C101" s="277" t="s">
        <v>918</v>
      </c>
      <c r="D101" s="275" t="s">
        <v>796</v>
      </c>
      <c r="E101" s="419">
        <f>1.862+0.224+0.512+0.06</f>
        <v>2.6580000000000004</v>
      </c>
      <c r="F101" s="161"/>
      <c r="G101" s="161"/>
      <c r="H101" s="214"/>
      <c r="I101" s="276"/>
      <c r="J101" s="276"/>
      <c r="K101" s="96"/>
      <c r="L101" s="50"/>
      <c r="M101" s="96"/>
      <c r="N101" s="96"/>
      <c r="O101" s="96"/>
      <c r="P101" s="97"/>
    </row>
    <row r="102" spans="1:16" s="56" customFormat="1">
      <c r="A102" s="427">
        <v>0</v>
      </c>
      <c r="B102" s="281"/>
      <c r="C102" s="282" t="s">
        <v>945</v>
      </c>
      <c r="D102" s="14"/>
      <c r="E102" s="15"/>
      <c r="F102" s="161"/>
      <c r="G102" s="161"/>
      <c r="H102" s="214"/>
      <c r="I102" s="428"/>
      <c r="J102" s="428"/>
      <c r="K102" s="96"/>
      <c r="L102" s="50"/>
      <c r="M102" s="96"/>
      <c r="N102" s="96"/>
      <c r="O102" s="96"/>
      <c r="P102" s="97"/>
    </row>
    <row r="103" spans="1:16" s="56" customFormat="1">
      <c r="A103" s="427">
        <v>0</v>
      </c>
      <c r="B103" s="281"/>
      <c r="C103" s="282" t="s">
        <v>877</v>
      </c>
      <c r="D103" s="14"/>
      <c r="E103" s="15"/>
      <c r="F103" s="161"/>
      <c r="G103" s="161"/>
      <c r="H103" s="214"/>
      <c r="I103" s="428"/>
      <c r="J103" s="428"/>
      <c r="K103" s="96"/>
      <c r="L103" s="50"/>
      <c r="M103" s="96"/>
      <c r="N103" s="96"/>
      <c r="O103" s="96"/>
      <c r="P103" s="97"/>
    </row>
    <row r="104" spans="1:16" s="56" customFormat="1">
      <c r="A104" s="261">
        <v>82</v>
      </c>
      <c r="B104" s="429"/>
      <c r="C104" s="807" t="s">
        <v>1693</v>
      </c>
      <c r="D104" s="391"/>
      <c r="E104" s="215"/>
      <c r="F104" s="161"/>
      <c r="G104" s="161"/>
      <c r="H104" s="214"/>
      <c r="I104" s="181"/>
      <c r="J104" s="181"/>
      <c r="K104" s="96"/>
      <c r="L104" s="50"/>
      <c r="M104" s="96"/>
      <c r="N104" s="96"/>
      <c r="O104" s="96"/>
      <c r="P104" s="97"/>
    </row>
    <row r="105" spans="1:16" s="56" customFormat="1">
      <c r="A105" s="261">
        <v>83</v>
      </c>
      <c r="B105" s="430"/>
      <c r="C105" s="807" t="s">
        <v>1693</v>
      </c>
      <c r="D105" s="260"/>
      <c r="E105" s="215"/>
      <c r="F105" s="161"/>
      <c r="G105" s="161"/>
      <c r="H105" s="214"/>
      <c r="I105" s="214"/>
      <c r="J105" s="214"/>
      <c r="K105" s="96"/>
      <c r="L105" s="50"/>
      <c r="M105" s="96"/>
      <c r="N105" s="96"/>
      <c r="O105" s="96"/>
      <c r="P105" s="97"/>
    </row>
    <row r="106" spans="1:16" s="56" customFormat="1">
      <c r="A106" s="261">
        <v>84</v>
      </c>
      <c r="B106" s="430"/>
      <c r="C106" s="807" t="s">
        <v>1693</v>
      </c>
      <c r="D106" s="260"/>
      <c r="E106" s="215"/>
      <c r="F106" s="161"/>
      <c r="G106" s="161"/>
      <c r="H106" s="214"/>
      <c r="I106" s="214"/>
      <c r="J106" s="214"/>
      <c r="K106" s="96"/>
      <c r="L106" s="50"/>
      <c r="M106" s="96"/>
      <c r="N106" s="96"/>
      <c r="O106" s="96"/>
      <c r="P106" s="97"/>
    </row>
    <row r="107" spans="1:16" s="56" customFormat="1">
      <c r="A107" s="261">
        <v>85</v>
      </c>
      <c r="B107" s="430"/>
      <c r="C107" s="807" t="s">
        <v>1693</v>
      </c>
      <c r="D107" s="260"/>
      <c r="E107" s="215"/>
      <c r="F107" s="161"/>
      <c r="G107" s="161"/>
      <c r="H107" s="214"/>
      <c r="I107" s="214"/>
      <c r="J107" s="214"/>
      <c r="K107" s="96"/>
      <c r="L107" s="50"/>
      <c r="M107" s="96"/>
      <c r="N107" s="96"/>
      <c r="O107" s="96"/>
      <c r="P107" s="97"/>
    </row>
    <row r="108" spans="1:16" s="56" customFormat="1">
      <c r="A108" s="427">
        <v>0</v>
      </c>
      <c r="B108" s="281"/>
      <c r="C108" s="282" t="s">
        <v>879</v>
      </c>
      <c r="D108" s="14"/>
      <c r="E108" s="15"/>
      <c r="F108" s="161"/>
      <c r="G108" s="161"/>
      <c r="H108" s="214"/>
      <c r="I108" s="428"/>
      <c r="J108" s="428"/>
      <c r="K108" s="96"/>
      <c r="L108" s="50"/>
      <c r="M108" s="96"/>
      <c r="N108" s="96"/>
      <c r="O108" s="96"/>
      <c r="P108" s="97"/>
    </row>
    <row r="109" spans="1:16" s="56" customFormat="1" ht="24.9">
      <c r="A109" s="234">
        <v>86</v>
      </c>
      <c r="B109" s="236"/>
      <c r="C109" s="239" t="s">
        <v>880</v>
      </c>
      <c r="D109" s="236" t="s">
        <v>29</v>
      </c>
      <c r="E109" s="605">
        <v>535.4</v>
      </c>
      <c r="F109" s="161"/>
      <c r="G109" s="161"/>
      <c r="H109" s="214"/>
      <c r="I109" s="215"/>
      <c r="J109" s="216"/>
      <c r="K109" s="96"/>
      <c r="L109" s="50"/>
      <c r="M109" s="96"/>
      <c r="N109" s="96"/>
      <c r="O109" s="96"/>
      <c r="P109" s="97"/>
    </row>
    <row r="110" spans="1:16" s="56" customFormat="1" ht="24.9">
      <c r="A110" s="261">
        <v>0</v>
      </c>
      <c r="B110" s="430"/>
      <c r="C110" s="265" t="s">
        <v>881</v>
      </c>
      <c r="D110" s="440" t="s">
        <v>876</v>
      </c>
      <c r="E110" s="215"/>
      <c r="F110" s="161"/>
      <c r="G110" s="161"/>
      <c r="H110" s="214"/>
      <c r="I110" s="215"/>
      <c r="J110" s="216"/>
      <c r="K110" s="96"/>
      <c r="L110" s="50"/>
      <c r="M110" s="96"/>
      <c r="N110" s="96"/>
      <c r="O110" s="96"/>
      <c r="P110" s="97"/>
    </row>
    <row r="111" spans="1:16" s="56" customFormat="1">
      <c r="A111" s="427">
        <v>0</v>
      </c>
      <c r="B111" s="281"/>
      <c r="C111" s="282" t="s">
        <v>882</v>
      </c>
      <c r="D111" s="14"/>
      <c r="E111" s="15"/>
      <c r="F111" s="161"/>
      <c r="G111" s="161"/>
      <c r="H111" s="214"/>
      <c r="I111" s="428"/>
      <c r="J111" s="428"/>
      <c r="K111" s="96"/>
      <c r="L111" s="50"/>
      <c r="M111" s="96"/>
      <c r="N111" s="96"/>
      <c r="O111" s="96"/>
      <c r="P111" s="97"/>
    </row>
    <row r="112" spans="1:16" s="56" customFormat="1" ht="24.9">
      <c r="A112" s="234">
        <v>87</v>
      </c>
      <c r="B112" s="236"/>
      <c r="C112" s="239" t="s">
        <v>880</v>
      </c>
      <c r="D112" s="236" t="s">
        <v>29</v>
      </c>
      <c r="E112" s="605">
        <v>247.1</v>
      </c>
      <c r="F112" s="161"/>
      <c r="G112" s="161"/>
      <c r="H112" s="214"/>
      <c r="I112" s="215"/>
      <c r="J112" s="216"/>
      <c r="K112" s="96"/>
      <c r="L112" s="50"/>
      <c r="M112" s="96"/>
      <c r="N112" s="96"/>
      <c r="O112" s="96"/>
      <c r="P112" s="97"/>
    </row>
    <row r="113" spans="1:16" s="56" customFormat="1" ht="24.9">
      <c r="A113" s="261">
        <v>0</v>
      </c>
      <c r="B113" s="430"/>
      <c r="C113" s="265" t="s">
        <v>881</v>
      </c>
      <c r="D113" s="440" t="s">
        <v>876</v>
      </c>
      <c r="E113" s="215"/>
      <c r="F113" s="161"/>
      <c r="G113" s="161"/>
      <c r="H113" s="214"/>
      <c r="I113" s="215"/>
      <c r="J113" s="216"/>
      <c r="K113" s="96"/>
      <c r="L113" s="50"/>
      <c r="M113" s="96"/>
      <c r="N113" s="96"/>
      <c r="O113" s="96"/>
      <c r="P113" s="97"/>
    </row>
    <row r="114" spans="1:16" s="56" customFormat="1">
      <c r="A114" s="427">
        <v>0</v>
      </c>
      <c r="B114" s="281"/>
      <c r="C114" s="282" t="s">
        <v>884</v>
      </c>
      <c r="D114" s="14"/>
      <c r="E114" s="15"/>
      <c r="F114" s="161"/>
      <c r="G114" s="161"/>
      <c r="H114" s="214"/>
      <c r="I114" s="428"/>
      <c r="J114" s="428"/>
      <c r="K114" s="96"/>
      <c r="L114" s="50"/>
      <c r="M114" s="96"/>
      <c r="N114" s="96"/>
      <c r="O114" s="96"/>
      <c r="P114" s="97"/>
    </row>
    <row r="115" spans="1:16" s="56" customFormat="1" ht="24.9">
      <c r="A115" s="234">
        <v>88</v>
      </c>
      <c r="B115" s="236"/>
      <c r="C115" s="239" t="s">
        <v>880</v>
      </c>
      <c r="D115" s="236" t="s">
        <v>29</v>
      </c>
      <c r="E115" s="605">
        <v>14.8</v>
      </c>
      <c r="F115" s="161"/>
      <c r="G115" s="161"/>
      <c r="H115" s="214"/>
      <c r="I115" s="215"/>
      <c r="J115" s="216"/>
      <c r="K115" s="96"/>
      <c r="L115" s="50"/>
      <c r="M115" s="96"/>
      <c r="N115" s="96"/>
      <c r="O115" s="96"/>
      <c r="P115" s="97"/>
    </row>
    <row r="116" spans="1:16" s="56" customFormat="1" ht="24.9">
      <c r="A116" s="261">
        <v>0</v>
      </c>
      <c r="B116" s="430"/>
      <c r="C116" s="265" t="s">
        <v>881</v>
      </c>
      <c r="D116" s="440" t="s">
        <v>876</v>
      </c>
      <c r="E116" s="215"/>
      <c r="F116" s="161"/>
      <c r="G116" s="161"/>
      <c r="H116" s="214"/>
      <c r="I116" s="215"/>
      <c r="J116" s="216"/>
      <c r="K116" s="96"/>
      <c r="L116" s="50"/>
      <c r="M116" s="96"/>
      <c r="N116" s="96"/>
      <c r="O116" s="96"/>
      <c r="P116" s="97"/>
    </row>
    <row r="117" spans="1:16" s="56" customFormat="1">
      <c r="A117" s="427">
        <v>0</v>
      </c>
      <c r="B117" s="281"/>
      <c r="C117" s="282" t="s">
        <v>885</v>
      </c>
      <c r="D117" s="14"/>
      <c r="E117" s="15"/>
      <c r="F117" s="161"/>
      <c r="G117" s="161"/>
      <c r="H117" s="214"/>
      <c r="I117" s="428"/>
      <c r="J117" s="428"/>
      <c r="K117" s="96"/>
      <c r="L117" s="50"/>
      <c r="M117" s="96"/>
      <c r="N117" s="96"/>
      <c r="O117" s="96"/>
      <c r="P117" s="97"/>
    </row>
    <row r="118" spans="1:16" s="56" customFormat="1" ht="24.9">
      <c r="A118" s="234">
        <v>89</v>
      </c>
      <c r="B118" s="236"/>
      <c r="C118" s="239" t="s">
        <v>880</v>
      </c>
      <c r="D118" s="236" t="s">
        <v>29</v>
      </c>
      <c r="E118" s="605">
        <v>313.3</v>
      </c>
      <c r="F118" s="161"/>
      <c r="G118" s="161"/>
      <c r="H118" s="214"/>
      <c r="I118" s="215"/>
      <c r="J118" s="216"/>
      <c r="K118" s="96"/>
      <c r="L118" s="50"/>
      <c r="M118" s="96"/>
      <c r="N118" s="96"/>
      <c r="O118" s="96"/>
      <c r="P118" s="97"/>
    </row>
    <row r="119" spans="1:16" s="56" customFormat="1" ht="24.9">
      <c r="A119" s="261">
        <v>0</v>
      </c>
      <c r="B119" s="430"/>
      <c r="C119" s="265" t="s">
        <v>881</v>
      </c>
      <c r="D119" s="440" t="s">
        <v>876</v>
      </c>
      <c r="E119" s="215"/>
      <c r="F119" s="161"/>
      <c r="G119" s="161"/>
      <c r="H119" s="214"/>
      <c r="I119" s="215"/>
      <c r="J119" s="216"/>
      <c r="K119" s="96"/>
      <c r="L119" s="50"/>
      <c r="M119" s="96"/>
      <c r="N119" s="96"/>
      <c r="O119" s="96"/>
      <c r="P119" s="97"/>
    </row>
    <row r="120" spans="1:16" s="56" customFormat="1">
      <c r="A120" s="427">
        <v>0</v>
      </c>
      <c r="B120" s="281"/>
      <c r="C120" s="282" t="s">
        <v>887</v>
      </c>
      <c r="D120" s="14"/>
      <c r="E120" s="15"/>
      <c r="F120" s="161"/>
      <c r="G120" s="161"/>
      <c r="H120" s="214"/>
      <c r="I120" s="428"/>
      <c r="J120" s="428"/>
      <c r="K120" s="96"/>
      <c r="L120" s="50"/>
      <c r="M120" s="96"/>
      <c r="N120" s="96"/>
      <c r="O120" s="96"/>
      <c r="P120" s="97"/>
    </row>
    <row r="121" spans="1:16" s="56" customFormat="1" ht="24.9">
      <c r="A121" s="234">
        <v>90</v>
      </c>
      <c r="B121" s="236"/>
      <c r="C121" s="239" t="s">
        <v>880</v>
      </c>
      <c r="D121" s="236" t="s">
        <v>29</v>
      </c>
      <c r="E121" s="605">
        <f>831*2</f>
        <v>1662</v>
      </c>
      <c r="F121" s="161"/>
      <c r="G121" s="161"/>
      <c r="H121" s="214"/>
      <c r="I121" s="215"/>
      <c r="J121" s="216"/>
      <c r="K121" s="96"/>
      <c r="L121" s="50"/>
      <c r="M121" s="96"/>
      <c r="N121" s="96"/>
      <c r="O121" s="96"/>
      <c r="P121" s="97"/>
    </row>
    <row r="122" spans="1:16" s="56" customFormat="1" ht="24.9">
      <c r="A122" s="261">
        <v>0</v>
      </c>
      <c r="B122" s="430"/>
      <c r="C122" s="265" t="s">
        <v>889</v>
      </c>
      <c r="D122" s="440" t="s">
        <v>876</v>
      </c>
      <c r="E122" s="215"/>
      <c r="F122" s="161"/>
      <c r="G122" s="161"/>
      <c r="H122" s="214"/>
      <c r="I122" s="215"/>
      <c r="J122" s="216"/>
      <c r="K122" s="96"/>
      <c r="L122" s="50"/>
      <c r="M122" s="96"/>
      <c r="N122" s="96"/>
      <c r="O122" s="96"/>
      <c r="P122" s="97"/>
    </row>
    <row r="123" spans="1:16" s="56" customFormat="1">
      <c r="A123" s="427">
        <v>0</v>
      </c>
      <c r="B123" s="281"/>
      <c r="C123" s="282" t="s">
        <v>888</v>
      </c>
      <c r="D123" s="14"/>
      <c r="E123" s="15"/>
      <c r="F123" s="161"/>
      <c r="G123" s="161"/>
      <c r="H123" s="214"/>
      <c r="I123" s="428"/>
      <c r="J123" s="428"/>
      <c r="K123" s="96"/>
      <c r="L123" s="50"/>
      <c r="M123" s="96"/>
      <c r="N123" s="96"/>
      <c r="O123" s="96"/>
      <c r="P123" s="97"/>
    </row>
    <row r="124" spans="1:16" s="56" customFormat="1" ht="24.9">
      <c r="A124" s="234">
        <v>91</v>
      </c>
      <c r="B124" s="236"/>
      <c r="C124" s="239" t="s">
        <v>880</v>
      </c>
      <c r="D124" s="236" t="s">
        <v>29</v>
      </c>
      <c r="E124" s="605">
        <f>330.4*2</f>
        <v>660.8</v>
      </c>
      <c r="F124" s="161"/>
      <c r="G124" s="161"/>
      <c r="H124" s="214"/>
      <c r="I124" s="215"/>
      <c r="J124" s="216"/>
      <c r="K124" s="96"/>
      <c r="L124" s="50"/>
      <c r="M124" s="96"/>
      <c r="N124" s="96"/>
      <c r="O124" s="96"/>
      <c r="P124" s="97"/>
    </row>
    <row r="125" spans="1:16" s="56" customFormat="1" ht="24.9">
      <c r="A125" s="261">
        <v>0</v>
      </c>
      <c r="B125" s="430"/>
      <c r="C125" s="265" t="s">
        <v>890</v>
      </c>
      <c r="D125" s="440" t="s">
        <v>876</v>
      </c>
      <c r="E125" s="215"/>
      <c r="F125" s="161"/>
      <c r="G125" s="161"/>
      <c r="H125" s="214"/>
      <c r="I125" s="215"/>
      <c r="J125" s="216"/>
      <c r="K125" s="96"/>
      <c r="L125" s="50"/>
      <c r="M125" s="96"/>
      <c r="N125" s="96"/>
      <c r="O125" s="96"/>
      <c r="P125" s="97"/>
    </row>
    <row r="126" spans="1:16" s="56" customFormat="1">
      <c r="A126" s="427">
        <v>0</v>
      </c>
      <c r="B126" s="281"/>
      <c r="C126" s="282" t="s">
        <v>891</v>
      </c>
      <c r="D126" s="14"/>
      <c r="E126" s="15"/>
      <c r="F126" s="161"/>
      <c r="G126" s="161"/>
      <c r="H126" s="214"/>
      <c r="I126" s="428"/>
      <c r="J126" s="428"/>
      <c r="K126" s="96"/>
      <c r="L126" s="50"/>
      <c r="M126" s="96"/>
      <c r="N126" s="96"/>
      <c r="O126" s="96"/>
      <c r="P126" s="97"/>
    </row>
    <row r="127" spans="1:16" s="56" customFormat="1" ht="24.9">
      <c r="A127" s="234">
        <v>92</v>
      </c>
      <c r="B127" s="236"/>
      <c r="C127" s="239" t="s">
        <v>880</v>
      </c>
      <c r="D127" s="236" t="s">
        <v>29</v>
      </c>
      <c r="E127" s="605">
        <f>1781*2</f>
        <v>3562</v>
      </c>
      <c r="F127" s="161"/>
      <c r="G127" s="161"/>
      <c r="H127" s="214"/>
      <c r="I127" s="215"/>
      <c r="J127" s="216"/>
      <c r="K127" s="96"/>
      <c r="L127" s="50"/>
      <c r="M127" s="96"/>
      <c r="N127" s="96"/>
      <c r="O127" s="96"/>
      <c r="P127" s="97"/>
    </row>
    <row r="128" spans="1:16" s="56" customFormat="1" ht="24.9">
      <c r="A128" s="261">
        <v>0</v>
      </c>
      <c r="B128" s="430"/>
      <c r="C128" s="265" t="s">
        <v>881</v>
      </c>
      <c r="D128" s="440" t="s">
        <v>876</v>
      </c>
      <c r="E128" s="215"/>
      <c r="F128" s="161"/>
      <c r="G128" s="161"/>
      <c r="H128" s="214"/>
      <c r="I128" s="215"/>
      <c r="J128" s="216"/>
      <c r="K128" s="96"/>
      <c r="L128" s="50"/>
      <c r="M128" s="96"/>
      <c r="N128" s="96"/>
      <c r="O128" s="96"/>
      <c r="P128" s="97"/>
    </row>
    <row r="129" spans="1:16" s="56" customFormat="1">
      <c r="A129" s="427">
        <v>0</v>
      </c>
      <c r="B129" s="281"/>
      <c r="C129" s="282" t="s">
        <v>892</v>
      </c>
      <c r="D129" s="14"/>
      <c r="E129" s="15"/>
      <c r="F129" s="161"/>
      <c r="G129" s="161"/>
      <c r="H129" s="214"/>
      <c r="I129" s="428"/>
      <c r="J129" s="428"/>
      <c r="K129" s="96"/>
      <c r="L129" s="50"/>
      <c r="M129" s="96"/>
      <c r="N129" s="96"/>
      <c r="O129" s="96"/>
      <c r="P129" s="97"/>
    </row>
    <row r="130" spans="1:16" s="56" customFormat="1" ht="37.35">
      <c r="A130" s="805">
        <v>93</v>
      </c>
      <c r="B130" s="806"/>
      <c r="C130" s="798" t="s">
        <v>1735</v>
      </c>
      <c r="D130" s="260" t="s">
        <v>29</v>
      </c>
      <c r="E130" s="885">
        <f>169.7</f>
        <v>169.7</v>
      </c>
      <c r="F130" s="161"/>
      <c r="G130" s="161"/>
      <c r="H130" s="214"/>
      <c r="I130" s="214"/>
      <c r="J130" s="214"/>
      <c r="K130" s="96"/>
      <c r="L130" s="50"/>
      <c r="M130" s="96"/>
      <c r="N130" s="96"/>
      <c r="O130" s="96"/>
      <c r="P130" s="97"/>
    </row>
    <row r="131" spans="1:16" s="56" customFormat="1" ht="37.35">
      <c r="A131" s="882" t="s">
        <v>1736</v>
      </c>
      <c r="B131" s="238"/>
      <c r="C131" s="798" t="s">
        <v>1738</v>
      </c>
      <c r="D131" s="260" t="s">
        <v>29</v>
      </c>
      <c r="E131" s="885">
        <f t="shared" ref="E131:E132" si="13">169.7</f>
        <v>169.7</v>
      </c>
      <c r="F131" s="161"/>
      <c r="G131" s="161"/>
      <c r="H131" s="214"/>
      <c r="I131" s="214"/>
      <c r="J131" s="214"/>
      <c r="K131" s="96"/>
      <c r="L131" s="50"/>
      <c r="M131" s="96"/>
      <c r="N131" s="96"/>
      <c r="O131" s="96"/>
      <c r="P131" s="97"/>
    </row>
    <row r="132" spans="1:16" s="56" customFormat="1" ht="37.35">
      <c r="A132" s="800" t="s">
        <v>1737</v>
      </c>
      <c r="B132" s="421"/>
      <c r="C132" s="798" t="s">
        <v>1739</v>
      </c>
      <c r="D132" s="260" t="s">
        <v>29</v>
      </c>
      <c r="E132" s="885">
        <f t="shared" si="13"/>
        <v>169.7</v>
      </c>
      <c r="F132" s="161"/>
      <c r="G132" s="161"/>
      <c r="H132" s="214"/>
      <c r="I132" s="214"/>
      <c r="J132" s="214"/>
      <c r="K132" s="96"/>
      <c r="L132" s="50"/>
      <c r="M132" s="96"/>
      <c r="N132" s="96"/>
      <c r="O132" s="96"/>
      <c r="P132" s="97"/>
    </row>
    <row r="133" spans="1:16" s="56" customFormat="1" ht="37.35">
      <c r="A133" s="261">
        <v>0</v>
      </c>
      <c r="B133" s="430"/>
      <c r="C133" s="798" t="s">
        <v>1710</v>
      </c>
      <c r="D133" s="440" t="s">
        <v>876</v>
      </c>
      <c r="E133" s="215"/>
      <c r="F133" s="161"/>
      <c r="G133" s="161"/>
      <c r="H133" s="214"/>
      <c r="I133" s="215"/>
      <c r="J133" s="216"/>
      <c r="K133" s="96"/>
      <c r="L133" s="50"/>
      <c r="M133" s="96"/>
      <c r="N133" s="96"/>
      <c r="O133" s="96"/>
      <c r="P133" s="97"/>
    </row>
    <row r="134" spans="1:16" s="56" customFormat="1">
      <c r="A134" s="427">
        <v>0</v>
      </c>
      <c r="B134" s="281"/>
      <c r="C134" s="282" t="s">
        <v>893</v>
      </c>
      <c r="D134" s="14"/>
      <c r="E134" s="15"/>
      <c r="F134" s="161"/>
      <c r="G134" s="161"/>
      <c r="H134" s="214"/>
      <c r="I134" s="428"/>
      <c r="J134" s="428"/>
      <c r="K134" s="96"/>
      <c r="L134" s="50"/>
      <c r="M134" s="96"/>
      <c r="N134" s="96"/>
      <c r="O134" s="96"/>
      <c r="P134" s="97"/>
    </row>
    <row r="135" spans="1:16" s="56" customFormat="1" ht="24.9">
      <c r="A135" s="234">
        <v>94</v>
      </c>
      <c r="B135" s="236"/>
      <c r="C135" s="239" t="s">
        <v>880</v>
      </c>
      <c r="D135" s="236" t="s">
        <v>29</v>
      </c>
      <c r="E135" s="605">
        <f>145.8*2</f>
        <v>291.60000000000002</v>
      </c>
      <c r="F135" s="161"/>
      <c r="G135" s="161"/>
      <c r="H135" s="214"/>
      <c r="I135" s="215"/>
      <c r="J135" s="216"/>
      <c r="K135" s="96"/>
      <c r="L135" s="50"/>
      <c r="M135" s="96"/>
      <c r="N135" s="96"/>
      <c r="O135" s="96"/>
      <c r="P135" s="97"/>
    </row>
    <row r="136" spans="1:16" s="56" customFormat="1">
      <c r="A136" s="261">
        <v>0</v>
      </c>
      <c r="B136" s="430"/>
      <c r="C136" s="265" t="s">
        <v>894</v>
      </c>
      <c r="D136" s="440" t="s">
        <v>876</v>
      </c>
      <c r="E136" s="215"/>
      <c r="F136" s="161"/>
      <c r="G136" s="161"/>
      <c r="H136" s="214"/>
      <c r="I136" s="215"/>
      <c r="J136" s="216"/>
      <c r="K136" s="96"/>
      <c r="L136" s="50"/>
      <c r="M136" s="96"/>
      <c r="N136" s="96"/>
      <c r="O136" s="96"/>
      <c r="P136" s="97"/>
    </row>
    <row r="137" spans="1:16" s="56" customFormat="1">
      <c r="A137" s="427">
        <v>0</v>
      </c>
      <c r="B137" s="281"/>
      <c r="C137" s="282" t="s">
        <v>1266</v>
      </c>
      <c r="D137" s="14"/>
      <c r="E137" s="15"/>
      <c r="F137" s="161"/>
      <c r="G137" s="161"/>
      <c r="H137" s="214"/>
      <c r="I137" s="428"/>
      <c r="J137" s="428"/>
      <c r="K137" s="96"/>
      <c r="L137" s="50"/>
      <c r="M137" s="96"/>
      <c r="N137" s="96"/>
      <c r="O137" s="96"/>
      <c r="P137" s="97"/>
    </row>
    <row r="138" spans="1:16" s="56" customFormat="1" ht="24.9">
      <c r="A138" s="251">
        <v>95</v>
      </c>
      <c r="B138" s="236"/>
      <c r="C138" s="239" t="s">
        <v>880</v>
      </c>
      <c r="D138" s="236" t="s">
        <v>29</v>
      </c>
      <c r="E138" s="605">
        <f>79.4*2</f>
        <v>158.80000000000001</v>
      </c>
      <c r="F138" s="161"/>
      <c r="G138" s="161"/>
      <c r="H138" s="214"/>
      <c r="I138" s="215"/>
      <c r="J138" s="216"/>
      <c r="K138" s="96"/>
      <c r="L138" s="50"/>
      <c r="M138" s="96"/>
      <c r="N138" s="96"/>
      <c r="O138" s="96"/>
      <c r="P138" s="97"/>
    </row>
    <row r="139" spans="1:16" s="56" customFormat="1">
      <c r="A139" s="261">
        <v>0</v>
      </c>
      <c r="B139" s="430"/>
      <c r="C139" s="265" t="s">
        <v>894</v>
      </c>
      <c r="D139" s="440" t="s">
        <v>876</v>
      </c>
      <c r="E139" s="215"/>
      <c r="F139" s="161"/>
      <c r="G139" s="161"/>
      <c r="H139" s="214"/>
      <c r="I139" s="215"/>
      <c r="J139" s="216"/>
      <c r="K139" s="96"/>
      <c r="L139" s="50"/>
      <c r="M139" s="96"/>
      <c r="N139" s="96"/>
      <c r="O139" s="96"/>
      <c r="P139" s="97"/>
    </row>
    <row r="140" spans="1:16" s="56" customFormat="1">
      <c r="A140" s="427">
        <v>0</v>
      </c>
      <c r="B140" s="281"/>
      <c r="C140" s="282" t="s">
        <v>875</v>
      </c>
      <c r="D140" s="14"/>
      <c r="E140" s="15"/>
      <c r="F140" s="161"/>
      <c r="G140" s="161"/>
      <c r="H140" s="214"/>
      <c r="I140" s="428"/>
      <c r="J140" s="428"/>
      <c r="K140" s="96"/>
      <c r="L140" s="50"/>
      <c r="M140" s="96"/>
      <c r="N140" s="96"/>
      <c r="O140" s="96"/>
      <c r="P140" s="97"/>
    </row>
    <row r="141" spans="1:16" s="56" customFormat="1" ht="37.35">
      <c r="A141" s="261">
        <v>96</v>
      </c>
      <c r="B141" s="238"/>
      <c r="C141" s="265" t="s">
        <v>1369</v>
      </c>
      <c r="D141" s="260" t="s">
        <v>29</v>
      </c>
      <c r="E141" s="237">
        <f>224.6*2</f>
        <v>449.2</v>
      </c>
      <c r="F141" s="161"/>
      <c r="G141" s="161"/>
      <c r="H141" s="214"/>
      <c r="I141" s="214"/>
      <c r="J141" s="214"/>
      <c r="K141" s="96"/>
      <c r="L141" s="50"/>
      <c r="M141" s="96"/>
      <c r="N141" s="96"/>
      <c r="O141" s="96"/>
      <c r="P141" s="97"/>
    </row>
    <row r="142" spans="1:16" s="56" customFormat="1" ht="37.35">
      <c r="A142" s="431">
        <v>97</v>
      </c>
      <c r="B142" s="421"/>
      <c r="C142" s="265" t="s">
        <v>1370</v>
      </c>
      <c r="D142" s="260" t="s">
        <v>29</v>
      </c>
      <c r="E142" s="237">
        <f t="shared" ref="E142" si="14">224.6*2</f>
        <v>449.2</v>
      </c>
      <c r="F142" s="161"/>
      <c r="G142" s="161"/>
      <c r="H142" s="214"/>
      <c r="I142" s="214"/>
      <c r="J142" s="214"/>
      <c r="K142" s="96"/>
      <c r="L142" s="50"/>
      <c r="M142" s="96"/>
      <c r="N142" s="96"/>
      <c r="O142" s="96"/>
      <c r="P142" s="97"/>
    </row>
    <row r="143" spans="1:16" s="857" customFormat="1" ht="37.35">
      <c r="A143" s="858">
        <v>98</v>
      </c>
      <c r="B143" s="859"/>
      <c r="C143" s="798" t="s">
        <v>1735</v>
      </c>
      <c r="D143" s="860" t="s">
        <v>29</v>
      </c>
      <c r="E143" s="861">
        <f>224.6*2</f>
        <v>449.2</v>
      </c>
      <c r="F143" s="851"/>
      <c r="G143" s="851"/>
      <c r="H143" s="852"/>
      <c r="I143" s="852"/>
      <c r="J143" s="852"/>
      <c r="K143" s="854"/>
      <c r="L143" s="855"/>
      <c r="M143" s="854"/>
      <c r="N143" s="854"/>
      <c r="O143" s="854"/>
      <c r="P143" s="856"/>
    </row>
    <row r="144" spans="1:16" s="56" customFormat="1">
      <c r="A144" s="427">
        <v>0</v>
      </c>
      <c r="B144" s="281"/>
      <c r="C144" s="282" t="s">
        <v>895</v>
      </c>
      <c r="D144" s="14"/>
      <c r="E144" s="15"/>
      <c r="F144" s="161"/>
      <c r="G144" s="161"/>
      <c r="H144" s="214"/>
      <c r="I144" s="428"/>
      <c r="J144" s="428"/>
      <c r="K144" s="96"/>
      <c r="L144" s="50"/>
      <c r="M144" s="96"/>
      <c r="N144" s="96"/>
      <c r="O144" s="96"/>
      <c r="P144" s="97"/>
    </row>
    <row r="145" spans="1:16" s="56" customFormat="1" ht="24.9">
      <c r="A145" s="261">
        <v>99</v>
      </c>
      <c r="B145" s="238"/>
      <c r="C145" s="265" t="s">
        <v>897</v>
      </c>
      <c r="D145" s="260" t="s">
        <v>29</v>
      </c>
      <c r="E145" s="237">
        <v>2.9</v>
      </c>
      <c r="F145" s="161"/>
      <c r="G145" s="161"/>
      <c r="H145" s="214"/>
      <c r="I145" s="214"/>
      <c r="J145" s="214"/>
      <c r="K145" s="96"/>
      <c r="L145" s="50"/>
      <c r="M145" s="96"/>
      <c r="N145" s="96"/>
      <c r="O145" s="96"/>
      <c r="P145" s="97"/>
    </row>
    <row r="146" spans="1:16" s="56" customFormat="1" ht="37.35">
      <c r="A146" s="431">
        <v>100</v>
      </c>
      <c r="B146" s="421"/>
      <c r="C146" s="265" t="s">
        <v>1371</v>
      </c>
      <c r="D146" s="260" t="s">
        <v>29</v>
      </c>
      <c r="E146" s="237">
        <v>2.9</v>
      </c>
      <c r="F146" s="161"/>
      <c r="G146" s="161"/>
      <c r="H146" s="214"/>
      <c r="I146" s="214"/>
      <c r="J146" s="214"/>
      <c r="K146" s="96"/>
      <c r="L146" s="50"/>
      <c r="M146" s="96"/>
      <c r="N146" s="96"/>
      <c r="O146" s="96"/>
      <c r="P146" s="97"/>
    </row>
    <row r="147" spans="1:16" s="857" customFormat="1" ht="62.2">
      <c r="A147" s="858">
        <v>101</v>
      </c>
      <c r="B147" s="859"/>
      <c r="C147" s="798" t="s">
        <v>1734</v>
      </c>
      <c r="D147" s="860" t="s">
        <v>29</v>
      </c>
      <c r="E147" s="861">
        <f>E146*2</f>
        <v>5.8</v>
      </c>
      <c r="F147" s="851"/>
      <c r="G147" s="851"/>
      <c r="H147" s="852"/>
      <c r="I147" s="852"/>
      <c r="J147" s="852"/>
      <c r="K147" s="854"/>
      <c r="L147" s="855"/>
      <c r="M147" s="854"/>
      <c r="N147" s="854"/>
      <c r="O147" s="854"/>
      <c r="P147" s="856"/>
    </row>
    <row r="148" spans="1:16" s="56" customFormat="1">
      <c r="A148" s="427">
        <v>0</v>
      </c>
      <c r="B148" s="281"/>
      <c r="C148" s="282" t="s">
        <v>896</v>
      </c>
      <c r="D148" s="14"/>
      <c r="E148" s="15"/>
      <c r="F148" s="161"/>
      <c r="G148" s="161"/>
      <c r="H148" s="214"/>
      <c r="I148" s="428"/>
      <c r="J148" s="428"/>
      <c r="K148" s="96"/>
      <c r="L148" s="50"/>
      <c r="M148" s="96"/>
      <c r="N148" s="96"/>
      <c r="O148" s="96"/>
      <c r="P148" s="97"/>
    </row>
    <row r="149" spans="1:16" s="56" customFormat="1" ht="24.9">
      <c r="A149" s="431">
        <v>102</v>
      </c>
      <c r="B149" s="421"/>
      <c r="C149" s="265" t="s">
        <v>898</v>
      </c>
      <c r="D149" s="260" t="s">
        <v>29</v>
      </c>
      <c r="E149" s="884">
        <v>382.1</v>
      </c>
      <c r="F149" s="161"/>
      <c r="G149" s="161"/>
      <c r="H149" s="214"/>
      <c r="I149" s="214"/>
      <c r="J149" s="214"/>
      <c r="K149" s="96"/>
      <c r="L149" s="50"/>
      <c r="M149" s="96"/>
      <c r="N149" s="96"/>
      <c r="O149" s="96"/>
      <c r="P149" s="97"/>
    </row>
    <row r="150" spans="1:16" s="56" customFormat="1" ht="62.2">
      <c r="A150" s="261">
        <v>103</v>
      </c>
      <c r="B150" s="421"/>
      <c r="C150" s="798" t="s">
        <v>1733</v>
      </c>
      <c r="D150" s="260" t="s">
        <v>29</v>
      </c>
      <c r="E150" s="884">
        <v>382.1</v>
      </c>
      <c r="F150" s="161"/>
      <c r="G150" s="161"/>
      <c r="H150" s="214"/>
      <c r="I150" s="214"/>
      <c r="J150" s="214"/>
      <c r="K150" s="96"/>
      <c r="L150" s="50"/>
      <c r="M150" s="96"/>
      <c r="N150" s="96"/>
      <c r="O150" s="96"/>
      <c r="P150" s="97"/>
    </row>
    <row r="151" spans="1:16" s="56" customFormat="1" ht="24.9">
      <c r="A151" s="289">
        <v>104</v>
      </c>
      <c r="B151" s="290"/>
      <c r="C151" s="291" t="s">
        <v>821</v>
      </c>
      <c r="D151" s="292" t="s">
        <v>29</v>
      </c>
      <c r="E151" s="293">
        <v>197.4</v>
      </c>
      <c r="F151" s="161"/>
      <c r="G151" s="161"/>
      <c r="H151" s="214"/>
      <c r="I151" s="214"/>
      <c r="J151" s="214"/>
      <c r="K151" s="96"/>
      <c r="L151" s="50"/>
      <c r="M151" s="96"/>
      <c r="N151" s="96"/>
      <c r="O151" s="96"/>
      <c r="P151" s="97"/>
    </row>
    <row r="152" spans="1:16" s="56" customFormat="1">
      <c r="A152" s="289">
        <v>0</v>
      </c>
      <c r="B152" s="290"/>
      <c r="C152" s="297" t="s">
        <v>822</v>
      </c>
      <c r="D152" s="260" t="s">
        <v>436</v>
      </c>
      <c r="E152" s="294">
        <v>2</v>
      </c>
      <c r="F152" s="161"/>
      <c r="G152" s="161"/>
      <c r="H152" s="214"/>
      <c r="I152" s="214"/>
      <c r="J152" s="214"/>
      <c r="K152" s="96"/>
      <c r="L152" s="50"/>
      <c r="M152" s="96"/>
      <c r="N152" s="96"/>
      <c r="O152" s="96"/>
      <c r="P152" s="97"/>
    </row>
    <row r="153" spans="1:16" s="56" customFormat="1">
      <c r="A153" s="289">
        <v>0</v>
      </c>
      <c r="B153" s="290"/>
      <c r="C153" s="297" t="s">
        <v>823</v>
      </c>
      <c r="D153" s="260" t="s">
        <v>436</v>
      </c>
      <c r="E153" s="294">
        <v>1</v>
      </c>
      <c r="F153" s="161"/>
      <c r="G153" s="161"/>
      <c r="H153" s="214"/>
      <c r="I153" s="214"/>
      <c r="J153" s="214"/>
      <c r="K153" s="96"/>
      <c r="L153" s="50"/>
      <c r="M153" s="96"/>
      <c r="N153" s="96"/>
      <c r="O153" s="96"/>
      <c r="P153" s="97"/>
    </row>
    <row r="154" spans="1:16" s="56" customFormat="1">
      <c r="A154" s="289">
        <v>0</v>
      </c>
      <c r="B154" s="290"/>
      <c r="C154" s="297" t="s">
        <v>824</v>
      </c>
      <c r="D154" s="260" t="s">
        <v>436</v>
      </c>
      <c r="E154" s="294">
        <v>2</v>
      </c>
      <c r="F154" s="161"/>
      <c r="G154" s="161"/>
      <c r="H154" s="214"/>
      <c r="I154" s="214"/>
      <c r="J154" s="214"/>
      <c r="K154" s="96"/>
      <c r="L154" s="50"/>
      <c r="M154" s="96"/>
      <c r="N154" s="96"/>
      <c r="O154" s="96"/>
      <c r="P154" s="97"/>
    </row>
    <row r="155" spans="1:16" s="56" customFormat="1">
      <c r="A155" s="289">
        <v>0</v>
      </c>
      <c r="B155" s="290"/>
      <c r="C155" s="297" t="s">
        <v>1267</v>
      </c>
      <c r="D155" s="260" t="s">
        <v>436</v>
      </c>
      <c r="E155" s="294">
        <v>2</v>
      </c>
      <c r="F155" s="161"/>
      <c r="G155" s="161"/>
      <c r="H155" s="214"/>
      <c r="I155" s="214"/>
      <c r="J155" s="214"/>
      <c r="K155" s="96"/>
      <c r="L155" s="50"/>
      <c r="M155" s="96"/>
      <c r="N155" s="96"/>
      <c r="O155" s="96"/>
      <c r="P155" s="97"/>
    </row>
    <row r="156" spans="1:16" s="56" customFormat="1">
      <c r="A156" s="289">
        <v>0</v>
      </c>
      <c r="B156" s="290"/>
      <c r="C156" s="297" t="s">
        <v>825</v>
      </c>
      <c r="D156" s="260" t="s">
        <v>436</v>
      </c>
      <c r="E156" s="294">
        <v>1</v>
      </c>
      <c r="F156" s="161"/>
      <c r="G156" s="161"/>
      <c r="H156" s="214"/>
      <c r="I156" s="214"/>
      <c r="J156" s="214"/>
      <c r="K156" s="96"/>
      <c r="L156" s="50"/>
      <c r="M156" s="96"/>
      <c r="N156" s="96"/>
      <c r="O156" s="96"/>
      <c r="P156" s="97"/>
    </row>
    <row r="157" spans="1:16" s="56" customFormat="1">
      <c r="A157" s="289">
        <v>0</v>
      </c>
      <c r="B157" s="290"/>
      <c r="C157" s="297" t="s">
        <v>1269</v>
      </c>
      <c r="D157" s="260" t="s">
        <v>436</v>
      </c>
      <c r="E157" s="294">
        <v>2</v>
      </c>
      <c r="F157" s="161"/>
      <c r="G157" s="161"/>
      <c r="H157" s="214"/>
      <c r="I157" s="214"/>
      <c r="J157" s="214"/>
      <c r="K157" s="96"/>
      <c r="L157" s="50"/>
      <c r="M157" s="96"/>
      <c r="N157" s="96"/>
      <c r="O157" s="96"/>
      <c r="P157" s="97"/>
    </row>
    <row r="158" spans="1:16" s="56" customFormat="1">
      <c r="A158" s="289">
        <v>0</v>
      </c>
      <c r="B158" s="290"/>
      <c r="C158" s="297" t="s">
        <v>1268</v>
      </c>
      <c r="D158" s="260" t="s">
        <v>436</v>
      </c>
      <c r="E158" s="294">
        <v>1</v>
      </c>
      <c r="F158" s="161"/>
      <c r="G158" s="161"/>
      <c r="H158" s="214"/>
      <c r="I158" s="214"/>
      <c r="J158" s="214"/>
      <c r="K158" s="96"/>
      <c r="L158" s="50"/>
      <c r="M158" s="96"/>
      <c r="N158" s="96"/>
      <c r="O158" s="96"/>
      <c r="P158" s="97"/>
    </row>
    <row r="159" spans="1:16" s="56" customFormat="1">
      <c r="A159" s="289">
        <v>0</v>
      </c>
      <c r="B159" s="290"/>
      <c r="C159" s="297" t="s">
        <v>826</v>
      </c>
      <c r="D159" s="260" t="s">
        <v>436</v>
      </c>
      <c r="E159" s="294">
        <v>1</v>
      </c>
      <c r="F159" s="161"/>
      <c r="G159" s="161"/>
      <c r="H159" s="214"/>
      <c r="I159" s="214"/>
      <c r="J159" s="214"/>
      <c r="K159" s="96"/>
      <c r="L159" s="50"/>
      <c r="M159" s="96"/>
      <c r="N159" s="96"/>
      <c r="O159" s="96"/>
      <c r="P159" s="97"/>
    </row>
    <row r="160" spans="1:16" s="56" customFormat="1">
      <c r="A160" s="289">
        <v>0</v>
      </c>
      <c r="B160" s="290"/>
      <c r="C160" s="297" t="s">
        <v>827</v>
      </c>
      <c r="D160" s="260" t="s">
        <v>436</v>
      </c>
      <c r="E160" s="294">
        <v>1</v>
      </c>
      <c r="F160" s="161"/>
      <c r="G160" s="161"/>
      <c r="H160" s="214"/>
      <c r="I160" s="214"/>
      <c r="J160" s="214"/>
      <c r="K160" s="96"/>
      <c r="L160" s="50"/>
      <c r="M160" s="96"/>
      <c r="N160" s="96"/>
      <c r="O160" s="96"/>
      <c r="P160" s="97"/>
    </row>
    <row r="161" spans="1:16" s="56" customFormat="1">
      <c r="A161" s="289">
        <v>0</v>
      </c>
      <c r="B161" s="290"/>
      <c r="C161" s="297" t="s">
        <v>828</v>
      </c>
      <c r="D161" s="260" t="s">
        <v>436</v>
      </c>
      <c r="E161" s="294">
        <v>1</v>
      </c>
      <c r="F161" s="161"/>
      <c r="G161" s="161"/>
      <c r="H161" s="214"/>
      <c r="I161" s="214"/>
      <c r="J161" s="214"/>
      <c r="K161" s="96"/>
      <c r="L161" s="50"/>
      <c r="M161" s="96"/>
      <c r="N161" s="96"/>
      <c r="O161" s="96"/>
      <c r="P161" s="97"/>
    </row>
    <row r="162" spans="1:16" s="56" customFormat="1">
      <c r="A162" s="289">
        <v>0</v>
      </c>
      <c r="B162" s="290"/>
      <c r="C162" s="297" t="s">
        <v>1270</v>
      </c>
      <c r="D162" s="260" t="s">
        <v>436</v>
      </c>
      <c r="E162" s="294">
        <v>1</v>
      </c>
      <c r="F162" s="161"/>
      <c r="G162" s="161"/>
      <c r="H162" s="214"/>
      <c r="I162" s="214"/>
      <c r="J162" s="214"/>
      <c r="K162" s="96"/>
      <c r="L162" s="50"/>
      <c r="M162" s="96"/>
      <c r="N162" s="96"/>
      <c r="O162" s="96"/>
      <c r="P162" s="97"/>
    </row>
    <row r="163" spans="1:16" s="56" customFormat="1">
      <c r="A163" s="289">
        <v>0</v>
      </c>
      <c r="B163" s="290"/>
      <c r="C163" s="297" t="s">
        <v>1271</v>
      </c>
      <c r="D163" s="260" t="s">
        <v>436</v>
      </c>
      <c r="E163" s="294">
        <v>1</v>
      </c>
      <c r="F163" s="161"/>
      <c r="G163" s="161"/>
      <c r="H163" s="214"/>
      <c r="I163" s="214"/>
      <c r="J163" s="214"/>
      <c r="K163" s="96"/>
      <c r="L163" s="50"/>
      <c r="M163" s="96"/>
      <c r="N163" s="96"/>
      <c r="O163" s="96"/>
      <c r="P163" s="97"/>
    </row>
    <row r="164" spans="1:16" s="56" customFormat="1">
      <c r="A164" s="289">
        <v>0</v>
      </c>
      <c r="B164" s="290"/>
      <c r="C164" s="297" t="s">
        <v>1272</v>
      </c>
      <c r="D164" s="260" t="s">
        <v>436</v>
      </c>
      <c r="E164" s="294">
        <v>1</v>
      </c>
      <c r="F164" s="161"/>
      <c r="G164" s="161"/>
      <c r="H164" s="214"/>
      <c r="I164" s="214"/>
      <c r="J164" s="214"/>
      <c r="K164" s="96"/>
      <c r="L164" s="50"/>
      <c r="M164" s="96"/>
      <c r="N164" s="96"/>
      <c r="O164" s="96"/>
      <c r="P164" s="97"/>
    </row>
    <row r="165" spans="1:16" s="56" customFormat="1">
      <c r="A165" s="289">
        <v>0</v>
      </c>
      <c r="B165" s="290"/>
      <c r="C165" s="297" t="s">
        <v>1273</v>
      </c>
      <c r="D165" s="260" t="s">
        <v>436</v>
      </c>
      <c r="E165" s="294">
        <v>1</v>
      </c>
      <c r="F165" s="161"/>
      <c r="G165" s="161"/>
      <c r="H165" s="214"/>
      <c r="I165" s="214"/>
      <c r="J165" s="214"/>
      <c r="K165" s="96"/>
      <c r="L165" s="50"/>
      <c r="M165" s="96"/>
      <c r="N165" s="96"/>
      <c r="O165" s="96"/>
      <c r="P165" s="97"/>
    </row>
    <row r="166" spans="1:16" s="56" customFormat="1" ht="24.9">
      <c r="A166" s="289">
        <v>0</v>
      </c>
      <c r="B166" s="290"/>
      <c r="C166" s="295" t="s">
        <v>817</v>
      </c>
      <c r="D166" s="260" t="s">
        <v>29</v>
      </c>
      <c r="E166" s="293">
        <f>E151</f>
        <v>197.4</v>
      </c>
      <c r="F166" s="161"/>
      <c r="G166" s="161"/>
      <c r="H166" s="214"/>
      <c r="I166" s="214"/>
      <c r="J166" s="214"/>
      <c r="K166" s="96"/>
      <c r="L166" s="50"/>
      <c r="M166" s="96"/>
      <c r="N166" s="96"/>
      <c r="O166" s="96"/>
      <c r="P166" s="97"/>
    </row>
    <row r="167" spans="1:16" s="56" customFormat="1">
      <c r="A167" s="62"/>
      <c r="B167" s="98"/>
      <c r="C167" s="99"/>
      <c r="D167" s="100"/>
      <c r="E167" s="58"/>
      <c r="F167" s="60"/>
      <c r="G167" s="60"/>
      <c r="H167" s="58"/>
      <c r="I167" s="58"/>
      <c r="J167" s="58"/>
      <c r="K167" s="58"/>
      <c r="L167" s="60"/>
      <c r="M167" s="58"/>
      <c r="N167" s="58"/>
      <c r="O167" s="58"/>
      <c r="P167" s="61"/>
    </row>
    <row r="168" spans="1:16" ht="15.4" customHeight="1">
      <c r="A168" s="41"/>
      <c r="B168" s="41"/>
      <c r="C168" s="936" t="s">
        <v>97</v>
      </c>
      <c r="D168" s="937"/>
      <c r="E168" s="937"/>
      <c r="F168" s="937"/>
      <c r="G168" s="937"/>
      <c r="H168" s="937"/>
      <c r="I168" s="937"/>
      <c r="J168" s="937"/>
      <c r="K168" s="937"/>
      <c r="L168" s="42"/>
      <c r="M168" s="42"/>
      <c r="N168" s="42"/>
      <c r="O168" s="42"/>
      <c r="P168" s="42"/>
    </row>
    <row r="169" spans="1:16" s="114" customFormat="1" collapsed="1">
      <c r="I169" s="135"/>
    </row>
    <row r="170" spans="1:16" customFormat="1" ht="12.8" customHeight="1">
      <c r="B170" s="136" t="s">
        <v>52</v>
      </c>
    </row>
    <row r="171" spans="1:16" customFormat="1" ht="45" customHeight="1">
      <c r="A17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71" s="923"/>
      <c r="C171" s="923"/>
      <c r="D171" s="923"/>
      <c r="E171" s="923"/>
      <c r="F171" s="923"/>
      <c r="G171" s="923"/>
      <c r="H171" s="923"/>
      <c r="I171" s="923"/>
      <c r="J171" s="923"/>
      <c r="K171" s="923"/>
      <c r="L171" s="923"/>
      <c r="M171" s="923"/>
      <c r="N171" s="923"/>
      <c r="O171" s="923"/>
      <c r="P171" s="923"/>
    </row>
    <row r="172" spans="1:16" customFormat="1" ht="77.25" customHeight="1">
      <c r="A172" s="923"/>
      <c r="B172" s="923"/>
      <c r="C172" s="923"/>
      <c r="D172" s="923"/>
      <c r="E172" s="923"/>
      <c r="F172" s="923"/>
      <c r="G172" s="923"/>
      <c r="H172" s="923"/>
      <c r="I172" s="923"/>
      <c r="J172" s="923"/>
      <c r="K172" s="923"/>
      <c r="L172" s="923"/>
      <c r="M172" s="923"/>
      <c r="N172" s="923"/>
      <c r="O172" s="923"/>
      <c r="P172" s="923"/>
    </row>
    <row r="173" spans="1:16" customFormat="1" ht="12.8" customHeight="1">
      <c r="B173" s="137"/>
    </row>
    <row r="174" spans="1:16" customFormat="1" ht="12.8" customHeight="1">
      <c r="B174" s="137"/>
    </row>
    <row r="175" spans="1:16" s="114" customFormat="1">
      <c r="B175" s="114" t="s">
        <v>8</v>
      </c>
      <c r="L175" s="142" t="str">
        <f>Koptame!B41</f>
        <v>Pārbaudīja:</v>
      </c>
      <c r="M175" s="142"/>
      <c r="N175" s="142"/>
      <c r="O175" s="142"/>
      <c r="P175" s="142"/>
    </row>
    <row r="176" spans="1:16" s="114" customFormat="1" ht="14.25" customHeight="1">
      <c r="C176" s="134">
        <f>Koptame!C36</f>
        <v>0</v>
      </c>
      <c r="L176" s="134"/>
      <c r="M176" s="920">
        <f>Koptame!C42</f>
        <v>0</v>
      </c>
      <c r="N176" s="920"/>
      <c r="O176" s="142"/>
      <c r="P176" s="142"/>
    </row>
    <row r="177" spans="2:16" s="114" customFormat="1">
      <c r="C177" s="133">
        <f>Koptame!C37</f>
        <v>0</v>
      </c>
      <c r="L177" s="133"/>
      <c r="M177" s="921">
        <f>Koptame!C43</f>
        <v>0</v>
      </c>
      <c r="N177" s="921"/>
      <c r="O177" s="142"/>
      <c r="P177" s="142"/>
    </row>
    <row r="178" spans="2:16" s="114" customFormat="1" collapsed="1">
      <c r="B178" s="135"/>
      <c r="F178" s="135"/>
      <c r="G178" s="135"/>
    </row>
  </sheetData>
  <mergeCells count="17">
    <mergeCell ref="A172:P172"/>
    <mergeCell ref="M176:N176"/>
    <mergeCell ref="M177:N177"/>
    <mergeCell ref="D11:D12"/>
    <mergeCell ref="C168:K168"/>
    <mergeCell ref="A171:P171"/>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5" priority="487">
      <formula>#REF!&gt;0</formula>
    </cfRule>
    <cfRule type="expression" dxfId="1674" priority="488">
      <formula>#REF!=3</formula>
    </cfRule>
    <cfRule type="expression" dxfId="1673" priority="489">
      <formula>#REF!=2</formula>
    </cfRule>
    <cfRule type="expression" dxfId="1672" priority="490">
      <formula>#REF!=1</formula>
    </cfRule>
    <cfRule type="expression" dxfId="1671" priority="491" stopIfTrue="1">
      <formula>I15=#REF!=FALSE</formula>
    </cfRule>
  </conditionalFormatting>
  <conditionalFormatting sqref="I101:I166">
    <cfRule type="expression" dxfId="1670" priority="26" stopIfTrue="1">
      <formula>I101=#REF!=FALSE</formula>
    </cfRule>
    <cfRule type="expression" dxfId="1669" priority="27">
      <formula>#REF!&gt;0</formula>
    </cfRule>
    <cfRule type="expression" dxfId="1668" priority="28">
      <formula>#REF!=3</formula>
    </cfRule>
    <cfRule type="expression" dxfId="1667" priority="29">
      <formula>#REF!=2</formula>
    </cfRule>
    <cfRule type="expression" dxfId="1666" priority="30">
      <formula>#REF!=1</formula>
    </cfRule>
    <cfRule type="expression" dxfId="1665" priority="31" stopIfTrue="1">
      <formula>I101=#REF!=FALSE</formula>
    </cfRule>
  </conditionalFormatting>
  <conditionalFormatting sqref="I104:I107">
    <cfRule type="expression" dxfId="1664" priority="458">
      <formula>#REF!=2</formula>
    </cfRule>
    <cfRule type="expression" dxfId="1663" priority="459">
      <formula>#REF!=1</formula>
    </cfRule>
    <cfRule type="expression" dxfId="1662" priority="460">
      <formula>#REF!&gt;0</formula>
    </cfRule>
    <cfRule type="expression" dxfId="1661" priority="461">
      <formula>#REF!=3</formula>
    </cfRule>
    <cfRule type="expression" dxfId="1660" priority="462">
      <formula>#REF!=2</formula>
    </cfRule>
    <cfRule type="expression" dxfId="1659" priority="463">
      <formula>#REF!=1</formula>
    </cfRule>
    <cfRule type="expression" dxfId="1658" priority="464" stopIfTrue="1">
      <formula>I104=#REF!=FALSE</formula>
    </cfRule>
    <cfRule type="expression" dxfId="1657" priority="465">
      <formula>#REF!&gt;0</formula>
    </cfRule>
    <cfRule type="expression" dxfId="1656" priority="466">
      <formula>#REF!=3</formula>
    </cfRule>
    <cfRule type="expression" dxfId="1655" priority="467">
      <formula>#REF!=2</formula>
    </cfRule>
    <cfRule type="expression" dxfId="1654" priority="468">
      <formula>#REF!=1</formula>
    </cfRule>
    <cfRule type="expression" dxfId="1653" priority="469" stopIfTrue="1">
      <formula>I104=#REF!=FALSE</formula>
    </cfRule>
  </conditionalFormatting>
  <conditionalFormatting sqref="I109">
    <cfRule type="expression" dxfId="1652" priority="443">
      <formula>#REF!&gt;0</formula>
    </cfRule>
    <cfRule type="expression" dxfId="1651" priority="444">
      <formula>#REF!=3</formula>
    </cfRule>
    <cfRule type="expression" dxfId="1650" priority="445">
      <formula>#REF!=2</formula>
    </cfRule>
    <cfRule type="expression" dxfId="1649" priority="446">
      <formula>#REF!=1</formula>
    </cfRule>
    <cfRule type="expression" dxfId="1648" priority="447" stopIfTrue="1">
      <formula>I109=#REF!=FALSE</formula>
    </cfRule>
    <cfRule type="expression" dxfId="1647" priority="448">
      <formula>#REF!&gt;0</formula>
    </cfRule>
    <cfRule type="expression" dxfId="1646" priority="449">
      <formula>#REF!=3</formula>
    </cfRule>
    <cfRule type="expression" dxfId="1645" priority="450">
      <formula>#REF!=2</formula>
    </cfRule>
    <cfRule type="expression" dxfId="1644" priority="451">
      <formula>#REF!=1</formula>
    </cfRule>
    <cfRule type="expression" dxfId="1643" priority="452" stopIfTrue="1">
      <formula>I109=#REF!=FALSE</formula>
    </cfRule>
  </conditionalFormatting>
  <conditionalFormatting sqref="I109:I110">
    <cfRule type="expression" dxfId="1642" priority="453">
      <formula>#REF!&gt;0</formula>
    </cfRule>
    <cfRule type="expression" dxfId="1641" priority="454">
      <formula>#REF!=3</formula>
    </cfRule>
    <cfRule type="expression" dxfId="1640" priority="455">
      <formula>#REF!=2</formula>
    </cfRule>
    <cfRule type="expression" dxfId="1639" priority="456">
      <formula>#REF!=1</formula>
    </cfRule>
    <cfRule type="expression" dxfId="1638" priority="457" stopIfTrue="1">
      <formula>I109=#REF!=FALSE</formula>
    </cfRule>
  </conditionalFormatting>
  <conditionalFormatting sqref="I110 I113 I116 I133">
    <cfRule type="expression" dxfId="1637" priority="471">
      <formula>#REF!&gt;0</formula>
    </cfRule>
    <cfRule type="expression" dxfId="1636" priority="472">
      <formula>#REF!=3</formula>
    </cfRule>
    <cfRule type="expression" dxfId="1635" priority="473">
      <formula>#REF!=2</formula>
    </cfRule>
    <cfRule type="expression" dxfId="1634" priority="474">
      <formula>#REF!=1</formula>
    </cfRule>
    <cfRule type="expression" dxfId="1633" priority="480" stopIfTrue="1">
      <formula>I110=#REF!=FALSE</formula>
    </cfRule>
  </conditionalFormatting>
  <conditionalFormatting sqref="I110 I113 I116">
    <cfRule type="expression" dxfId="1632" priority="470" stopIfTrue="1">
      <formula>I110=#REF!=FALSE</formula>
    </cfRule>
  </conditionalFormatting>
  <conditionalFormatting sqref="I112">
    <cfRule type="expression" dxfId="1631" priority="376">
      <formula>#REF!&gt;0</formula>
    </cfRule>
    <cfRule type="expression" dxfId="1630" priority="377">
      <formula>#REF!=3</formula>
    </cfRule>
    <cfRule type="expression" dxfId="1629" priority="378">
      <formula>#REF!=2</formula>
    </cfRule>
    <cfRule type="expression" dxfId="1628" priority="379">
      <formula>#REF!=1</formula>
    </cfRule>
    <cfRule type="expression" dxfId="1627" priority="380" stopIfTrue="1">
      <formula>I112=#REF!=FALSE</formula>
    </cfRule>
    <cfRule type="expression" dxfId="1626" priority="381">
      <formula>#REF!&gt;0</formula>
    </cfRule>
    <cfRule type="expression" dxfId="1625" priority="382">
      <formula>#REF!=3</formula>
    </cfRule>
    <cfRule type="expression" dxfId="1624" priority="383">
      <formula>#REF!=2</formula>
    </cfRule>
    <cfRule type="expression" dxfId="1623" priority="384">
      <formula>#REF!=1</formula>
    </cfRule>
    <cfRule type="expression" dxfId="1622" priority="385" stopIfTrue="1">
      <formula>I112=#REF!=FALSE</formula>
    </cfRule>
  </conditionalFormatting>
  <conditionalFormatting sqref="I112:I113">
    <cfRule type="expression" dxfId="1621" priority="386">
      <formula>#REF!&gt;0</formula>
    </cfRule>
    <cfRule type="expression" dxfId="1620" priority="387">
      <formula>#REF!=3</formula>
    </cfRule>
    <cfRule type="expression" dxfId="1619" priority="388">
      <formula>#REF!=2</formula>
    </cfRule>
    <cfRule type="expression" dxfId="1618" priority="389">
      <formula>#REF!=1</formula>
    </cfRule>
    <cfRule type="expression" dxfId="1617" priority="390" stopIfTrue="1">
      <formula>I112=#REF!=FALSE</formula>
    </cfRule>
  </conditionalFormatting>
  <conditionalFormatting sqref="I115">
    <cfRule type="expression" dxfId="1616" priority="294">
      <formula>#REF!&gt;0</formula>
    </cfRule>
    <cfRule type="expression" dxfId="1615" priority="295">
      <formula>#REF!=3</formula>
    </cfRule>
    <cfRule type="expression" dxfId="1614" priority="296">
      <formula>#REF!=2</formula>
    </cfRule>
    <cfRule type="expression" dxfId="1613" priority="297">
      <formula>#REF!=1</formula>
    </cfRule>
    <cfRule type="expression" dxfId="1612" priority="298" stopIfTrue="1">
      <formula>I115=#REF!=FALSE</formula>
    </cfRule>
    <cfRule type="expression" dxfId="1611" priority="299">
      <formula>#REF!&gt;0</formula>
    </cfRule>
    <cfRule type="expression" dxfId="1610" priority="300">
      <formula>#REF!=3</formula>
    </cfRule>
    <cfRule type="expression" dxfId="1609" priority="301">
      <formula>#REF!=2</formula>
    </cfRule>
    <cfRule type="expression" dxfId="1608" priority="302">
      <formula>#REF!=1</formula>
    </cfRule>
    <cfRule type="expression" dxfId="1607" priority="303" stopIfTrue="1">
      <formula>I115=#REF!=FALSE</formula>
    </cfRule>
  </conditionalFormatting>
  <conditionalFormatting sqref="I115:I116">
    <cfRule type="expression" dxfId="1606" priority="304">
      <formula>#REF!&gt;0</formula>
    </cfRule>
    <cfRule type="expression" dxfId="1605" priority="305">
      <formula>#REF!=3</formula>
    </cfRule>
    <cfRule type="expression" dxfId="1604" priority="306">
      <formula>#REF!=2</formula>
    </cfRule>
    <cfRule type="expression" dxfId="1603" priority="307">
      <formula>#REF!=1</formula>
    </cfRule>
    <cfRule type="expression" dxfId="1602" priority="308" stopIfTrue="1">
      <formula>I115=#REF!=FALSE</formula>
    </cfRule>
  </conditionalFormatting>
  <conditionalFormatting sqref="I118">
    <cfRule type="expression" dxfId="1601" priority="260">
      <formula>#REF!&gt;0</formula>
    </cfRule>
    <cfRule type="expression" dxfId="1600" priority="261">
      <formula>#REF!=3</formula>
    </cfRule>
    <cfRule type="expression" dxfId="1599" priority="262">
      <formula>#REF!=2</formula>
    </cfRule>
    <cfRule type="expression" dxfId="1598" priority="263">
      <formula>#REF!=1</formula>
    </cfRule>
    <cfRule type="expression" dxfId="1597" priority="264" stopIfTrue="1">
      <formula>I118=#REF!=FALSE</formula>
    </cfRule>
  </conditionalFormatting>
  <conditionalFormatting sqref="I118:I119">
    <cfRule type="expression" dxfId="1596" priority="250">
      <formula>#REF!&gt;0</formula>
    </cfRule>
    <cfRule type="expression" dxfId="1595" priority="251">
      <formula>#REF!=3</formula>
    </cfRule>
    <cfRule type="expression" dxfId="1594" priority="252">
      <formula>#REF!=2</formula>
    </cfRule>
    <cfRule type="expression" dxfId="1593" priority="253">
      <formula>#REF!=1</formula>
    </cfRule>
    <cfRule type="expression" dxfId="1592" priority="259" stopIfTrue="1">
      <formula>I118=#REF!=FALSE</formula>
    </cfRule>
    <cfRule type="expression" dxfId="1591" priority="265">
      <formula>#REF!&gt;0</formula>
    </cfRule>
    <cfRule type="expression" dxfId="1590" priority="266">
      <formula>#REF!=3</formula>
    </cfRule>
    <cfRule type="expression" dxfId="1589" priority="267">
      <formula>#REF!=2</formula>
    </cfRule>
    <cfRule type="expression" dxfId="1588" priority="268">
      <formula>#REF!=1</formula>
    </cfRule>
    <cfRule type="expression" dxfId="1587" priority="269" stopIfTrue="1">
      <formula>I118=#REF!=FALSE</formula>
    </cfRule>
  </conditionalFormatting>
  <conditionalFormatting sqref="I119">
    <cfRule type="expression" dxfId="1586" priority="254" stopIfTrue="1">
      <formula>I119=#REF!=FALSE</formula>
    </cfRule>
  </conditionalFormatting>
  <conditionalFormatting sqref="I121">
    <cfRule type="expression" dxfId="1585" priority="221">
      <formula>#REF!&gt;0</formula>
    </cfRule>
    <cfRule type="expression" dxfId="1584" priority="222">
      <formula>#REF!=3</formula>
    </cfRule>
    <cfRule type="expression" dxfId="1583" priority="223">
      <formula>#REF!=2</formula>
    </cfRule>
    <cfRule type="expression" dxfId="1582" priority="224">
      <formula>#REF!=1</formula>
    </cfRule>
    <cfRule type="expression" dxfId="1581" priority="225" stopIfTrue="1">
      <formula>I121=#REF!=FALSE</formula>
    </cfRule>
  </conditionalFormatting>
  <conditionalFormatting sqref="I121:I122">
    <cfRule type="expression" dxfId="1580" priority="211">
      <formula>#REF!&gt;0</formula>
    </cfRule>
    <cfRule type="expression" dxfId="1579" priority="212">
      <formula>#REF!=3</formula>
    </cfRule>
    <cfRule type="expression" dxfId="1578" priority="213">
      <formula>#REF!=2</formula>
    </cfRule>
    <cfRule type="expression" dxfId="1577" priority="214">
      <formula>#REF!=1</formula>
    </cfRule>
    <cfRule type="expression" dxfId="1576" priority="220" stopIfTrue="1">
      <formula>I121=#REF!=FALSE</formula>
    </cfRule>
    <cfRule type="expression" dxfId="1575" priority="226">
      <formula>#REF!&gt;0</formula>
    </cfRule>
    <cfRule type="expression" dxfId="1574" priority="227">
      <formula>#REF!=3</formula>
    </cfRule>
    <cfRule type="expression" dxfId="1573" priority="228">
      <formula>#REF!=2</formula>
    </cfRule>
    <cfRule type="expression" dxfId="1572" priority="229">
      <formula>#REF!=1</formula>
    </cfRule>
    <cfRule type="expression" dxfId="1571" priority="230" stopIfTrue="1">
      <formula>I121=#REF!=FALSE</formula>
    </cfRule>
  </conditionalFormatting>
  <conditionalFormatting sqref="I122">
    <cfRule type="expression" dxfId="1570" priority="215" stopIfTrue="1">
      <formula>I122=#REF!=FALSE</formula>
    </cfRule>
  </conditionalFormatting>
  <conditionalFormatting sqref="I124">
    <cfRule type="expression" dxfId="1569" priority="201">
      <formula>#REF!&gt;0</formula>
    </cfRule>
    <cfRule type="expression" dxfId="1568" priority="202">
      <formula>#REF!=3</formula>
    </cfRule>
    <cfRule type="expression" dxfId="1567" priority="203">
      <formula>#REF!=2</formula>
    </cfRule>
    <cfRule type="expression" dxfId="1566" priority="204">
      <formula>#REF!=1</formula>
    </cfRule>
    <cfRule type="expression" dxfId="1565" priority="205" stopIfTrue="1">
      <formula>I124=#REF!=FALSE</formula>
    </cfRule>
  </conditionalFormatting>
  <conditionalFormatting sqref="I124:I125">
    <cfRule type="expression" dxfId="1564" priority="191">
      <formula>#REF!&gt;0</formula>
    </cfRule>
    <cfRule type="expression" dxfId="1563" priority="192">
      <formula>#REF!=3</formula>
    </cfRule>
    <cfRule type="expression" dxfId="1562" priority="193">
      <formula>#REF!=2</formula>
    </cfRule>
    <cfRule type="expression" dxfId="1561" priority="194">
      <formula>#REF!=1</formula>
    </cfRule>
    <cfRule type="expression" dxfId="1560" priority="200" stopIfTrue="1">
      <formula>I124=#REF!=FALSE</formula>
    </cfRule>
    <cfRule type="expression" dxfId="1559" priority="206">
      <formula>#REF!&gt;0</formula>
    </cfRule>
    <cfRule type="expression" dxfId="1558" priority="207">
      <formula>#REF!=3</formula>
    </cfRule>
    <cfRule type="expression" dxfId="1557" priority="208">
      <formula>#REF!=2</formula>
    </cfRule>
    <cfRule type="expression" dxfId="1556" priority="209">
      <formula>#REF!=1</formula>
    </cfRule>
    <cfRule type="expression" dxfId="1555" priority="210" stopIfTrue="1">
      <formula>I124=#REF!=FALSE</formula>
    </cfRule>
  </conditionalFormatting>
  <conditionalFormatting sqref="I125">
    <cfRule type="expression" dxfId="1554" priority="195" stopIfTrue="1">
      <formula>I125=#REF!=FALSE</formula>
    </cfRule>
  </conditionalFormatting>
  <conditionalFormatting sqref="I127">
    <cfRule type="expression" dxfId="1553" priority="181">
      <formula>#REF!&gt;0</formula>
    </cfRule>
    <cfRule type="expression" dxfId="1552" priority="182">
      <formula>#REF!=3</formula>
    </cfRule>
    <cfRule type="expression" dxfId="1551" priority="183">
      <formula>#REF!=2</formula>
    </cfRule>
    <cfRule type="expression" dxfId="1550" priority="184">
      <formula>#REF!=1</formula>
    </cfRule>
    <cfRule type="expression" dxfId="1549" priority="185" stopIfTrue="1">
      <formula>I127=#REF!=FALSE</formula>
    </cfRule>
  </conditionalFormatting>
  <conditionalFormatting sqref="I127:I128">
    <cfRule type="expression" dxfId="1548" priority="171">
      <formula>#REF!&gt;0</formula>
    </cfRule>
    <cfRule type="expression" dxfId="1547" priority="172">
      <formula>#REF!=3</formula>
    </cfRule>
    <cfRule type="expression" dxfId="1546" priority="173">
      <formula>#REF!=2</formula>
    </cfRule>
    <cfRule type="expression" dxfId="1545" priority="174">
      <formula>#REF!=1</formula>
    </cfRule>
    <cfRule type="expression" dxfId="1544" priority="180" stopIfTrue="1">
      <formula>I127=#REF!=FALSE</formula>
    </cfRule>
    <cfRule type="expression" dxfId="1543" priority="186">
      <formula>#REF!&gt;0</formula>
    </cfRule>
    <cfRule type="expression" dxfId="1542" priority="187">
      <formula>#REF!=3</formula>
    </cfRule>
    <cfRule type="expression" dxfId="1541" priority="188">
      <formula>#REF!=2</formula>
    </cfRule>
    <cfRule type="expression" dxfId="1540" priority="189">
      <formula>#REF!=1</formula>
    </cfRule>
    <cfRule type="expression" dxfId="1539" priority="190" stopIfTrue="1">
      <formula>I127=#REF!=FALSE</formula>
    </cfRule>
  </conditionalFormatting>
  <conditionalFormatting sqref="I128">
    <cfRule type="expression" dxfId="1538" priority="175" stopIfTrue="1">
      <formula>I128=#REF!=FALSE</formula>
    </cfRule>
  </conditionalFormatting>
  <conditionalFormatting sqref="I130 I133">
    <cfRule type="expression" dxfId="1537" priority="166">
      <formula>#REF!&gt;0</formula>
    </cfRule>
    <cfRule type="expression" dxfId="1536" priority="167">
      <formula>#REF!=3</formula>
    </cfRule>
    <cfRule type="expression" dxfId="1535" priority="168">
      <formula>#REF!=2</formula>
    </cfRule>
    <cfRule type="expression" dxfId="1534" priority="169">
      <formula>#REF!=1</formula>
    </cfRule>
    <cfRule type="expression" dxfId="1533" priority="170" stopIfTrue="1">
      <formula>I130=#REF!=FALSE</formula>
    </cfRule>
  </conditionalFormatting>
  <conditionalFormatting sqref="I130">
    <cfRule type="expression" dxfId="1532" priority="152">
      <formula>#REF!&gt;0</formula>
    </cfRule>
    <cfRule type="expression" dxfId="1531" priority="153">
      <formula>#REF!=3</formula>
    </cfRule>
    <cfRule type="expression" dxfId="1530" priority="154">
      <formula>#REF!=2</formula>
    </cfRule>
    <cfRule type="expression" dxfId="1529" priority="155">
      <formula>#REF!=1</formula>
    </cfRule>
    <cfRule type="expression" dxfId="1528" priority="156" stopIfTrue="1">
      <formula>I130=#REF!=FALSE</formula>
    </cfRule>
    <cfRule type="expression" dxfId="1527" priority="157">
      <formula>#REF!&gt;0</formula>
    </cfRule>
    <cfRule type="expression" dxfId="1526" priority="158">
      <formula>#REF!=3</formula>
    </cfRule>
    <cfRule type="expression" dxfId="1525" priority="159">
      <formula>#REF!=2</formula>
    </cfRule>
    <cfRule type="expression" dxfId="1524" priority="160">
      <formula>#REF!=1</formula>
    </cfRule>
    <cfRule type="expression" dxfId="1523" priority="161">
      <formula>#REF!&gt;0</formula>
    </cfRule>
    <cfRule type="expression" dxfId="1522" priority="162">
      <formula>#REF!=3</formula>
    </cfRule>
    <cfRule type="expression" dxfId="1521" priority="163">
      <formula>#REF!=2</formula>
    </cfRule>
    <cfRule type="expression" dxfId="1520" priority="164">
      <formula>#REF!=1</formula>
    </cfRule>
    <cfRule type="expression" dxfId="1519" priority="165" stopIfTrue="1">
      <formula>I130=#REF!=FALSE</formula>
    </cfRule>
  </conditionalFormatting>
  <conditionalFormatting sqref="I131:I132">
    <cfRule type="expression" dxfId="1518" priority="5" stopIfTrue="1">
      <formula>I131=#REF!=FALSE</formula>
    </cfRule>
    <cfRule type="expression" dxfId="1517" priority="6">
      <formula>#REF!&gt;0</formula>
    </cfRule>
    <cfRule type="expression" dxfId="1516" priority="7">
      <formula>#REF!=3</formula>
    </cfRule>
    <cfRule type="expression" dxfId="1515" priority="8">
      <formula>#REF!=2</formula>
    </cfRule>
    <cfRule type="expression" dxfId="1514" priority="9">
      <formula>#REF!=1</formula>
    </cfRule>
    <cfRule type="expression" dxfId="1513" priority="10">
      <formula>#REF!&gt;0</formula>
    </cfRule>
    <cfRule type="expression" dxfId="1512" priority="11">
      <formula>#REF!=3</formula>
    </cfRule>
    <cfRule type="expression" dxfId="1511" priority="12">
      <formula>#REF!=2</formula>
    </cfRule>
    <cfRule type="expression" dxfId="1510" priority="13">
      <formula>#REF!=1</formula>
    </cfRule>
    <cfRule type="expression" dxfId="1509" priority="14" stopIfTrue="1">
      <formula>I131=#REF!=FALSE</formula>
    </cfRule>
    <cfRule type="expression" dxfId="1508" priority="15">
      <formula>#REF!&gt;0</formula>
    </cfRule>
    <cfRule type="expression" dxfId="1507" priority="16">
      <formula>#REF!=3</formula>
    </cfRule>
    <cfRule type="expression" dxfId="1506" priority="17">
      <formula>#REF!=2</formula>
    </cfRule>
    <cfRule type="expression" dxfId="1505" priority="18">
      <formula>#REF!=1</formula>
    </cfRule>
    <cfRule type="expression" dxfId="1504" priority="19" stopIfTrue="1">
      <formula>I131=#REF!=FALSE</formula>
    </cfRule>
  </conditionalFormatting>
  <conditionalFormatting sqref="I132">
    <cfRule type="expression" dxfId="1503" priority="1">
      <formula>#REF!&gt;0</formula>
    </cfRule>
    <cfRule type="expression" dxfId="1502" priority="2">
      <formula>#REF!=3</formula>
    </cfRule>
    <cfRule type="expression" dxfId="1501" priority="3">
      <formula>#REF!=2</formula>
    </cfRule>
    <cfRule type="expression" dxfId="1500" priority="4">
      <formula>#REF!=1</formula>
    </cfRule>
  </conditionalFormatting>
  <conditionalFormatting sqref="I135">
    <cfRule type="expression" dxfId="1499" priority="142">
      <formula>#REF!&gt;0</formula>
    </cfRule>
    <cfRule type="expression" dxfId="1498" priority="143">
      <formula>#REF!=3</formula>
    </cfRule>
    <cfRule type="expression" dxfId="1497" priority="144">
      <formula>#REF!=2</formula>
    </cfRule>
    <cfRule type="expression" dxfId="1496" priority="145">
      <formula>#REF!=1</formula>
    </cfRule>
    <cfRule type="expression" dxfId="1495" priority="146" stopIfTrue="1">
      <formula>I135=#REF!=FALSE</formula>
    </cfRule>
  </conditionalFormatting>
  <conditionalFormatting sqref="I135:I136 I138:I139">
    <cfRule type="expression" dxfId="1494" priority="132">
      <formula>#REF!&gt;0</formula>
    </cfRule>
    <cfRule type="expression" dxfId="1493" priority="133">
      <formula>#REF!=3</formula>
    </cfRule>
    <cfRule type="expression" dxfId="1492" priority="134">
      <formula>#REF!=2</formula>
    </cfRule>
    <cfRule type="expression" dxfId="1491" priority="135">
      <formula>#REF!=1</formula>
    </cfRule>
    <cfRule type="expression" dxfId="1490" priority="136" stopIfTrue="1">
      <formula>I135=#REF!=FALSE</formula>
    </cfRule>
    <cfRule type="expression" dxfId="1489" priority="147">
      <formula>#REF!&gt;0</formula>
    </cfRule>
    <cfRule type="expression" dxfId="1488" priority="148">
      <formula>#REF!=3</formula>
    </cfRule>
    <cfRule type="expression" dxfId="1487" priority="149">
      <formula>#REF!=2</formula>
    </cfRule>
    <cfRule type="expression" dxfId="1486" priority="150">
      <formula>#REF!=1</formula>
    </cfRule>
    <cfRule type="expression" dxfId="1485" priority="151" stopIfTrue="1">
      <formula>I135=#REF!=FALSE</formula>
    </cfRule>
  </conditionalFormatting>
  <conditionalFormatting sqref="I138">
    <cfRule type="expression" dxfId="1484" priority="21">
      <formula>#REF!&gt;0</formula>
    </cfRule>
    <cfRule type="expression" dxfId="1483" priority="22">
      <formula>#REF!=3</formula>
    </cfRule>
    <cfRule type="expression" dxfId="1482" priority="23">
      <formula>#REF!=2</formula>
    </cfRule>
    <cfRule type="expression" dxfId="1481" priority="24">
      <formula>#REF!=1</formula>
    </cfRule>
    <cfRule type="expression" dxfId="1480" priority="25" stopIfTrue="1">
      <formula>I138=#REF!=FALSE</formula>
    </cfRule>
  </conditionalFormatting>
  <conditionalFormatting sqref="I141:I142">
    <cfRule type="expression" dxfId="1479" priority="118">
      <formula>#REF!&gt;0</formula>
    </cfRule>
    <cfRule type="expression" dxfId="1478" priority="119">
      <formula>#REF!=3</formula>
    </cfRule>
    <cfRule type="expression" dxfId="1477" priority="120">
      <formula>#REF!=2</formula>
    </cfRule>
    <cfRule type="expression" dxfId="1476" priority="121">
      <formula>#REF!=1</formula>
    </cfRule>
    <cfRule type="expression" dxfId="1475" priority="122">
      <formula>#REF!&gt;0</formula>
    </cfRule>
    <cfRule type="expression" dxfId="1474" priority="123">
      <formula>#REF!=3</formula>
    </cfRule>
    <cfRule type="expression" dxfId="1473" priority="124">
      <formula>#REF!=2</formula>
    </cfRule>
    <cfRule type="expression" dxfId="1472" priority="125">
      <formula>#REF!=1</formula>
    </cfRule>
    <cfRule type="expression" dxfId="1471" priority="126" stopIfTrue="1">
      <formula>I141=#REF!=FALSE</formula>
    </cfRule>
    <cfRule type="expression" dxfId="1470" priority="127">
      <formula>#REF!&gt;0</formula>
    </cfRule>
    <cfRule type="expression" dxfId="1469" priority="128">
      <formula>#REF!=3</formula>
    </cfRule>
    <cfRule type="expression" dxfId="1468" priority="129">
      <formula>#REF!=2</formula>
    </cfRule>
    <cfRule type="expression" dxfId="1467" priority="130">
      <formula>#REF!=1</formula>
    </cfRule>
    <cfRule type="expression" dxfId="1466" priority="131" stopIfTrue="1">
      <formula>I141=#REF!=FALSE</formula>
    </cfRule>
  </conditionalFormatting>
  <conditionalFormatting sqref="I141:I143">
    <cfRule type="expression" dxfId="1465" priority="117" stopIfTrue="1">
      <formula>I141=#REF!=FALSE</formula>
    </cfRule>
  </conditionalFormatting>
  <conditionalFormatting sqref="I142:I143">
    <cfRule type="expression" dxfId="1464" priority="113">
      <formula>#REF!&gt;0</formula>
    </cfRule>
    <cfRule type="expression" dxfId="1463" priority="114">
      <formula>#REF!=3</formula>
    </cfRule>
    <cfRule type="expression" dxfId="1462" priority="115">
      <formula>#REF!=2</formula>
    </cfRule>
    <cfRule type="expression" dxfId="1461" priority="116">
      <formula>#REF!=1</formula>
    </cfRule>
  </conditionalFormatting>
  <conditionalFormatting sqref="I143">
    <cfRule type="expression" dxfId="1460" priority="99">
      <formula>#REF!&gt;0</formula>
    </cfRule>
    <cfRule type="expression" dxfId="1459" priority="100">
      <formula>#REF!=3</formula>
    </cfRule>
    <cfRule type="expression" dxfId="1458" priority="101">
      <formula>#REF!=2</formula>
    </cfRule>
    <cfRule type="expression" dxfId="1457" priority="102">
      <formula>#REF!=1</formula>
    </cfRule>
    <cfRule type="expression" dxfId="1456" priority="103" stopIfTrue="1">
      <formula>I143=#REF!=FALSE</formula>
    </cfRule>
    <cfRule type="expression" dxfId="1455" priority="104">
      <formula>#REF!&gt;0</formula>
    </cfRule>
    <cfRule type="expression" dxfId="1454" priority="105">
      <formula>#REF!=3</formula>
    </cfRule>
    <cfRule type="expression" dxfId="1453" priority="106">
      <formula>#REF!=2</formula>
    </cfRule>
    <cfRule type="expression" dxfId="1452" priority="107">
      <formula>#REF!=1</formula>
    </cfRule>
    <cfRule type="expression" dxfId="1451" priority="108">
      <formula>#REF!&gt;0</formula>
    </cfRule>
    <cfRule type="expression" dxfId="1450" priority="109">
      <formula>#REF!=3</formula>
    </cfRule>
    <cfRule type="expression" dxfId="1449" priority="110">
      <formula>#REF!=2</formula>
    </cfRule>
    <cfRule type="expression" dxfId="1448" priority="111">
      <formula>#REF!=1</formula>
    </cfRule>
    <cfRule type="expression" dxfId="1447" priority="112" stopIfTrue="1">
      <formula>I143=#REF!=FALSE</formula>
    </cfRule>
  </conditionalFormatting>
  <conditionalFormatting sqref="I145:I146">
    <cfRule type="expression" dxfId="1446" priority="85">
      <formula>#REF!&gt;0</formula>
    </cfRule>
    <cfRule type="expression" dxfId="1445" priority="86">
      <formula>#REF!=3</formula>
    </cfRule>
    <cfRule type="expression" dxfId="1444" priority="87">
      <formula>#REF!=2</formula>
    </cfRule>
    <cfRule type="expression" dxfId="1443" priority="88">
      <formula>#REF!=1</formula>
    </cfRule>
    <cfRule type="expression" dxfId="1442" priority="89">
      <formula>#REF!&gt;0</formula>
    </cfRule>
    <cfRule type="expression" dxfId="1441" priority="90">
      <formula>#REF!=3</formula>
    </cfRule>
    <cfRule type="expression" dxfId="1440" priority="91">
      <formula>#REF!=2</formula>
    </cfRule>
    <cfRule type="expression" dxfId="1439" priority="92">
      <formula>#REF!=1</formula>
    </cfRule>
    <cfRule type="expression" dxfId="1438" priority="93" stopIfTrue="1">
      <formula>I145=#REF!=FALSE</formula>
    </cfRule>
    <cfRule type="expression" dxfId="1437" priority="94">
      <formula>#REF!&gt;0</formula>
    </cfRule>
    <cfRule type="expression" dxfId="1436" priority="95">
      <formula>#REF!=3</formula>
    </cfRule>
    <cfRule type="expression" dxfId="1435" priority="96">
      <formula>#REF!=2</formula>
    </cfRule>
    <cfRule type="expression" dxfId="1434" priority="97">
      <formula>#REF!=1</formula>
    </cfRule>
    <cfRule type="expression" dxfId="1433" priority="98" stopIfTrue="1">
      <formula>I145=#REF!=FALSE</formula>
    </cfRule>
  </conditionalFormatting>
  <conditionalFormatting sqref="I145:I147">
    <cfRule type="expression" dxfId="1432" priority="84" stopIfTrue="1">
      <formula>I145=#REF!=FALSE</formula>
    </cfRule>
  </conditionalFormatting>
  <conditionalFormatting sqref="I146:I147">
    <cfRule type="expression" dxfId="1431" priority="80">
      <formula>#REF!&gt;0</formula>
    </cfRule>
    <cfRule type="expression" dxfId="1430" priority="81">
      <formula>#REF!=3</formula>
    </cfRule>
    <cfRule type="expression" dxfId="1429" priority="82">
      <formula>#REF!=2</formula>
    </cfRule>
    <cfRule type="expression" dxfId="1428" priority="83">
      <formula>#REF!=1</formula>
    </cfRule>
  </conditionalFormatting>
  <conditionalFormatting sqref="I147">
    <cfRule type="expression" dxfId="1427" priority="66">
      <formula>#REF!&gt;0</formula>
    </cfRule>
    <cfRule type="expression" dxfId="1426" priority="67">
      <formula>#REF!=3</formula>
    </cfRule>
    <cfRule type="expression" dxfId="1425" priority="68">
      <formula>#REF!=2</formula>
    </cfRule>
    <cfRule type="expression" dxfId="1424" priority="69">
      <formula>#REF!=1</formula>
    </cfRule>
    <cfRule type="expression" dxfId="1423" priority="70" stopIfTrue="1">
      <formula>I147=#REF!=FALSE</formula>
    </cfRule>
    <cfRule type="expression" dxfId="1422" priority="71">
      <formula>#REF!&gt;0</formula>
    </cfRule>
    <cfRule type="expression" dxfId="1421" priority="72">
      <formula>#REF!=3</formula>
    </cfRule>
    <cfRule type="expression" dxfId="1420" priority="73">
      <formula>#REF!=2</formula>
    </cfRule>
    <cfRule type="expression" dxfId="1419" priority="74">
      <formula>#REF!=1</formula>
    </cfRule>
    <cfRule type="expression" dxfId="1418" priority="75">
      <formula>#REF!&gt;0</formula>
    </cfRule>
    <cfRule type="expression" dxfId="1417" priority="76">
      <formula>#REF!=3</formula>
    </cfRule>
    <cfRule type="expression" dxfId="1416" priority="77">
      <formula>#REF!=2</formula>
    </cfRule>
    <cfRule type="expression" dxfId="1415" priority="78">
      <formula>#REF!=1</formula>
    </cfRule>
    <cfRule type="expression" dxfId="1414" priority="79" stopIfTrue="1">
      <formula>I147=#REF!=FALSE</formula>
    </cfRule>
  </conditionalFormatting>
  <conditionalFormatting sqref="I149">
    <cfRule type="expression" dxfId="1413" priority="32">
      <formula>#REF!&gt;0</formula>
    </cfRule>
    <cfRule type="expression" dxfId="1412" priority="33">
      <formula>#REF!=3</formula>
    </cfRule>
    <cfRule type="expression" dxfId="1411" priority="34">
      <formula>#REF!=2</formula>
    </cfRule>
    <cfRule type="expression" dxfId="1410" priority="35">
      <formula>#REF!=1</formula>
    </cfRule>
    <cfRule type="expression" dxfId="1409" priority="36" stopIfTrue="1">
      <formula>I149=#REF!=FALSE</formula>
    </cfRule>
    <cfRule type="expression" dxfId="1408" priority="37">
      <formula>#REF!&gt;0</formula>
    </cfRule>
    <cfRule type="expression" dxfId="1407" priority="38">
      <formula>#REF!=3</formula>
    </cfRule>
    <cfRule type="expression" dxfId="1406" priority="39">
      <formula>#REF!=2</formula>
    </cfRule>
    <cfRule type="expression" dxfId="1405" priority="40">
      <formula>#REF!=1</formula>
    </cfRule>
    <cfRule type="expression" dxfId="1404" priority="43">
      <formula>#REF!=2</formula>
    </cfRule>
    <cfRule type="expression" dxfId="1403" priority="44">
      <formula>#REF!=1</formula>
    </cfRule>
    <cfRule type="expression" dxfId="1402" priority="45" stopIfTrue="1">
      <formula>I149=#REF!=FALSE</formula>
    </cfRule>
    <cfRule type="expression" dxfId="1401" priority="46">
      <formula>#REF!&gt;0</formula>
    </cfRule>
    <cfRule type="expression" dxfId="1400" priority="47">
      <formula>#REF!=3</formula>
    </cfRule>
  </conditionalFormatting>
  <conditionalFormatting sqref="I149:I150">
    <cfRule type="expression" dxfId="1399" priority="41">
      <formula>#REF!&gt;0</formula>
    </cfRule>
    <cfRule type="expression" dxfId="1398" priority="42">
      <formula>#REF!=3</formula>
    </cfRule>
    <cfRule type="expression" dxfId="1397" priority="48">
      <formula>#REF!=2</formula>
    </cfRule>
    <cfRule type="expression" dxfId="1396" priority="49">
      <formula>#REF!=1</formula>
    </cfRule>
  </conditionalFormatting>
  <conditionalFormatting sqref="I149:I166">
    <cfRule type="expression" dxfId="1395" priority="50" stopIfTrue="1">
      <formula>I149=#REF!=FALSE</formula>
    </cfRule>
  </conditionalFormatting>
  <conditionalFormatting sqref="I150">
    <cfRule type="expression" dxfId="1394" priority="52">
      <formula>#REF!&gt;0</formula>
    </cfRule>
    <cfRule type="expression" dxfId="1393" priority="54">
      <formula>#REF!=2</formula>
    </cfRule>
    <cfRule type="expression" dxfId="1392" priority="55">
      <formula>#REF!=1</formula>
    </cfRule>
    <cfRule type="expression" dxfId="1391" priority="56">
      <formula>#REF!&gt;0</formula>
    </cfRule>
    <cfRule type="expression" dxfId="1390" priority="57">
      <formula>#REF!=3</formula>
    </cfRule>
    <cfRule type="expression" dxfId="1389" priority="58">
      <formula>#REF!=2</formula>
    </cfRule>
    <cfRule type="expression" dxfId="1388" priority="59">
      <formula>#REF!=1</formula>
    </cfRule>
    <cfRule type="expression" dxfId="1387" priority="60" stopIfTrue="1">
      <formula>I150=#REF!=FALSE</formula>
    </cfRule>
    <cfRule type="expression" dxfId="1386" priority="62">
      <formula>#REF!=3</formula>
    </cfRule>
    <cfRule type="expression" dxfId="1385" priority="65" stopIfTrue="1">
      <formula>I150=#REF!=FALSE</formula>
    </cfRule>
  </conditionalFormatting>
  <conditionalFormatting sqref="I150:I166">
    <cfRule type="expression" dxfId="1384" priority="53">
      <formula>#REF!=3</formula>
    </cfRule>
    <cfRule type="expression" dxfId="1383" priority="61">
      <formula>#REF!&gt;0</formula>
    </cfRule>
    <cfRule type="expression" dxfId="1382" priority="63">
      <formula>#REF!=2</formula>
    </cfRule>
    <cfRule type="expression" dxfId="1381" priority="64">
      <formula>#REF!=1</formula>
    </cfRule>
  </conditionalFormatting>
  <conditionalFormatting sqref="I151:I166">
    <cfRule type="expression" dxfId="1380" priority="475">
      <formula>#REF!&gt;0</formula>
    </cfRule>
    <cfRule type="expression" dxfId="1379" priority="476">
      <formula>#REF!=3</formula>
    </cfRule>
    <cfRule type="expression" dxfId="1378" priority="477">
      <formula>#REF!=2</formula>
    </cfRule>
    <cfRule type="expression" dxfId="1377" priority="478">
      <formula>#REF!=1</formula>
    </cfRule>
    <cfRule type="expression" dxfId="1376" priority="479" stopIfTrue="1">
      <formula>I151=#REF!=FALSE</formula>
    </cfRule>
    <cfRule type="expression" dxfId="1375" priority="482">
      <formula>#REF!&gt;0</formula>
    </cfRule>
    <cfRule type="expression" dxfId="1374" priority="483">
      <formula>#REF!=3</formula>
    </cfRule>
    <cfRule type="expression" dxfId="1373" priority="484">
      <formula>#REF!=2</formula>
    </cfRule>
    <cfRule type="expression" dxfId="1372" priority="485">
      <formula>#REF!=1</formula>
    </cfRule>
    <cfRule type="expression" dxfId="1371" priority="486" stopIfTrue="1">
      <formula>I151=#REF!=FALSE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2"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7" zoomScale="110" zoomScaleNormal="100" zoomScaleSheetLayoutView="110" workbookViewId="0">
      <selection activeCell="P29" sqref="P29"/>
    </sheetView>
  </sheetViews>
  <sheetFormatPr defaultColWidth="9.125" defaultRowHeight="14.4"/>
  <cols>
    <col min="1" max="1" width="9" style="19" customWidth="1"/>
    <col min="2" max="2" width="9.25" style="19" customWidth="1"/>
    <col min="3" max="3" width="40.25" style="19" customWidth="1"/>
    <col min="4" max="4" width="8.125" style="19" customWidth="1"/>
    <col min="5"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03" t="str">
        <f>kops1!B24</f>
        <v>1,4</v>
      </c>
    </row>
    <row r="2" spans="1:16" s="24" customFormat="1">
      <c r="A2" s="931" t="str">
        <f>C13</f>
        <v>Pārsegums</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919</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4">
      <c r="A15" s="273">
        <v>1</v>
      </c>
      <c r="B15" s="274"/>
      <c r="C15" s="277" t="s">
        <v>807</v>
      </c>
      <c r="D15" s="275" t="s">
        <v>796</v>
      </c>
      <c r="E15" s="419">
        <v>1.66</v>
      </c>
      <c r="F15" s="161"/>
      <c r="G15" s="161"/>
      <c r="H15" s="214"/>
      <c r="I15" s="276"/>
      <c r="J15" s="276"/>
      <c r="K15" s="96"/>
      <c r="L15" s="50"/>
      <c r="M15" s="96"/>
      <c r="N15" s="96"/>
      <c r="O15" s="96"/>
      <c r="P15" s="97"/>
    </row>
    <row r="16" spans="1:16" s="56" customFormat="1" ht="28.8">
      <c r="A16" s="273"/>
      <c r="B16" s="274"/>
      <c r="C16" s="267" t="s">
        <v>1372</v>
      </c>
      <c r="D16" s="236"/>
      <c r="E16" s="268"/>
      <c r="F16" s="161"/>
      <c r="G16" s="161"/>
      <c r="H16" s="214"/>
      <c r="I16" s="276"/>
      <c r="J16" s="276"/>
      <c r="K16" s="96"/>
      <c r="L16" s="50"/>
      <c r="M16" s="96"/>
      <c r="N16" s="96"/>
      <c r="O16" s="96"/>
      <c r="P16" s="97"/>
    </row>
    <row r="17" spans="1:16" s="56" customFormat="1" ht="24.9">
      <c r="A17" s="273">
        <v>2</v>
      </c>
      <c r="B17" s="274"/>
      <c r="C17" s="619" t="s">
        <v>1373</v>
      </c>
      <c r="D17" s="283" t="s">
        <v>140</v>
      </c>
      <c r="E17" s="437">
        <v>280</v>
      </c>
      <c r="F17" s="161"/>
      <c r="G17" s="161"/>
      <c r="H17" s="214"/>
      <c r="I17" s="276"/>
      <c r="J17" s="276"/>
      <c r="K17" s="96"/>
      <c r="L17" s="50"/>
      <c r="M17" s="96"/>
      <c r="N17" s="96"/>
      <c r="O17" s="96"/>
      <c r="P17" s="97"/>
    </row>
    <row r="18" spans="1:16" s="56" customFormat="1" ht="49.75">
      <c r="A18" s="273">
        <v>3</v>
      </c>
      <c r="B18" s="274"/>
      <c r="C18" s="619" t="s">
        <v>807</v>
      </c>
      <c r="D18" s="283" t="s">
        <v>796</v>
      </c>
      <c r="E18" s="437">
        <v>6.51</v>
      </c>
      <c r="F18" s="161"/>
      <c r="G18" s="161"/>
      <c r="H18" s="214"/>
      <c r="I18" s="276"/>
      <c r="J18" s="276"/>
      <c r="K18" s="96"/>
      <c r="L18" s="50"/>
      <c r="M18" s="96"/>
      <c r="N18" s="96"/>
      <c r="O18" s="96"/>
      <c r="P18" s="97"/>
    </row>
    <row r="19" spans="1:16" s="56" customFormat="1">
      <c r="A19" s="234">
        <v>0</v>
      </c>
      <c r="B19" s="238"/>
      <c r="C19" s="267" t="s">
        <v>923</v>
      </c>
      <c r="D19" s="236"/>
      <c r="E19" s="268"/>
      <c r="F19" s="161"/>
      <c r="G19" s="161"/>
      <c r="H19" s="214"/>
      <c r="I19" s="165"/>
      <c r="J19" s="165"/>
      <c r="K19" s="96"/>
      <c r="L19" s="50"/>
      <c r="M19" s="96"/>
      <c r="N19" s="96"/>
      <c r="O19" s="96"/>
      <c r="P19" s="97"/>
    </row>
    <row r="20" spans="1:16" s="56" customFormat="1" ht="24.9">
      <c r="A20" s="234">
        <v>4</v>
      </c>
      <c r="B20" s="238"/>
      <c r="C20" s="285" t="s">
        <v>810</v>
      </c>
      <c r="D20" s="260" t="s">
        <v>29</v>
      </c>
      <c r="E20" s="268">
        <v>1070</v>
      </c>
      <c r="F20" s="161"/>
      <c r="G20" s="161"/>
      <c r="H20" s="214"/>
      <c r="I20" s="161"/>
      <c r="J20" s="161"/>
      <c r="K20" s="96"/>
      <c r="L20" s="50"/>
      <c r="M20" s="96"/>
      <c r="N20" s="96"/>
      <c r="O20" s="96"/>
      <c r="P20" s="97"/>
    </row>
    <row r="21" spans="1:16" s="56" customFormat="1" ht="37.35">
      <c r="A21" s="234">
        <v>5</v>
      </c>
      <c r="B21" s="238"/>
      <c r="C21" s="270" t="s">
        <v>795</v>
      </c>
      <c r="D21" s="260" t="s">
        <v>796</v>
      </c>
      <c r="E21" s="268">
        <f>4.174+4.174</f>
        <v>8.3480000000000008</v>
      </c>
      <c r="F21" s="161"/>
      <c r="G21" s="161"/>
      <c r="H21" s="214"/>
      <c r="I21" s="214"/>
      <c r="J21" s="214"/>
      <c r="K21" s="96"/>
      <c r="L21" s="50"/>
      <c r="M21" s="96"/>
      <c r="N21" s="96"/>
      <c r="O21" s="96"/>
      <c r="P21" s="97"/>
    </row>
    <row r="22" spans="1:16" s="56" customFormat="1" ht="37.35">
      <c r="A22" s="234">
        <v>6</v>
      </c>
      <c r="B22" s="238"/>
      <c r="C22" s="271" t="s">
        <v>1251</v>
      </c>
      <c r="D22" s="260" t="s">
        <v>586</v>
      </c>
      <c r="E22" s="268">
        <f>27.68+7.412+56.88+41.712</f>
        <v>133.68400000000003</v>
      </c>
      <c r="F22" s="161"/>
      <c r="G22" s="161"/>
      <c r="H22" s="214"/>
      <c r="I22" s="161"/>
      <c r="J22" s="161"/>
      <c r="K22" s="96"/>
      <c r="L22" s="50"/>
      <c r="M22" s="96"/>
      <c r="N22" s="96"/>
      <c r="O22" s="96"/>
      <c r="P22" s="97"/>
    </row>
    <row r="23" spans="1:16" s="56" customFormat="1">
      <c r="A23" s="234">
        <v>0</v>
      </c>
      <c r="B23" s="238"/>
      <c r="C23" s="267" t="s">
        <v>920</v>
      </c>
      <c r="D23" s="236"/>
      <c r="E23" s="268"/>
      <c r="F23" s="161"/>
      <c r="G23" s="161"/>
      <c r="H23" s="214"/>
      <c r="I23" s="165"/>
      <c r="J23" s="165"/>
      <c r="K23" s="96"/>
      <c r="L23" s="50"/>
      <c r="M23" s="96"/>
      <c r="N23" s="96"/>
      <c r="O23" s="96"/>
      <c r="P23" s="97"/>
    </row>
    <row r="24" spans="1:16" s="56" customFormat="1" ht="50.4">
      <c r="A24" s="273">
        <v>7</v>
      </c>
      <c r="B24" s="274"/>
      <c r="C24" s="277" t="s">
        <v>807</v>
      </c>
      <c r="D24" s="275" t="s">
        <v>796</v>
      </c>
      <c r="E24" s="419">
        <f>8.13+0.976</f>
        <v>9.1060000000000016</v>
      </c>
      <c r="F24" s="161"/>
      <c r="G24" s="161"/>
      <c r="H24" s="214"/>
      <c r="I24" s="276"/>
      <c r="J24" s="276"/>
      <c r="K24" s="96"/>
      <c r="L24" s="50"/>
      <c r="M24" s="96"/>
      <c r="N24" s="96"/>
      <c r="O24" s="96"/>
      <c r="P24" s="97"/>
    </row>
    <row r="25" spans="1:16" s="56" customFormat="1">
      <c r="A25" s="280">
        <v>0</v>
      </c>
      <c r="B25" s="281"/>
      <c r="C25" s="282" t="s">
        <v>922</v>
      </c>
      <c r="D25" s="14"/>
      <c r="E25" s="15"/>
      <c r="F25" s="161"/>
      <c r="G25" s="161"/>
      <c r="H25" s="214"/>
      <c r="I25" s="279"/>
      <c r="J25" s="279"/>
      <c r="K25" s="96"/>
      <c r="L25" s="50"/>
      <c r="M25" s="96"/>
      <c r="N25" s="96"/>
      <c r="O25" s="96"/>
      <c r="P25" s="97"/>
    </row>
    <row r="26" spans="1:16" s="56" customFormat="1" ht="24.9">
      <c r="A26" s="234">
        <v>8</v>
      </c>
      <c r="B26" s="283"/>
      <c r="C26" s="284" t="s">
        <v>921</v>
      </c>
      <c r="D26" s="283" t="s">
        <v>29</v>
      </c>
      <c r="E26" s="437">
        <f>1110.49+1110.58</f>
        <v>2221.0699999999997</v>
      </c>
      <c r="F26" s="161"/>
      <c r="G26" s="161"/>
      <c r="H26" s="214"/>
      <c r="I26" s="161"/>
      <c r="J26" s="161"/>
      <c r="K26" s="96"/>
      <c r="L26" s="50"/>
      <c r="M26" s="96"/>
      <c r="N26" s="96"/>
      <c r="O26" s="96"/>
      <c r="P26" s="97"/>
    </row>
    <row r="27" spans="1:16" s="56" customFormat="1" ht="24.9">
      <c r="A27" s="234">
        <v>9</v>
      </c>
      <c r="B27" s="238"/>
      <c r="C27" s="285" t="s">
        <v>809</v>
      </c>
      <c r="D27" s="260" t="s">
        <v>29</v>
      </c>
      <c r="E27" s="268">
        <v>1780</v>
      </c>
      <c r="F27" s="161"/>
      <c r="G27" s="161"/>
      <c r="H27" s="214"/>
      <c r="I27" s="161"/>
      <c r="J27" s="161"/>
      <c r="K27" s="96"/>
      <c r="L27" s="50"/>
      <c r="M27" s="96"/>
      <c r="N27" s="96"/>
      <c r="O27" s="96"/>
      <c r="P27" s="97"/>
    </row>
    <row r="28" spans="1:16" s="56" customFormat="1" ht="37.35">
      <c r="A28" s="234">
        <v>10</v>
      </c>
      <c r="B28" s="238"/>
      <c r="C28" s="270" t="s">
        <v>795</v>
      </c>
      <c r="D28" s="260" t="s">
        <v>796</v>
      </c>
      <c r="E28" s="268">
        <f>35.85+35.766</f>
        <v>71.616</v>
      </c>
      <c r="F28" s="161"/>
      <c r="G28" s="161"/>
      <c r="H28" s="214"/>
      <c r="I28" s="214"/>
      <c r="J28" s="214"/>
      <c r="K28" s="96"/>
      <c r="L28" s="50"/>
      <c r="M28" s="96"/>
      <c r="N28" s="96"/>
      <c r="O28" s="96"/>
      <c r="P28" s="97"/>
    </row>
    <row r="29" spans="1:16" s="56" customFormat="1" ht="37.35">
      <c r="A29" s="234">
        <v>11</v>
      </c>
      <c r="B29" s="238"/>
      <c r="C29" s="271" t="s">
        <v>1252</v>
      </c>
      <c r="D29" s="260" t="s">
        <v>586</v>
      </c>
      <c r="E29" s="268">
        <f>195.68+158.35</f>
        <v>354.03</v>
      </c>
      <c r="F29" s="161"/>
      <c r="G29" s="161"/>
      <c r="H29" s="214"/>
      <c r="I29" s="161"/>
      <c r="J29" s="161"/>
      <c r="K29" s="96"/>
      <c r="L29" s="50"/>
      <c r="M29" s="96"/>
      <c r="N29" s="96"/>
      <c r="O29" s="96"/>
      <c r="P29" s="97"/>
    </row>
    <row r="30" spans="1:16" s="56" customFormat="1">
      <c r="A30" s="234">
        <v>0</v>
      </c>
      <c r="B30" s="238"/>
      <c r="C30" s="267" t="s">
        <v>811</v>
      </c>
      <c r="D30" s="236"/>
      <c r="E30" s="268"/>
      <c r="F30" s="161"/>
      <c r="G30" s="161"/>
      <c r="H30" s="214"/>
      <c r="I30" s="165"/>
      <c r="J30" s="165"/>
      <c r="K30" s="96"/>
      <c r="L30" s="50"/>
      <c r="M30" s="96"/>
      <c r="N30" s="96"/>
      <c r="O30" s="96"/>
      <c r="P30" s="97"/>
    </row>
    <row r="31" spans="1:16" s="56" customFormat="1" ht="50.4">
      <c r="A31" s="273">
        <v>12</v>
      </c>
      <c r="B31" s="274"/>
      <c r="C31" s="277" t="s">
        <v>807</v>
      </c>
      <c r="D31" s="275" t="s">
        <v>796</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936" t="s">
        <v>97</v>
      </c>
      <c r="D33" s="937"/>
      <c r="E33" s="937"/>
      <c r="F33" s="937"/>
      <c r="G33" s="937"/>
      <c r="H33" s="937"/>
      <c r="I33" s="937"/>
      <c r="J33" s="937"/>
      <c r="K33" s="937"/>
      <c r="L33" s="42"/>
      <c r="M33" s="42"/>
      <c r="N33" s="42"/>
      <c r="O33" s="42"/>
      <c r="P33" s="42"/>
    </row>
    <row r="34" spans="1:16" s="114" customFormat="1" collapsed="1">
      <c r="I34" s="135"/>
    </row>
    <row r="35" spans="1:16" customFormat="1" ht="12.8" customHeight="1">
      <c r="B35" s="136" t="s">
        <v>52</v>
      </c>
    </row>
    <row r="36" spans="1:16" customFormat="1" ht="45" customHeight="1">
      <c r="A36"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3"/>
      <c r="C36" s="923"/>
      <c r="D36" s="923"/>
      <c r="E36" s="923"/>
      <c r="F36" s="923"/>
      <c r="G36" s="923"/>
      <c r="H36" s="923"/>
      <c r="I36" s="923"/>
      <c r="J36" s="923"/>
      <c r="K36" s="923"/>
      <c r="L36" s="923"/>
      <c r="M36" s="923"/>
      <c r="N36" s="923"/>
      <c r="O36" s="923"/>
      <c r="P36" s="923"/>
    </row>
    <row r="37" spans="1:16" customFormat="1" ht="77.25" customHeight="1">
      <c r="A37" s="923"/>
      <c r="B37" s="923"/>
      <c r="C37" s="923"/>
      <c r="D37" s="923"/>
      <c r="E37" s="923"/>
      <c r="F37" s="923"/>
      <c r="G37" s="923"/>
      <c r="H37" s="923"/>
      <c r="I37" s="923"/>
      <c r="J37" s="923"/>
      <c r="K37" s="923"/>
      <c r="L37" s="923"/>
      <c r="M37" s="923"/>
      <c r="N37" s="923"/>
      <c r="O37" s="923"/>
      <c r="P37" s="923"/>
    </row>
    <row r="38" spans="1:16" customFormat="1" ht="12.8" customHeight="1">
      <c r="B38" s="137"/>
    </row>
    <row r="39" spans="1:16" customFormat="1" ht="12.8"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920">
        <f>Koptame!C42</f>
        <v>0</v>
      </c>
      <c r="N41" s="920"/>
      <c r="O41" s="142"/>
      <c r="P41" s="142"/>
    </row>
    <row r="42" spans="1:16" s="114" customFormat="1">
      <c r="C42" s="133">
        <f>Koptame!C37</f>
        <v>0</v>
      </c>
      <c r="L42" s="133"/>
      <c r="M42" s="921">
        <f>Koptame!C43</f>
        <v>0</v>
      </c>
      <c r="N42" s="921"/>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70" priority="13" stopIfTrue="1">
      <formula>I15=#REF!=FALSE</formula>
    </cfRule>
    <cfRule type="expression" dxfId="1369" priority="14">
      <formula>#REF!&gt;0</formula>
    </cfRule>
    <cfRule type="expression" dxfId="1368" priority="15">
      <formula>#REF!=3</formula>
    </cfRule>
    <cfRule type="expression" dxfId="1367" priority="16">
      <formula>#REF!=2</formula>
    </cfRule>
    <cfRule type="expression" dxfId="1366" priority="17">
      <formula>#REF!=1</formula>
    </cfRule>
    <cfRule type="expression" dxfId="1365" priority="18" stopIfTrue="1">
      <formula>I15=#REF!=FALSE</formula>
    </cfRule>
  </conditionalFormatting>
  <conditionalFormatting sqref="I24">
    <cfRule type="expression" dxfId="1364" priority="1" stopIfTrue="1">
      <formula>I24=#REF!=FALSE</formula>
    </cfRule>
    <cfRule type="expression" dxfId="1363" priority="2">
      <formula>#REF!&gt;0</formula>
    </cfRule>
    <cfRule type="expression" dxfId="1362" priority="3">
      <formula>#REF!=3</formula>
    </cfRule>
    <cfRule type="expression" dxfId="1361" priority="4">
      <formula>#REF!=2</formula>
    </cfRule>
    <cfRule type="expression" dxfId="1360" priority="5">
      <formula>#REF!=1</formula>
    </cfRule>
    <cfRule type="expression" dxfId="1359" priority="6" stopIfTrue="1">
      <formula>I24=#REF!=FALSE</formula>
    </cfRule>
  </conditionalFormatting>
  <conditionalFormatting sqref="I31">
    <cfRule type="expression" dxfId="1358" priority="7" stopIfTrue="1">
      <formula>I31=#REF!=FALSE</formula>
    </cfRule>
    <cfRule type="expression" dxfId="1357" priority="8">
      <formula>#REF!&gt;0</formula>
    </cfRule>
    <cfRule type="expression" dxfId="1356" priority="9">
      <formula>#REF!=3</formula>
    </cfRule>
    <cfRule type="expression" dxfId="1355" priority="10">
      <formula>#REF!=2</formula>
    </cfRule>
    <cfRule type="expression" dxfId="1354" priority="11">
      <formula>#REF!=1</formula>
    </cfRule>
    <cfRule type="expression" dxfId="1353"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87"/>
  <sheetViews>
    <sheetView showZeros="0" view="pageBreakPreview" topLeftCell="A16" zoomScale="110" zoomScaleNormal="100" zoomScaleSheetLayoutView="110" workbookViewId="0">
      <selection activeCell="F36" sqref="F36"/>
    </sheetView>
  </sheetViews>
  <sheetFormatPr defaultColWidth="9.125" defaultRowHeight="14.4"/>
  <cols>
    <col min="1" max="1" width="9" style="19" customWidth="1"/>
    <col min="2" max="2" width="9.25" style="19" customWidth="1"/>
    <col min="3" max="3" width="40.25" style="19" customWidth="1"/>
    <col min="4" max="4" width="8.125" style="19" customWidth="1"/>
    <col min="5" max="8" width="9.125" style="19"/>
    <col min="9" max="9" width="9.125" style="56"/>
    <col min="10"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03" t="str">
        <f>kops1!B25</f>
        <v>1,5</v>
      </c>
      <c r="I1" s="53"/>
    </row>
    <row r="2" spans="1:16" s="24" customFormat="1">
      <c r="A2" s="931" t="str">
        <f>C13</f>
        <v>Jumts</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4">
        <v>0</v>
      </c>
      <c r="B14" s="238"/>
      <c r="C14" s="267" t="s">
        <v>813</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0.4">
      <c r="A15" s="273">
        <v>1</v>
      </c>
      <c r="B15" s="274"/>
      <c r="C15" s="277" t="s">
        <v>807</v>
      </c>
      <c r="D15" s="275" t="s">
        <v>796</v>
      </c>
      <c r="E15" s="606">
        <v>39.54</v>
      </c>
      <c r="F15" s="161"/>
      <c r="G15" s="161"/>
      <c r="H15" s="214"/>
      <c r="I15" s="276"/>
      <c r="J15" s="276"/>
      <c r="K15" s="96"/>
      <c r="L15" s="50"/>
      <c r="M15" s="96"/>
      <c r="N15" s="96"/>
      <c r="O15" s="96"/>
      <c r="P15" s="97"/>
    </row>
    <row r="16" spans="1:16" s="56" customFormat="1" ht="62.2">
      <c r="A16" s="261">
        <v>2</v>
      </c>
      <c r="B16" s="286"/>
      <c r="C16" s="271" t="s">
        <v>814</v>
      </c>
      <c r="D16" s="286" t="s">
        <v>586</v>
      </c>
      <c r="E16" s="286">
        <f>21.24+63.73</f>
        <v>84.97</v>
      </c>
      <c r="F16" s="161"/>
      <c r="G16" s="161"/>
      <c r="H16" s="214"/>
      <c r="I16" s="287"/>
      <c r="J16" s="287"/>
      <c r="K16" s="96"/>
      <c r="L16" s="50"/>
      <c r="M16" s="96"/>
      <c r="N16" s="96"/>
      <c r="O16" s="96"/>
      <c r="P16" s="97"/>
    </row>
    <row r="17" spans="1:16" s="56" customFormat="1">
      <c r="A17" s="280">
        <v>0</v>
      </c>
      <c r="B17" s="281"/>
      <c r="C17" s="282" t="s">
        <v>854</v>
      </c>
      <c r="D17" s="14"/>
      <c r="E17" s="15"/>
      <c r="F17" s="161"/>
      <c r="G17" s="161"/>
      <c r="H17" s="214"/>
      <c r="I17" s="279"/>
      <c r="J17" s="279"/>
      <c r="K17" s="96"/>
      <c r="L17" s="50"/>
      <c r="M17" s="96"/>
      <c r="N17" s="96"/>
      <c r="O17" s="96"/>
      <c r="P17" s="97"/>
    </row>
    <row r="18" spans="1:16" s="56" customFormat="1" ht="24.9">
      <c r="A18" s="234">
        <v>3</v>
      </c>
      <c r="B18" s="236"/>
      <c r="C18" s="235" t="s">
        <v>856</v>
      </c>
      <c r="D18" s="236" t="s">
        <v>29</v>
      </c>
      <c r="E18" s="268">
        <v>366.2</v>
      </c>
      <c r="F18" s="161"/>
      <c r="G18" s="161"/>
      <c r="H18" s="214"/>
      <c r="I18" s="214"/>
      <c r="J18" s="214"/>
      <c r="K18" s="96"/>
      <c r="L18" s="50"/>
      <c r="M18" s="96"/>
      <c r="N18" s="96"/>
      <c r="O18" s="96"/>
      <c r="P18" s="97"/>
    </row>
    <row r="19" spans="1:16" s="56" customFormat="1" ht="24.9">
      <c r="A19" s="234">
        <v>4</v>
      </c>
      <c r="B19" s="236"/>
      <c r="C19" s="235" t="s">
        <v>857</v>
      </c>
      <c r="D19" s="236" t="s">
        <v>29</v>
      </c>
      <c r="E19" s="268">
        <v>366.2</v>
      </c>
      <c r="F19" s="161"/>
      <c r="G19" s="161"/>
      <c r="H19" s="214"/>
      <c r="I19" s="214"/>
      <c r="J19" s="214"/>
      <c r="K19" s="96"/>
      <c r="L19" s="50"/>
      <c r="M19" s="96"/>
      <c r="N19" s="96"/>
      <c r="O19" s="96"/>
      <c r="P19" s="97"/>
    </row>
    <row r="20" spans="1:16" s="56" customFormat="1" ht="37.35">
      <c r="A20" s="261">
        <v>5</v>
      </c>
      <c r="B20" s="238"/>
      <c r="C20" s="265" t="s">
        <v>1374</v>
      </c>
      <c r="D20" s="260" t="s">
        <v>29</v>
      </c>
      <c r="E20" s="268">
        <v>366.2</v>
      </c>
      <c r="F20" s="161"/>
      <c r="G20" s="161"/>
      <c r="H20" s="214"/>
      <c r="I20" s="214"/>
      <c r="J20" s="214"/>
      <c r="K20" s="96"/>
      <c r="L20" s="50"/>
      <c r="M20" s="96"/>
      <c r="N20" s="96"/>
      <c r="O20" s="96"/>
      <c r="P20" s="97"/>
    </row>
    <row r="21" spans="1:16" s="56" customFormat="1" ht="37.35">
      <c r="A21" s="261">
        <v>6</v>
      </c>
      <c r="B21" s="238"/>
      <c r="C21" s="265" t="s">
        <v>1375</v>
      </c>
      <c r="D21" s="260" t="s">
        <v>29</v>
      </c>
      <c r="E21" s="268">
        <v>366.2</v>
      </c>
      <c r="F21" s="161"/>
      <c r="G21" s="161"/>
      <c r="H21" s="214"/>
      <c r="I21" s="214"/>
      <c r="J21" s="214"/>
      <c r="K21" s="96"/>
      <c r="L21" s="50"/>
      <c r="M21" s="96"/>
      <c r="N21" s="96"/>
      <c r="O21" s="96"/>
      <c r="P21" s="97"/>
    </row>
    <row r="22" spans="1:16" s="56" customFormat="1" ht="24.9">
      <c r="A22" s="234">
        <v>7</v>
      </c>
      <c r="B22" s="236"/>
      <c r="C22" s="235" t="s">
        <v>859</v>
      </c>
      <c r="D22" s="236" t="s">
        <v>29</v>
      </c>
      <c r="E22" s="268">
        <v>366.2</v>
      </c>
      <c r="F22" s="161"/>
      <c r="G22" s="161"/>
      <c r="H22" s="214"/>
      <c r="I22" s="214"/>
      <c r="J22" s="214"/>
      <c r="K22" s="96"/>
      <c r="L22" s="50"/>
      <c r="M22" s="96"/>
      <c r="N22" s="96"/>
      <c r="O22" s="96"/>
      <c r="P22" s="97"/>
    </row>
    <row r="23" spans="1:16" s="56" customFormat="1" ht="24.9">
      <c r="A23" s="234">
        <v>8</v>
      </c>
      <c r="B23" s="236"/>
      <c r="C23" s="235" t="s">
        <v>856</v>
      </c>
      <c r="D23" s="236" t="s">
        <v>29</v>
      </c>
      <c r="E23" s="268">
        <v>366.2</v>
      </c>
      <c r="F23" s="161"/>
      <c r="G23" s="161"/>
      <c r="H23" s="214"/>
      <c r="I23" s="214"/>
      <c r="J23" s="214"/>
      <c r="K23" s="96"/>
      <c r="L23" s="50"/>
      <c r="M23" s="96"/>
      <c r="N23" s="96"/>
      <c r="O23" s="96"/>
      <c r="P23" s="97"/>
    </row>
    <row r="24" spans="1:16" s="56" customFormat="1" ht="24.9">
      <c r="A24" s="261">
        <v>9</v>
      </c>
      <c r="B24" s="238"/>
      <c r="C24" s="265" t="s">
        <v>860</v>
      </c>
      <c r="D24" s="260" t="s">
        <v>29</v>
      </c>
      <c r="E24" s="268">
        <v>366.2</v>
      </c>
      <c r="F24" s="161"/>
      <c r="G24" s="161"/>
      <c r="H24" s="214"/>
      <c r="I24" s="214"/>
      <c r="J24" s="214"/>
      <c r="K24" s="96"/>
      <c r="L24" s="50"/>
      <c r="M24" s="96"/>
      <c r="N24" s="96"/>
      <c r="O24" s="96"/>
      <c r="P24" s="97"/>
    </row>
    <row r="25" spans="1:16" s="56" customFormat="1" ht="24.9">
      <c r="A25" s="261">
        <v>10</v>
      </c>
      <c r="B25" s="238"/>
      <c r="C25" s="265" t="s">
        <v>1376</v>
      </c>
      <c r="D25" s="260" t="s">
        <v>29</v>
      </c>
      <c r="E25" s="268">
        <v>366.2</v>
      </c>
      <c r="F25" s="161"/>
      <c r="G25" s="161"/>
      <c r="H25" s="214"/>
      <c r="I25" s="214"/>
      <c r="J25" s="214"/>
      <c r="K25" s="96"/>
      <c r="L25" s="50"/>
      <c r="M25" s="96"/>
      <c r="N25" s="96"/>
      <c r="O25" s="96"/>
      <c r="P25" s="97"/>
    </row>
    <row r="26" spans="1:16" s="56" customFormat="1" ht="37.35">
      <c r="A26" s="434">
        <v>11</v>
      </c>
      <c r="B26" s="441"/>
      <c r="C26" s="442" t="s">
        <v>1377</v>
      </c>
      <c r="D26" s="443" t="s">
        <v>29</v>
      </c>
      <c r="E26" s="215">
        <v>366.2</v>
      </c>
      <c r="F26" s="161"/>
      <c r="G26" s="161"/>
      <c r="H26" s="214"/>
      <c r="I26" s="214"/>
      <c r="J26" s="214"/>
      <c r="K26" s="96"/>
      <c r="L26" s="50"/>
      <c r="M26" s="96"/>
      <c r="N26" s="96"/>
      <c r="O26" s="96"/>
      <c r="P26" s="97"/>
    </row>
    <row r="27" spans="1:16" s="56" customFormat="1">
      <c r="A27" s="280">
        <v>0</v>
      </c>
      <c r="B27" s="281"/>
      <c r="C27" s="282" t="s">
        <v>862</v>
      </c>
      <c r="D27" s="14"/>
      <c r="E27" s="15"/>
      <c r="F27" s="161"/>
      <c r="G27" s="161"/>
      <c r="H27" s="214"/>
      <c r="I27" s="279"/>
      <c r="J27" s="279"/>
      <c r="K27" s="96"/>
      <c r="L27" s="50"/>
      <c r="M27" s="96"/>
      <c r="N27" s="96"/>
      <c r="O27" s="96"/>
      <c r="P27" s="97"/>
    </row>
    <row r="28" spans="1:16" s="56" customFormat="1" ht="24.9">
      <c r="A28" s="261">
        <v>12</v>
      </c>
      <c r="B28" s="238"/>
      <c r="C28" s="265" t="s">
        <v>1378</v>
      </c>
      <c r="D28" s="260" t="s">
        <v>29</v>
      </c>
      <c r="E28" s="250">
        <v>401.4</v>
      </c>
      <c r="F28" s="161"/>
      <c r="G28" s="161"/>
      <c r="H28" s="214"/>
      <c r="I28" s="214"/>
      <c r="J28" s="214"/>
      <c r="K28" s="96"/>
      <c r="L28" s="50"/>
      <c r="M28" s="96"/>
      <c r="N28" s="96"/>
      <c r="O28" s="96"/>
      <c r="P28" s="97"/>
    </row>
    <row r="29" spans="1:16" s="56" customFormat="1" ht="37.35">
      <c r="A29" s="434">
        <v>13</v>
      </c>
      <c r="B29" s="441"/>
      <c r="C29" s="442" t="s">
        <v>1377</v>
      </c>
      <c r="D29" s="443" t="s">
        <v>29</v>
      </c>
      <c r="E29" s="215">
        <v>401.4</v>
      </c>
      <c r="F29" s="161"/>
      <c r="G29" s="161"/>
      <c r="H29" s="214"/>
      <c r="I29" s="214"/>
      <c r="J29" s="214"/>
      <c r="K29" s="96"/>
      <c r="L29" s="50"/>
      <c r="M29" s="96"/>
      <c r="N29" s="96"/>
      <c r="O29" s="96"/>
      <c r="P29" s="97"/>
    </row>
    <row r="30" spans="1:16" s="56" customFormat="1" ht="24.9">
      <c r="A30" s="234">
        <v>14</v>
      </c>
      <c r="B30" s="236"/>
      <c r="C30" s="235" t="s">
        <v>856</v>
      </c>
      <c r="D30" s="236" t="s">
        <v>29</v>
      </c>
      <c r="E30" s="250">
        <v>401.4</v>
      </c>
      <c r="F30" s="161"/>
      <c r="G30" s="161"/>
      <c r="H30" s="214"/>
      <c r="I30" s="214"/>
      <c r="J30" s="214"/>
      <c r="K30" s="96"/>
      <c r="L30" s="50"/>
      <c r="M30" s="96"/>
      <c r="N30" s="96"/>
      <c r="O30" s="96"/>
      <c r="P30" s="97"/>
    </row>
    <row r="31" spans="1:16" s="56" customFormat="1" ht="37.35">
      <c r="A31" s="261">
        <v>15</v>
      </c>
      <c r="B31" s="238"/>
      <c r="C31" s="265" t="s">
        <v>1379</v>
      </c>
      <c r="D31" s="260" t="s">
        <v>29</v>
      </c>
      <c r="E31" s="250">
        <v>401.4</v>
      </c>
      <c r="F31" s="161"/>
      <c r="G31" s="161"/>
      <c r="H31" s="214"/>
      <c r="I31" s="214"/>
      <c r="J31" s="214"/>
      <c r="K31" s="96"/>
      <c r="L31" s="50"/>
      <c r="M31" s="96"/>
      <c r="N31" s="96"/>
      <c r="O31" s="96"/>
      <c r="P31" s="97"/>
    </row>
    <row r="32" spans="1:16" s="56" customFormat="1" ht="24.9">
      <c r="A32" s="234">
        <v>16</v>
      </c>
      <c r="B32" s="236"/>
      <c r="C32" s="235" t="s">
        <v>859</v>
      </c>
      <c r="D32" s="236" t="s">
        <v>29</v>
      </c>
      <c r="E32" s="250">
        <v>401.4</v>
      </c>
      <c r="F32" s="161"/>
      <c r="G32" s="161"/>
      <c r="H32" s="214"/>
      <c r="I32" s="214"/>
      <c r="J32" s="214"/>
      <c r="K32" s="96"/>
      <c r="L32" s="50"/>
      <c r="M32" s="96"/>
      <c r="N32" s="96"/>
      <c r="O32" s="96"/>
      <c r="P32" s="97"/>
    </row>
    <row r="33" spans="1:16" s="56" customFormat="1" ht="37.35">
      <c r="A33" s="261">
        <v>17</v>
      </c>
      <c r="B33" s="238"/>
      <c r="C33" s="291" t="s">
        <v>1375</v>
      </c>
      <c r="D33" s="260" t="s">
        <v>29</v>
      </c>
      <c r="E33" s="250">
        <v>401.4</v>
      </c>
      <c r="F33" s="161"/>
      <c r="G33" s="161"/>
      <c r="H33" s="214"/>
      <c r="I33" s="214"/>
      <c r="J33" s="214"/>
      <c r="K33" s="96"/>
      <c r="L33" s="50"/>
      <c r="M33" s="96"/>
      <c r="N33" s="96"/>
      <c r="O33" s="96"/>
      <c r="P33" s="97"/>
    </row>
    <row r="34" spans="1:16" s="56" customFormat="1" ht="24.9">
      <c r="A34" s="234">
        <v>18</v>
      </c>
      <c r="B34" s="236"/>
      <c r="C34" s="235" t="s">
        <v>857</v>
      </c>
      <c r="D34" s="236" t="s">
        <v>29</v>
      </c>
      <c r="E34" s="250">
        <v>401.4</v>
      </c>
      <c r="F34" s="161"/>
      <c r="G34" s="161"/>
      <c r="H34" s="214"/>
      <c r="I34" s="214"/>
      <c r="J34" s="214"/>
      <c r="K34" s="96"/>
      <c r="L34" s="50"/>
      <c r="M34" s="96"/>
      <c r="N34" s="96"/>
      <c r="O34" s="96"/>
      <c r="P34" s="97"/>
    </row>
    <row r="35" spans="1:16" s="56" customFormat="1" ht="37.35">
      <c r="A35" s="261">
        <v>19</v>
      </c>
      <c r="B35" s="238"/>
      <c r="C35" s="265" t="s">
        <v>1374</v>
      </c>
      <c r="D35" s="260" t="s">
        <v>29</v>
      </c>
      <c r="E35" s="250">
        <v>401.4</v>
      </c>
      <c r="F35" s="161"/>
      <c r="G35" s="161"/>
      <c r="H35" s="214"/>
      <c r="I35" s="214"/>
      <c r="J35" s="214"/>
      <c r="K35" s="96"/>
      <c r="L35" s="50"/>
      <c r="M35" s="96"/>
      <c r="N35" s="96"/>
      <c r="O35" s="96"/>
      <c r="P35" s="97"/>
    </row>
    <row r="36" spans="1:16" s="56" customFormat="1" ht="24.9">
      <c r="A36" s="234">
        <v>20</v>
      </c>
      <c r="B36" s="236"/>
      <c r="C36" s="235" t="s">
        <v>856</v>
      </c>
      <c r="D36" s="236" t="s">
        <v>29</v>
      </c>
      <c r="E36" s="250">
        <v>401.4</v>
      </c>
      <c r="F36" s="161"/>
      <c r="G36" s="161"/>
      <c r="H36" s="214"/>
      <c r="I36" s="214"/>
      <c r="J36" s="214"/>
      <c r="K36" s="96"/>
      <c r="L36" s="50"/>
      <c r="M36" s="96"/>
      <c r="N36" s="96"/>
      <c r="O36" s="96"/>
      <c r="P36" s="97"/>
    </row>
    <row r="37" spans="1:16" s="56" customFormat="1" ht="25.55" customHeight="1">
      <c r="A37" s="234">
        <v>21</v>
      </c>
      <c r="B37" s="421"/>
      <c r="C37" s="798" t="s">
        <v>1709</v>
      </c>
      <c r="D37" s="260" t="s">
        <v>29</v>
      </c>
      <c r="E37" s="250">
        <v>401.4</v>
      </c>
      <c r="F37" s="161"/>
      <c r="G37" s="161"/>
      <c r="H37" s="214"/>
      <c r="I37" s="215"/>
      <c r="J37" s="216"/>
      <c r="K37" s="96"/>
      <c r="L37" s="50"/>
      <c r="M37" s="96"/>
      <c r="N37" s="96"/>
      <c r="O37" s="96"/>
      <c r="P37" s="97"/>
    </row>
    <row r="38" spans="1:16" s="56" customFormat="1">
      <c r="A38" s="280">
        <v>0</v>
      </c>
      <c r="B38" s="281"/>
      <c r="C38" s="282" t="s">
        <v>863</v>
      </c>
      <c r="D38" s="14"/>
      <c r="E38" s="15"/>
      <c r="F38" s="161"/>
      <c r="G38" s="161"/>
      <c r="H38" s="214"/>
      <c r="I38" s="279"/>
      <c r="J38" s="279"/>
      <c r="K38" s="96"/>
      <c r="L38" s="50"/>
      <c r="M38" s="96"/>
      <c r="N38" s="96"/>
      <c r="O38" s="96"/>
      <c r="P38" s="97"/>
    </row>
    <row r="39" spans="1:16" s="56" customFormat="1" ht="24.9">
      <c r="A39" s="261">
        <v>22</v>
      </c>
      <c r="B39" s="238"/>
      <c r="C39" s="265" t="s">
        <v>1378</v>
      </c>
      <c r="D39" s="260" t="s">
        <v>29</v>
      </c>
      <c r="E39" s="250">
        <v>692.4</v>
      </c>
      <c r="F39" s="161"/>
      <c r="G39" s="161"/>
      <c r="H39" s="214"/>
      <c r="I39" s="214"/>
      <c r="J39" s="214"/>
      <c r="K39" s="96"/>
      <c r="L39" s="50"/>
      <c r="M39" s="96"/>
      <c r="N39" s="96"/>
      <c r="O39" s="96"/>
      <c r="P39" s="97"/>
    </row>
    <row r="40" spans="1:16" s="56" customFormat="1" ht="37.35">
      <c r="A40" s="434">
        <v>23</v>
      </c>
      <c r="B40" s="441"/>
      <c r="C40" s="442" t="s">
        <v>1377</v>
      </c>
      <c r="D40" s="443" t="s">
        <v>29</v>
      </c>
      <c r="E40" s="215">
        <v>692.4</v>
      </c>
      <c r="F40" s="161"/>
      <c r="G40" s="161"/>
      <c r="H40" s="214"/>
      <c r="I40" s="214"/>
      <c r="J40" s="214"/>
      <c r="K40" s="96"/>
      <c r="L40" s="50"/>
      <c r="M40" s="96"/>
      <c r="N40" s="96"/>
      <c r="O40" s="96"/>
      <c r="P40" s="97"/>
    </row>
    <row r="41" spans="1:16" s="56" customFormat="1" ht="24.9">
      <c r="A41" s="234">
        <v>24</v>
      </c>
      <c r="B41" s="236"/>
      <c r="C41" s="235" t="s">
        <v>856</v>
      </c>
      <c r="D41" s="236" t="s">
        <v>29</v>
      </c>
      <c r="E41" s="250">
        <v>692.4</v>
      </c>
      <c r="F41" s="161"/>
      <c r="G41" s="161"/>
      <c r="H41" s="214"/>
      <c r="I41" s="214"/>
      <c r="J41" s="214"/>
      <c r="K41" s="96"/>
      <c r="L41" s="50"/>
      <c r="M41" s="96"/>
      <c r="N41" s="96"/>
      <c r="O41" s="96"/>
      <c r="P41" s="97"/>
    </row>
    <row r="42" spans="1:16" s="56" customFormat="1" ht="37.35">
      <c r="A42" s="261">
        <v>25</v>
      </c>
      <c r="B42" s="238"/>
      <c r="C42" s="265" t="s">
        <v>1379</v>
      </c>
      <c r="D42" s="260" t="s">
        <v>29</v>
      </c>
      <c r="E42" s="250">
        <v>692.4</v>
      </c>
      <c r="F42" s="161"/>
      <c r="G42" s="161"/>
      <c r="H42" s="214"/>
      <c r="I42" s="214"/>
      <c r="J42" s="214"/>
      <c r="K42" s="96"/>
      <c r="L42" s="50"/>
      <c r="M42" s="96"/>
      <c r="N42" s="96"/>
      <c r="O42" s="96"/>
      <c r="P42" s="97"/>
    </row>
    <row r="43" spans="1:16" s="56" customFormat="1" ht="24.9">
      <c r="A43" s="234">
        <v>26</v>
      </c>
      <c r="B43" s="236"/>
      <c r="C43" s="235" t="s">
        <v>859</v>
      </c>
      <c r="D43" s="236" t="s">
        <v>29</v>
      </c>
      <c r="E43" s="250">
        <v>692.4</v>
      </c>
      <c r="F43" s="161"/>
      <c r="G43" s="161"/>
      <c r="H43" s="214"/>
      <c r="I43" s="214"/>
      <c r="J43" s="214"/>
      <c r="K43" s="96"/>
      <c r="L43" s="50"/>
      <c r="M43" s="96"/>
      <c r="N43" s="96"/>
      <c r="O43" s="96"/>
      <c r="P43" s="97"/>
    </row>
    <row r="44" spans="1:16" s="56" customFormat="1" ht="37.35">
      <c r="A44" s="261">
        <v>27</v>
      </c>
      <c r="B44" s="238"/>
      <c r="C44" s="265" t="s">
        <v>1375</v>
      </c>
      <c r="D44" s="260" t="s">
        <v>29</v>
      </c>
      <c r="E44" s="250">
        <v>692.4</v>
      </c>
      <c r="F44" s="161"/>
      <c r="G44" s="161"/>
      <c r="H44" s="214"/>
      <c r="I44" s="214"/>
      <c r="J44" s="214"/>
      <c r="K44" s="96"/>
      <c r="L44" s="50"/>
      <c r="M44" s="96"/>
      <c r="N44" s="96"/>
      <c r="O44" s="96"/>
      <c r="P44" s="97"/>
    </row>
    <row r="45" spans="1:16" s="56" customFormat="1" ht="24.9">
      <c r="A45" s="234">
        <v>28</v>
      </c>
      <c r="B45" s="236"/>
      <c r="C45" s="235" t="s">
        <v>857</v>
      </c>
      <c r="D45" s="236" t="s">
        <v>29</v>
      </c>
      <c r="E45" s="250">
        <v>692.4</v>
      </c>
      <c r="F45" s="161"/>
      <c r="G45" s="161"/>
      <c r="H45" s="214"/>
      <c r="I45" s="214"/>
      <c r="J45" s="214"/>
      <c r="K45" s="96"/>
      <c r="L45" s="50"/>
      <c r="M45" s="96"/>
      <c r="N45" s="96"/>
      <c r="O45" s="96"/>
      <c r="P45" s="97"/>
    </row>
    <row r="46" spans="1:16" s="56" customFormat="1" ht="37.35">
      <c r="A46" s="261">
        <v>29</v>
      </c>
      <c r="B46" s="238"/>
      <c r="C46" s="265" t="s">
        <v>1374</v>
      </c>
      <c r="D46" s="260" t="s">
        <v>29</v>
      </c>
      <c r="E46" s="250">
        <v>692.4</v>
      </c>
      <c r="F46" s="161"/>
      <c r="G46" s="161"/>
      <c r="H46" s="214"/>
      <c r="I46" s="214"/>
      <c r="J46" s="214"/>
      <c r="K46" s="96"/>
      <c r="L46" s="50"/>
      <c r="M46" s="96"/>
      <c r="N46" s="96"/>
      <c r="O46" s="96"/>
      <c r="P46" s="97"/>
    </row>
    <row r="47" spans="1:16" s="56" customFormat="1" ht="24.9">
      <c r="A47" s="234">
        <v>30</v>
      </c>
      <c r="B47" s="236"/>
      <c r="C47" s="235" t="s">
        <v>856</v>
      </c>
      <c r="D47" s="236" t="s">
        <v>29</v>
      </c>
      <c r="E47" s="250">
        <v>692.4</v>
      </c>
      <c r="F47" s="161"/>
      <c r="G47" s="161"/>
      <c r="H47" s="214"/>
      <c r="I47" s="214"/>
      <c r="J47" s="214"/>
      <c r="K47" s="96"/>
      <c r="L47" s="50"/>
      <c r="M47" s="96"/>
      <c r="N47" s="96"/>
      <c r="O47" s="96"/>
      <c r="P47" s="97"/>
    </row>
    <row r="48" spans="1:16" s="56" customFormat="1">
      <c r="A48" s="280">
        <v>0</v>
      </c>
      <c r="B48" s="281"/>
      <c r="C48" s="282" t="s">
        <v>864</v>
      </c>
      <c r="D48" s="14"/>
      <c r="E48" s="15"/>
      <c r="F48" s="161"/>
      <c r="G48" s="161"/>
      <c r="H48" s="214"/>
      <c r="I48" s="279"/>
      <c r="J48" s="279"/>
      <c r="K48" s="96"/>
      <c r="L48" s="50"/>
      <c r="M48" s="96"/>
      <c r="N48" s="96"/>
      <c r="O48" s="96"/>
      <c r="P48" s="97"/>
    </row>
    <row r="49" spans="1:16" s="56" customFormat="1" ht="62.2">
      <c r="A49" s="261">
        <v>31</v>
      </c>
      <c r="B49" s="421"/>
      <c r="C49" s="265" t="s">
        <v>861</v>
      </c>
      <c r="D49" s="260" t="s">
        <v>29</v>
      </c>
      <c r="E49" s="250">
        <v>219.2</v>
      </c>
      <c r="F49" s="161"/>
      <c r="G49" s="161"/>
      <c r="H49" s="214"/>
      <c r="I49" s="214"/>
      <c r="J49" s="214"/>
      <c r="K49" s="96"/>
      <c r="L49" s="50"/>
      <c r="M49" s="96"/>
      <c r="N49" s="96"/>
      <c r="O49" s="96"/>
      <c r="P49" s="97"/>
    </row>
    <row r="50" spans="1:16" s="56" customFormat="1" ht="62.2">
      <c r="A50" s="261">
        <v>32</v>
      </c>
      <c r="B50" s="421"/>
      <c r="C50" s="265" t="s">
        <v>861</v>
      </c>
      <c r="D50" s="260" t="s">
        <v>29</v>
      </c>
      <c r="E50" s="250">
        <v>219.2</v>
      </c>
      <c r="F50" s="161"/>
      <c r="G50" s="161"/>
      <c r="H50" s="214"/>
      <c r="I50" s="214"/>
      <c r="J50" s="214"/>
      <c r="K50" s="96"/>
      <c r="L50" s="50"/>
      <c r="M50" s="96"/>
      <c r="N50" s="96"/>
      <c r="O50" s="96"/>
      <c r="P50" s="97"/>
    </row>
    <row r="51" spans="1:16" s="56" customFormat="1">
      <c r="A51" s="261">
        <v>33</v>
      </c>
      <c r="B51" s="238"/>
      <c r="C51" s="265" t="s">
        <v>865</v>
      </c>
      <c r="D51" s="260" t="s">
        <v>29</v>
      </c>
      <c r="E51" s="250">
        <v>219.2</v>
      </c>
      <c r="F51" s="161"/>
      <c r="G51" s="161"/>
      <c r="H51" s="214"/>
      <c r="I51" s="214"/>
      <c r="J51" s="214"/>
      <c r="K51" s="96"/>
      <c r="L51" s="50"/>
      <c r="M51" s="96"/>
      <c r="N51" s="96"/>
      <c r="O51" s="96"/>
      <c r="P51" s="97"/>
    </row>
    <row r="52" spans="1:16" s="56" customFormat="1">
      <c r="A52" s="261">
        <v>34</v>
      </c>
      <c r="B52" s="238"/>
      <c r="C52" s="265" t="s">
        <v>866</v>
      </c>
      <c r="D52" s="260" t="s">
        <v>29</v>
      </c>
      <c r="E52" s="250">
        <v>219.2</v>
      </c>
      <c r="F52" s="161"/>
      <c r="G52" s="161"/>
      <c r="H52" s="214"/>
      <c r="I52" s="214"/>
      <c r="J52" s="214"/>
      <c r="K52" s="96"/>
      <c r="L52" s="50"/>
      <c r="M52" s="96"/>
      <c r="N52" s="96"/>
      <c r="O52" s="96"/>
      <c r="P52" s="97"/>
    </row>
    <row r="53" spans="1:16" s="56" customFormat="1" ht="24.9">
      <c r="A53" s="234">
        <v>35</v>
      </c>
      <c r="B53" s="236"/>
      <c r="C53" s="235" t="s">
        <v>856</v>
      </c>
      <c r="D53" s="236" t="s">
        <v>29</v>
      </c>
      <c r="E53" s="250">
        <v>219.2</v>
      </c>
      <c r="F53" s="161"/>
      <c r="G53" s="161"/>
      <c r="H53" s="214"/>
      <c r="I53" s="214"/>
      <c r="J53" s="214"/>
      <c r="K53" s="96"/>
      <c r="L53" s="50"/>
      <c r="M53" s="96"/>
      <c r="N53" s="96"/>
      <c r="O53" s="96"/>
      <c r="P53" s="97"/>
    </row>
    <row r="54" spans="1:16" s="56" customFormat="1" ht="37.35">
      <c r="A54" s="261">
        <v>36</v>
      </c>
      <c r="B54" s="238"/>
      <c r="C54" s="265" t="s">
        <v>1379</v>
      </c>
      <c r="D54" s="260" t="s">
        <v>29</v>
      </c>
      <c r="E54" s="250">
        <v>219.2</v>
      </c>
      <c r="F54" s="161"/>
      <c r="G54" s="161"/>
      <c r="H54" s="214"/>
      <c r="I54" s="214"/>
      <c r="J54" s="214"/>
      <c r="K54" s="96"/>
      <c r="L54" s="50"/>
      <c r="M54" s="96"/>
      <c r="N54" s="96"/>
      <c r="O54" s="96"/>
      <c r="P54" s="97"/>
    </row>
    <row r="55" spans="1:16" s="56" customFormat="1" ht="24.9">
      <c r="A55" s="234">
        <v>37</v>
      </c>
      <c r="B55" s="236"/>
      <c r="C55" s="235" t="s">
        <v>859</v>
      </c>
      <c r="D55" s="236" t="s">
        <v>29</v>
      </c>
      <c r="E55" s="250">
        <v>219.2</v>
      </c>
      <c r="F55" s="161"/>
      <c r="G55" s="161"/>
      <c r="H55" s="214"/>
      <c r="I55" s="214"/>
      <c r="J55" s="214"/>
      <c r="K55" s="96"/>
      <c r="L55" s="50"/>
      <c r="M55" s="96"/>
      <c r="N55" s="96"/>
      <c r="O55" s="96"/>
      <c r="P55" s="97"/>
    </row>
    <row r="56" spans="1:16" s="56" customFormat="1" ht="37.35">
      <c r="A56" s="261">
        <v>38</v>
      </c>
      <c r="B56" s="238"/>
      <c r="C56" s="265" t="s">
        <v>1380</v>
      </c>
      <c r="D56" s="260" t="s">
        <v>29</v>
      </c>
      <c r="E56" s="250">
        <v>219.2</v>
      </c>
      <c r="F56" s="161"/>
      <c r="G56" s="161"/>
      <c r="H56" s="214"/>
      <c r="I56" s="214"/>
      <c r="J56" s="214"/>
      <c r="K56" s="96"/>
      <c r="L56" s="50"/>
      <c r="M56" s="96"/>
      <c r="N56" s="96"/>
      <c r="O56" s="96"/>
      <c r="P56" s="97"/>
    </row>
    <row r="57" spans="1:16" s="56" customFormat="1" ht="37.35">
      <c r="A57" s="261">
        <v>39</v>
      </c>
      <c r="B57" s="238"/>
      <c r="C57" s="265" t="s">
        <v>1381</v>
      </c>
      <c r="D57" s="260" t="s">
        <v>29</v>
      </c>
      <c r="E57" s="250">
        <v>219.2</v>
      </c>
      <c r="F57" s="161"/>
      <c r="G57" s="161"/>
      <c r="H57" s="214"/>
      <c r="I57" s="214"/>
      <c r="J57" s="214"/>
      <c r="K57" s="96"/>
      <c r="L57" s="50"/>
      <c r="M57" s="96"/>
      <c r="N57" s="96"/>
      <c r="O57" s="96"/>
      <c r="P57" s="97"/>
    </row>
    <row r="58" spans="1:16" s="56" customFormat="1" ht="37.35">
      <c r="A58" s="261">
        <v>40</v>
      </c>
      <c r="B58" s="238"/>
      <c r="C58" s="265" t="s">
        <v>858</v>
      </c>
      <c r="D58" s="260" t="s">
        <v>29</v>
      </c>
      <c r="E58" s="250">
        <v>219.2</v>
      </c>
      <c r="F58" s="161"/>
      <c r="G58" s="161"/>
      <c r="H58" s="214"/>
      <c r="I58" s="214"/>
      <c r="J58" s="214"/>
      <c r="K58" s="96"/>
      <c r="L58" s="50"/>
      <c r="M58" s="96"/>
      <c r="N58" s="96"/>
      <c r="O58" s="96"/>
      <c r="P58" s="97"/>
    </row>
    <row r="59" spans="1:16" s="56" customFormat="1" ht="24.9">
      <c r="A59" s="234">
        <v>41</v>
      </c>
      <c r="B59" s="236"/>
      <c r="C59" s="235" t="s">
        <v>857</v>
      </c>
      <c r="D59" s="236" t="s">
        <v>29</v>
      </c>
      <c r="E59" s="250">
        <v>219.2</v>
      </c>
      <c r="F59" s="161"/>
      <c r="G59" s="161"/>
      <c r="H59" s="214"/>
      <c r="I59" s="214"/>
      <c r="J59" s="214"/>
      <c r="K59" s="96"/>
      <c r="L59" s="50"/>
      <c r="M59" s="96"/>
      <c r="N59" s="96"/>
      <c r="O59" s="96"/>
      <c r="P59" s="97"/>
    </row>
    <row r="60" spans="1:16" s="56" customFormat="1" ht="24.9">
      <c r="A60" s="234">
        <v>42</v>
      </c>
      <c r="B60" s="236"/>
      <c r="C60" s="235" t="s">
        <v>856</v>
      </c>
      <c r="D60" s="236" t="s">
        <v>29</v>
      </c>
      <c r="E60" s="250">
        <v>219.2</v>
      </c>
      <c r="F60" s="161"/>
      <c r="G60" s="161"/>
      <c r="H60" s="214"/>
      <c r="I60" s="214"/>
      <c r="J60" s="214"/>
      <c r="K60" s="96"/>
      <c r="L60" s="50"/>
      <c r="M60" s="96"/>
      <c r="N60" s="96"/>
      <c r="O60" s="96"/>
      <c r="P60" s="97"/>
    </row>
    <row r="61" spans="1:16" s="56" customFormat="1">
      <c r="A61" s="280">
        <v>0</v>
      </c>
      <c r="B61" s="281"/>
      <c r="C61" s="282" t="s">
        <v>867</v>
      </c>
      <c r="D61" s="14"/>
      <c r="E61" s="15"/>
      <c r="F61" s="161"/>
      <c r="G61" s="161"/>
      <c r="H61" s="214"/>
      <c r="I61" s="279"/>
      <c r="J61" s="279"/>
      <c r="K61" s="96"/>
      <c r="L61" s="50"/>
      <c r="M61" s="96"/>
      <c r="N61" s="96"/>
      <c r="O61" s="96"/>
      <c r="P61" s="97"/>
    </row>
    <row r="62" spans="1:16" s="56" customFormat="1" ht="37.35">
      <c r="A62" s="261">
        <v>43</v>
      </c>
      <c r="B62" s="238"/>
      <c r="C62" s="265" t="s">
        <v>1374</v>
      </c>
      <c r="D62" s="260" t="s">
        <v>29</v>
      </c>
      <c r="E62" s="250">
        <v>2483</v>
      </c>
      <c r="F62" s="161"/>
      <c r="G62" s="161"/>
      <c r="H62" s="214"/>
      <c r="I62" s="214"/>
      <c r="J62" s="214"/>
      <c r="K62" s="96"/>
      <c r="L62" s="50"/>
      <c r="M62" s="96"/>
      <c r="N62" s="96"/>
      <c r="O62" s="96"/>
      <c r="P62" s="97"/>
    </row>
    <row r="63" spans="1:16" s="56" customFormat="1" ht="24.9">
      <c r="A63" s="234">
        <v>44</v>
      </c>
      <c r="B63" s="236"/>
      <c r="C63" s="235" t="s">
        <v>857</v>
      </c>
      <c r="D63" s="236" t="s">
        <v>29</v>
      </c>
      <c r="E63" s="250">
        <v>2483</v>
      </c>
      <c r="F63" s="161"/>
      <c r="G63" s="161"/>
      <c r="H63" s="214"/>
      <c r="I63" s="214"/>
      <c r="J63" s="214"/>
      <c r="K63" s="96"/>
      <c r="L63" s="50"/>
      <c r="M63" s="96"/>
      <c r="N63" s="96"/>
      <c r="O63" s="96"/>
      <c r="P63" s="97"/>
    </row>
    <row r="64" spans="1:16" s="56" customFormat="1" ht="24.9">
      <c r="A64" s="234">
        <v>45</v>
      </c>
      <c r="B64" s="236"/>
      <c r="C64" s="235" t="s">
        <v>856</v>
      </c>
      <c r="D64" s="236" t="s">
        <v>29</v>
      </c>
      <c r="E64" s="250">
        <v>2483</v>
      </c>
      <c r="F64" s="161"/>
      <c r="G64" s="161"/>
      <c r="H64" s="214"/>
      <c r="I64" s="214"/>
      <c r="J64" s="214"/>
      <c r="K64" s="96"/>
      <c r="L64" s="50"/>
      <c r="M64" s="96"/>
      <c r="N64" s="96"/>
      <c r="O64" s="96"/>
      <c r="P64" s="97"/>
    </row>
    <row r="65" spans="1:16" s="56" customFormat="1">
      <c r="A65" s="280">
        <v>0</v>
      </c>
      <c r="B65" s="281"/>
      <c r="C65" s="282" t="s">
        <v>868</v>
      </c>
      <c r="D65" s="14"/>
      <c r="E65" s="15"/>
      <c r="F65" s="161"/>
      <c r="G65" s="161"/>
      <c r="H65" s="214"/>
      <c r="I65" s="279"/>
      <c r="J65" s="279"/>
      <c r="K65" s="96"/>
      <c r="L65" s="50"/>
      <c r="M65" s="96"/>
      <c r="N65" s="96"/>
      <c r="O65" s="96"/>
      <c r="P65" s="97"/>
    </row>
    <row r="66" spans="1:16" s="56" customFormat="1">
      <c r="A66" s="234">
        <v>46</v>
      </c>
      <c r="B66" s="236"/>
      <c r="C66" s="239" t="s">
        <v>869</v>
      </c>
      <c r="D66" s="236" t="s">
        <v>29</v>
      </c>
      <c r="E66" s="250">
        <v>52.1</v>
      </c>
      <c r="F66" s="161"/>
      <c r="G66" s="161"/>
      <c r="H66" s="214"/>
      <c r="I66" s="214"/>
      <c r="J66" s="214"/>
      <c r="K66" s="96"/>
      <c r="L66" s="50"/>
      <c r="M66" s="96"/>
      <c r="N66" s="96"/>
      <c r="O66" s="96"/>
      <c r="P66" s="97"/>
    </row>
    <row r="67" spans="1:16" s="56" customFormat="1" ht="37.35">
      <c r="A67" s="261">
        <v>47</v>
      </c>
      <c r="B67" s="426"/>
      <c r="C67" s="271" t="s">
        <v>1382</v>
      </c>
      <c r="D67" s="426" t="s">
        <v>29</v>
      </c>
      <c r="E67" s="250">
        <v>52.1</v>
      </c>
      <c r="F67" s="161"/>
      <c r="G67" s="161"/>
      <c r="H67" s="214"/>
      <c r="I67" s="214"/>
      <c r="J67" s="214"/>
      <c r="K67" s="96"/>
      <c r="L67" s="50"/>
      <c r="M67" s="96"/>
      <c r="N67" s="96"/>
      <c r="O67" s="96"/>
      <c r="P67" s="97"/>
    </row>
    <row r="68" spans="1:16" s="56" customFormat="1" ht="24.9">
      <c r="A68" s="261">
        <v>48</v>
      </c>
      <c r="B68" s="421"/>
      <c r="C68" s="265" t="s">
        <v>870</v>
      </c>
      <c r="D68" s="260" t="s">
        <v>29</v>
      </c>
      <c r="E68" s="250">
        <v>52.1</v>
      </c>
      <c r="F68" s="161"/>
      <c r="G68" s="161"/>
      <c r="H68" s="214"/>
      <c r="I68" s="214"/>
      <c r="J68" s="214"/>
      <c r="K68" s="96"/>
      <c r="L68" s="50"/>
      <c r="M68" s="96"/>
      <c r="N68" s="96"/>
      <c r="O68" s="96"/>
      <c r="P68" s="97"/>
    </row>
    <row r="69" spans="1:16" s="56" customFormat="1">
      <c r="A69" s="427">
        <v>0</v>
      </c>
      <c r="B69" s="281"/>
      <c r="C69" s="282" t="s">
        <v>871</v>
      </c>
      <c r="D69" s="259"/>
      <c r="E69" s="260"/>
      <c r="F69" s="161"/>
      <c r="G69" s="161"/>
      <c r="H69" s="214"/>
      <c r="I69" s="428"/>
      <c r="J69" s="428"/>
      <c r="K69" s="96"/>
      <c r="L69" s="50"/>
      <c r="M69" s="96"/>
      <c r="N69" s="96"/>
      <c r="O69" s="96"/>
      <c r="P69" s="97"/>
    </row>
    <row r="70" spans="1:16" s="56" customFormat="1" ht="74.650000000000006">
      <c r="A70" s="234">
        <v>49</v>
      </c>
      <c r="B70" s="238"/>
      <c r="C70" s="239" t="s">
        <v>1383</v>
      </c>
      <c r="D70" s="236" t="s">
        <v>29</v>
      </c>
      <c r="E70" s="250">
        <v>3948.7</v>
      </c>
      <c r="F70" s="161"/>
      <c r="G70" s="161"/>
      <c r="H70" s="214"/>
      <c r="I70" s="214"/>
      <c r="J70" s="214"/>
      <c r="K70" s="96"/>
      <c r="L70" s="50"/>
      <c r="M70" s="96"/>
      <c r="N70" s="96"/>
      <c r="O70" s="96"/>
      <c r="P70" s="97"/>
    </row>
    <row r="71" spans="1:16" s="56" customFormat="1">
      <c r="A71" s="234">
        <v>50</v>
      </c>
      <c r="B71" s="238"/>
      <c r="C71" s="239" t="s">
        <v>855</v>
      </c>
      <c r="D71" s="236" t="s">
        <v>29</v>
      </c>
      <c r="E71" s="250">
        <v>2483</v>
      </c>
      <c r="F71" s="161"/>
      <c r="G71" s="161"/>
      <c r="H71" s="214"/>
      <c r="I71" s="214"/>
      <c r="J71" s="214"/>
      <c r="K71" s="96"/>
      <c r="L71" s="50"/>
      <c r="M71" s="96"/>
      <c r="N71" s="96"/>
      <c r="O71" s="96"/>
      <c r="P71" s="97"/>
    </row>
    <row r="72" spans="1:16" s="56" customFormat="1" ht="62.2">
      <c r="A72" s="234">
        <v>51</v>
      </c>
      <c r="B72" s="238"/>
      <c r="C72" s="239" t="s">
        <v>872</v>
      </c>
      <c r="D72" s="236" t="s">
        <v>145</v>
      </c>
      <c r="E72" s="268">
        <v>214</v>
      </c>
      <c r="F72" s="161"/>
      <c r="G72" s="161"/>
      <c r="H72" s="214"/>
      <c r="I72" s="214"/>
      <c r="J72" s="214"/>
      <c r="K72" s="96"/>
      <c r="L72" s="50"/>
      <c r="M72" s="96"/>
      <c r="N72" s="96"/>
      <c r="O72" s="96"/>
      <c r="P72" s="97"/>
    </row>
    <row r="73" spans="1:16" s="56" customFormat="1" ht="87.05">
      <c r="A73" s="234">
        <v>52</v>
      </c>
      <c r="B73" s="238"/>
      <c r="C73" s="239" t="s">
        <v>873</v>
      </c>
      <c r="D73" s="236" t="s">
        <v>145</v>
      </c>
      <c r="E73" s="268">
        <v>64.8</v>
      </c>
      <c r="F73" s="161"/>
      <c r="G73" s="161"/>
      <c r="H73" s="214"/>
      <c r="I73" s="214"/>
      <c r="J73" s="214"/>
      <c r="K73" s="96"/>
      <c r="L73" s="50"/>
      <c r="M73" s="96"/>
      <c r="N73" s="96"/>
      <c r="O73" s="96"/>
      <c r="P73" s="97"/>
    </row>
    <row r="74" spans="1:16" s="56" customFormat="1">
      <c r="A74" s="234">
        <v>53</v>
      </c>
      <c r="B74" s="238"/>
      <c r="C74" s="239" t="s">
        <v>874</v>
      </c>
      <c r="D74" s="236" t="s">
        <v>145</v>
      </c>
      <c r="E74" s="268">
        <v>220</v>
      </c>
      <c r="F74" s="161"/>
      <c r="G74" s="161"/>
      <c r="H74" s="214"/>
      <c r="I74" s="214"/>
      <c r="J74" s="214"/>
      <c r="K74" s="96"/>
      <c r="L74" s="50"/>
      <c r="M74" s="96"/>
      <c r="N74" s="96"/>
      <c r="O74" s="96"/>
      <c r="P74" s="97"/>
    </row>
    <row r="75" spans="1:16" s="56" customFormat="1" ht="62.2">
      <c r="A75" s="434">
        <v>54</v>
      </c>
      <c r="B75" s="441"/>
      <c r="C75" s="442" t="s">
        <v>1384</v>
      </c>
      <c r="D75" s="443"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936" t="s">
        <v>97</v>
      </c>
      <c r="D77" s="937"/>
      <c r="E77" s="937"/>
      <c r="F77" s="937"/>
      <c r="G77" s="937"/>
      <c r="H77" s="937"/>
      <c r="I77" s="937"/>
      <c r="J77" s="937"/>
      <c r="K77" s="937"/>
      <c r="L77" s="42"/>
      <c r="M77" s="42"/>
      <c r="N77" s="42"/>
      <c r="O77" s="42"/>
      <c r="P77" s="42"/>
    </row>
    <row r="78" spans="1:16" s="114" customFormat="1" collapsed="1">
      <c r="I78" s="135"/>
    </row>
    <row r="79" spans="1:16" customFormat="1" ht="12.8" customHeight="1">
      <c r="B79" s="136" t="s">
        <v>52</v>
      </c>
    </row>
    <row r="80" spans="1:16" customFormat="1" ht="45" customHeight="1">
      <c r="A80"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923"/>
      <c r="C80" s="923"/>
      <c r="D80" s="923"/>
      <c r="E80" s="923"/>
      <c r="F80" s="923"/>
      <c r="G80" s="923"/>
      <c r="H80" s="923"/>
      <c r="I80" s="923"/>
      <c r="J80" s="923"/>
      <c r="K80" s="923"/>
      <c r="L80" s="923"/>
      <c r="M80" s="923"/>
      <c r="N80" s="923"/>
      <c r="O80" s="923"/>
      <c r="P80" s="923"/>
    </row>
    <row r="81" spans="1:16" customFormat="1" ht="81" customHeight="1">
      <c r="A81" s="923"/>
      <c r="B81" s="923"/>
      <c r="C81" s="923"/>
      <c r="D81" s="923"/>
      <c r="E81" s="923"/>
      <c r="F81" s="923"/>
      <c r="G81" s="923"/>
      <c r="H81" s="923"/>
      <c r="I81" s="923"/>
      <c r="J81" s="923"/>
      <c r="K81" s="923"/>
      <c r="L81" s="923"/>
      <c r="M81" s="923"/>
      <c r="N81" s="923"/>
      <c r="O81" s="923"/>
      <c r="P81" s="923"/>
    </row>
    <row r="82" spans="1:16" customFormat="1" ht="12.8" customHeight="1">
      <c r="B82" s="137"/>
    </row>
    <row r="83" spans="1:16" customFormat="1" ht="12.8"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920">
        <f>Koptame!C42</f>
        <v>0</v>
      </c>
      <c r="N85" s="920"/>
      <c r="O85" s="142"/>
      <c r="P85" s="142"/>
    </row>
    <row r="86" spans="1:16" s="114" customFormat="1">
      <c r="C86" s="133">
        <f>Koptame!C37</f>
        <v>0</v>
      </c>
      <c r="L86" s="133"/>
      <c r="M86" s="921">
        <f>Koptame!C43</f>
        <v>0</v>
      </c>
      <c r="N86" s="921"/>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52" priority="579" stopIfTrue="1">
      <formula>I15=#REF!=FALSE</formula>
    </cfRule>
  </conditionalFormatting>
  <conditionalFormatting sqref="I15:I25 I27:I28 I30:I39 I41:I75">
    <cfRule type="expression" dxfId="1351" priority="570" stopIfTrue="1">
      <formula>I15=#REF!=FALSE</formula>
    </cfRule>
    <cfRule type="expression" dxfId="1350" priority="571">
      <formula>#REF!&gt;0</formula>
    </cfRule>
    <cfRule type="expression" dxfId="1349" priority="572">
      <formula>#REF!=3</formula>
    </cfRule>
    <cfRule type="expression" dxfId="1348" priority="573">
      <formula>#REF!=2</formula>
    </cfRule>
    <cfRule type="expression" dxfId="1347" priority="574">
      <formula>#REF!=1</formula>
    </cfRule>
  </conditionalFormatting>
  <conditionalFormatting sqref="I16:I25 I27:I28 I30:I39 I41:I75">
    <cfRule type="expression" dxfId="1346" priority="566">
      <formula>#REF!&gt;0</formula>
    </cfRule>
    <cfRule type="expression" dxfId="1345" priority="567">
      <formula>#REF!=3</formula>
    </cfRule>
    <cfRule type="expression" dxfId="1344" priority="568">
      <formula>#REF!=2</formula>
    </cfRule>
    <cfRule type="expression" dxfId="1343" priority="569">
      <formula>#REF!=1</formula>
    </cfRule>
    <cfRule type="expression" dxfId="1342" priority="575" stopIfTrue="1">
      <formula>I16=#REF!=FALSE</formula>
    </cfRule>
  </conditionalFormatting>
  <conditionalFormatting sqref="I17:I18">
    <cfRule type="expression" dxfId="1341" priority="553">
      <formula>#REF!&gt;0</formula>
    </cfRule>
    <cfRule type="expression" dxfId="1340" priority="554">
      <formula>#REF!=3</formula>
    </cfRule>
    <cfRule type="expression" dxfId="1339" priority="555">
      <formula>#REF!=2</formula>
    </cfRule>
    <cfRule type="expression" dxfId="1338" priority="556">
      <formula>#REF!=1</formula>
    </cfRule>
    <cfRule type="expression" dxfId="1337" priority="557" stopIfTrue="1">
      <formula>I17=#REF!=FALSE</formula>
    </cfRule>
  </conditionalFormatting>
  <conditionalFormatting sqref="I17:I19">
    <cfRule type="expression" dxfId="1336" priority="547" stopIfTrue="1">
      <formula>I17=#REF!=FALSE</formula>
    </cfRule>
  </conditionalFormatting>
  <conditionalFormatting sqref="I18:I19">
    <cfRule type="expression" dxfId="1335" priority="543">
      <formula>#REF!&gt;0</formula>
    </cfRule>
    <cfRule type="expression" dxfId="1334" priority="544">
      <formula>#REF!=3</formula>
    </cfRule>
    <cfRule type="expression" dxfId="1333" priority="545">
      <formula>#REF!=2</formula>
    </cfRule>
    <cfRule type="expression" dxfId="1332" priority="546">
      <formula>#REF!=1</formula>
    </cfRule>
  </conditionalFormatting>
  <conditionalFormatting sqref="I19:I20">
    <cfRule type="expression" dxfId="1331" priority="538">
      <formula>#REF!&gt;0</formula>
    </cfRule>
    <cfRule type="expression" dxfId="1330" priority="539">
      <formula>#REF!=3</formula>
    </cfRule>
    <cfRule type="expression" dxfId="1329" priority="540">
      <formula>#REF!=2</formula>
    </cfRule>
    <cfRule type="expression" dxfId="1328" priority="541">
      <formula>#REF!=1</formula>
    </cfRule>
    <cfRule type="expression" dxfId="1327" priority="542" stopIfTrue="1">
      <formula>I19=#REF!=FALSE</formula>
    </cfRule>
  </conditionalFormatting>
  <conditionalFormatting sqref="I20">
    <cfRule type="expression" dxfId="1326" priority="533">
      <formula>#REF!&gt;0</formula>
    </cfRule>
    <cfRule type="expression" dxfId="1325" priority="534">
      <formula>#REF!=3</formula>
    </cfRule>
    <cfRule type="expression" dxfId="1324" priority="535">
      <formula>#REF!=2</formula>
    </cfRule>
    <cfRule type="expression" dxfId="1323" priority="536">
      <formula>#REF!=1</formula>
    </cfRule>
    <cfRule type="expression" dxfId="1322" priority="537" stopIfTrue="1">
      <formula>I20=#REF!=FALSE</formula>
    </cfRule>
  </conditionalFormatting>
  <conditionalFormatting sqref="I20:I21">
    <cfRule type="expression" dxfId="1321" priority="518" stopIfTrue="1">
      <formula>I20=#REF!=FALSE</formula>
    </cfRule>
    <cfRule type="expression" dxfId="1320" priority="528">
      <formula>#REF!&gt;0</formula>
    </cfRule>
    <cfRule type="expression" dxfId="1319" priority="529">
      <formula>#REF!=3</formula>
    </cfRule>
    <cfRule type="expression" dxfId="1318" priority="530">
      <formula>#REF!=2</formula>
    </cfRule>
    <cfRule type="expression" dxfId="1317" priority="531">
      <formula>#REF!=1</formula>
    </cfRule>
  </conditionalFormatting>
  <conditionalFormatting sqref="I21">
    <cfRule type="expression" dxfId="1316" priority="519">
      <formula>#REF!&gt;0</formula>
    </cfRule>
    <cfRule type="expression" dxfId="1315" priority="520">
      <formula>#REF!=3</formula>
    </cfRule>
    <cfRule type="expression" dxfId="1314" priority="521">
      <formula>#REF!=2</formula>
    </cfRule>
    <cfRule type="expression" dxfId="1313" priority="522">
      <formula>#REF!=1</formula>
    </cfRule>
    <cfRule type="expression" dxfId="1312" priority="523">
      <formula>#REF!&gt;0</formula>
    </cfRule>
    <cfRule type="expression" dxfId="1311" priority="524">
      <formula>#REF!=3</formula>
    </cfRule>
    <cfRule type="expression" dxfId="1310" priority="525">
      <formula>#REF!=2</formula>
    </cfRule>
    <cfRule type="expression" dxfId="1309" priority="526">
      <formula>#REF!=1</formula>
    </cfRule>
    <cfRule type="expression" dxfId="1308" priority="527" stopIfTrue="1">
      <formula>I21=#REF!=FALSE</formula>
    </cfRule>
    <cfRule type="expression" dxfId="1307" priority="532" stopIfTrue="1">
      <formula>I21=#REF!=FALSE</formula>
    </cfRule>
  </conditionalFormatting>
  <conditionalFormatting sqref="I22">
    <cfRule type="expression" dxfId="1306" priority="513">
      <formula>#REF!&gt;0</formula>
    </cfRule>
    <cfRule type="expression" dxfId="1305" priority="514">
      <formula>#REF!=3</formula>
    </cfRule>
    <cfRule type="expression" dxfId="1304" priority="515">
      <formula>#REF!=2</formula>
    </cfRule>
    <cfRule type="expression" dxfId="1303" priority="516">
      <formula>#REF!=1</formula>
    </cfRule>
    <cfRule type="expression" dxfId="1302" priority="517" stopIfTrue="1">
      <formula>I22=#REF!=FALSE</formula>
    </cfRule>
  </conditionalFormatting>
  <conditionalFormatting sqref="I22:I23">
    <cfRule type="expression" dxfId="1301" priority="503">
      <formula>#REF!&gt;0</formula>
    </cfRule>
    <cfRule type="expression" dxfId="1300" priority="504">
      <formula>#REF!=3</formula>
    </cfRule>
    <cfRule type="expression" dxfId="1299" priority="505">
      <formula>#REF!=2</formula>
    </cfRule>
    <cfRule type="expression" dxfId="1298" priority="506">
      <formula>#REF!=1</formula>
    </cfRule>
    <cfRule type="expression" dxfId="1297" priority="507" stopIfTrue="1">
      <formula>I22=#REF!=FALSE</formula>
    </cfRule>
  </conditionalFormatting>
  <conditionalFormatting sqref="I23:I24">
    <cfRule type="expression" dxfId="1296" priority="498">
      <formula>#REF!&gt;0</formula>
    </cfRule>
    <cfRule type="expression" dxfId="1295" priority="499">
      <formula>#REF!=3</formula>
    </cfRule>
    <cfRule type="expression" dxfId="1294" priority="500">
      <formula>#REF!=2</formula>
    </cfRule>
    <cfRule type="expression" dxfId="1293" priority="501">
      <formula>#REF!=1</formula>
    </cfRule>
    <cfRule type="expression" dxfId="1292" priority="502" stopIfTrue="1">
      <formula>I23=#REF!=FALSE</formula>
    </cfRule>
  </conditionalFormatting>
  <conditionalFormatting sqref="I24">
    <cfRule type="expression" dxfId="1291" priority="493">
      <formula>#REF!&gt;0</formula>
    </cfRule>
    <cfRule type="expression" dxfId="1290" priority="494">
      <formula>#REF!=3</formula>
    </cfRule>
    <cfRule type="expression" dxfId="1289" priority="495">
      <formula>#REF!=2</formula>
    </cfRule>
    <cfRule type="expression" dxfId="1288" priority="496">
      <formula>#REF!=1</formula>
    </cfRule>
    <cfRule type="expression" dxfId="1287" priority="497" stopIfTrue="1">
      <formula>I24=#REF!=FALSE</formula>
    </cfRule>
  </conditionalFormatting>
  <conditionalFormatting sqref="I24:I25">
    <cfRule type="expression" dxfId="1286" priority="488">
      <formula>#REF!&gt;0</formula>
    </cfRule>
    <cfRule type="expression" dxfId="1285" priority="489">
      <formula>#REF!=3</formula>
    </cfRule>
    <cfRule type="expression" dxfId="1284" priority="490">
      <formula>#REF!=2</formula>
    </cfRule>
    <cfRule type="expression" dxfId="1283" priority="491">
      <formula>#REF!=1</formula>
    </cfRule>
  </conditionalFormatting>
  <conditionalFormatting sqref="I24:I26">
    <cfRule type="expression" dxfId="1282" priority="18" stopIfTrue="1">
      <formula>I24=#REF!=FALSE</formula>
    </cfRule>
  </conditionalFormatting>
  <conditionalFormatting sqref="I25">
    <cfRule type="expression" dxfId="1281" priority="479">
      <formula>#REF!&gt;0</formula>
    </cfRule>
    <cfRule type="expression" dxfId="1280" priority="480">
      <formula>#REF!=3</formula>
    </cfRule>
    <cfRule type="expression" dxfId="1279" priority="481">
      <formula>#REF!=2</formula>
    </cfRule>
    <cfRule type="expression" dxfId="1278" priority="482">
      <formula>#REF!=1</formula>
    </cfRule>
    <cfRule type="expression" dxfId="1277" priority="483">
      <formula>#REF!&gt;0</formula>
    </cfRule>
    <cfRule type="expression" dxfId="1276" priority="484">
      <formula>#REF!=3</formula>
    </cfRule>
    <cfRule type="expression" dxfId="1275" priority="485">
      <formula>#REF!=2</formula>
    </cfRule>
    <cfRule type="expression" dxfId="1274" priority="486">
      <formula>#REF!=1</formula>
    </cfRule>
    <cfRule type="expression" dxfId="1273" priority="487" stopIfTrue="1">
      <formula>I25=#REF!=FALSE</formula>
    </cfRule>
    <cfRule type="expression" dxfId="1272" priority="492" stopIfTrue="1">
      <formula>I25=#REF!=FALSE</formula>
    </cfRule>
  </conditionalFormatting>
  <conditionalFormatting sqref="I26">
    <cfRule type="expression" dxfId="1271" priority="14">
      <formula>#REF!&gt;0</formula>
    </cfRule>
    <cfRule type="expression" dxfId="1270" priority="15">
      <formula>#REF!=3</formula>
    </cfRule>
    <cfRule type="expression" dxfId="1269" priority="16">
      <formula>#REF!=2</formula>
    </cfRule>
    <cfRule type="expression" dxfId="1268" priority="17">
      <formula>#REF!=1</formula>
    </cfRule>
  </conditionalFormatting>
  <conditionalFormatting sqref="I26:I29">
    <cfRule type="expression" dxfId="1267" priority="7" stopIfTrue="1">
      <formula>I26=#REF!=FALSE</formula>
    </cfRule>
  </conditionalFormatting>
  <conditionalFormatting sqref="I27:I28">
    <cfRule type="expression" dxfId="1266" priority="468">
      <formula>#REF!&gt;0</formula>
    </cfRule>
    <cfRule type="expression" dxfId="1265" priority="469">
      <formula>#REF!=3</formula>
    </cfRule>
    <cfRule type="expression" dxfId="1264" priority="470">
      <formula>#REF!=2</formula>
    </cfRule>
    <cfRule type="expression" dxfId="1263" priority="471">
      <formula>#REF!=1</formula>
    </cfRule>
    <cfRule type="expression" dxfId="1262" priority="472" stopIfTrue="1">
      <formula>I27=#REF!=FALSE</formula>
    </cfRule>
  </conditionalFormatting>
  <conditionalFormatting sqref="I28">
    <cfRule type="expression" dxfId="1261" priority="461">
      <formula>#REF!=2</formula>
    </cfRule>
    <cfRule type="expression" dxfId="1260" priority="462">
      <formula>#REF!=1</formula>
    </cfRule>
    <cfRule type="expression" dxfId="1259" priority="463">
      <formula>#REF!&gt;0</formula>
    </cfRule>
    <cfRule type="expression" dxfId="1258" priority="464">
      <formula>#REF!=3</formula>
    </cfRule>
    <cfRule type="expression" dxfId="1257" priority="465">
      <formula>#REF!=2</formula>
    </cfRule>
    <cfRule type="expression" dxfId="1256" priority="466">
      <formula>#REF!=1</formula>
    </cfRule>
    <cfRule type="expression" dxfId="1255" priority="467" stopIfTrue="1">
      <formula>I28=#REF!=FALSE</formula>
    </cfRule>
  </conditionalFormatting>
  <conditionalFormatting sqref="I28:I29">
    <cfRule type="expression" dxfId="1254" priority="8">
      <formula>#REF!&gt;0</formula>
    </cfRule>
    <cfRule type="expression" dxfId="1253" priority="9">
      <formula>#REF!=3</formula>
    </cfRule>
  </conditionalFormatting>
  <conditionalFormatting sqref="I29">
    <cfRule type="expression" dxfId="1252" priority="10">
      <formula>#REF!=2</formula>
    </cfRule>
    <cfRule type="expression" dxfId="1251" priority="11">
      <formula>#REF!=1</formula>
    </cfRule>
    <cfRule type="expression" dxfId="1250" priority="12" stopIfTrue="1">
      <formula>I29=#REF!=FALSE</formula>
    </cfRule>
  </conditionalFormatting>
  <conditionalFormatting sqref="I30">
    <cfRule type="expression" dxfId="1249" priority="453">
      <formula>#REF!&gt;0</formula>
    </cfRule>
    <cfRule type="expression" dxfId="1248" priority="454">
      <formula>#REF!=3</formula>
    </cfRule>
    <cfRule type="expression" dxfId="1247" priority="455">
      <formula>#REF!=2</formula>
    </cfRule>
    <cfRule type="expression" dxfId="1246" priority="456">
      <formula>#REF!=1</formula>
    </cfRule>
    <cfRule type="expression" dxfId="1245" priority="457" stopIfTrue="1">
      <formula>I30=#REF!=FALSE</formula>
    </cfRule>
  </conditionalFormatting>
  <conditionalFormatting sqref="I30:I31">
    <cfRule type="expression" dxfId="1244" priority="443">
      <formula>#REF!&gt;0</formula>
    </cfRule>
    <cfRule type="expression" dxfId="1243" priority="444">
      <formula>#REF!=3</formula>
    </cfRule>
    <cfRule type="expression" dxfId="1242" priority="445">
      <formula>#REF!=2</formula>
    </cfRule>
    <cfRule type="expression" dxfId="1241" priority="446">
      <formula>#REF!=1</formula>
    </cfRule>
    <cfRule type="expression" dxfId="1240" priority="447" stopIfTrue="1">
      <formula>I30=#REF!=FALSE</formula>
    </cfRule>
  </conditionalFormatting>
  <conditionalFormatting sqref="I31">
    <cfRule type="expression" dxfId="1239" priority="438">
      <formula>#REF!&gt;0</formula>
    </cfRule>
    <cfRule type="expression" dxfId="1238" priority="439">
      <formula>#REF!=3</formula>
    </cfRule>
    <cfRule type="expression" dxfId="1237" priority="440">
      <formula>#REF!=2</formula>
    </cfRule>
    <cfRule type="expression" dxfId="1236" priority="441">
      <formula>#REF!=1</formula>
    </cfRule>
    <cfRule type="expression" dxfId="1235" priority="442" stopIfTrue="1">
      <formula>I31=#REF!=FALSE</formula>
    </cfRule>
  </conditionalFormatting>
  <conditionalFormatting sqref="I31:I32">
    <cfRule type="expression" dxfId="1234" priority="428">
      <formula>#REF!&gt;0</formula>
    </cfRule>
    <cfRule type="expression" dxfId="1233" priority="429">
      <formula>#REF!=3</formula>
    </cfRule>
    <cfRule type="expression" dxfId="1232" priority="430">
      <formula>#REF!=2</formula>
    </cfRule>
    <cfRule type="expression" dxfId="1231" priority="431">
      <formula>#REF!=1</formula>
    </cfRule>
  </conditionalFormatting>
  <conditionalFormatting sqref="I31:I33">
    <cfRule type="expression" dxfId="1230" priority="422" stopIfTrue="1">
      <formula>I31=#REF!=FALSE</formula>
    </cfRule>
  </conditionalFormatting>
  <conditionalFormatting sqref="I32">
    <cfRule type="expression" dxfId="1229" priority="432" stopIfTrue="1">
      <formula>I32=#REF!=FALSE</formula>
    </cfRule>
  </conditionalFormatting>
  <conditionalFormatting sqref="I32:I33">
    <cfRule type="expression" dxfId="1228" priority="418">
      <formula>#REF!&gt;0</formula>
    </cfRule>
    <cfRule type="expression" dxfId="1227" priority="419">
      <formula>#REF!=3</formula>
    </cfRule>
    <cfRule type="expression" dxfId="1226" priority="420">
      <formula>#REF!=2</formula>
    </cfRule>
    <cfRule type="expression" dxfId="1225" priority="421">
      <formula>#REF!=1</formula>
    </cfRule>
  </conditionalFormatting>
  <conditionalFormatting sqref="I33">
    <cfRule type="expression" dxfId="1224" priority="408" stopIfTrue="1">
      <formula>I33=#REF!=FALSE</formula>
    </cfRule>
    <cfRule type="expression" dxfId="1223" priority="409">
      <formula>#REF!&gt;0</formula>
    </cfRule>
    <cfRule type="expression" dxfId="1222" priority="410">
      <formula>#REF!=3</formula>
    </cfRule>
    <cfRule type="expression" dxfId="1221" priority="411">
      <formula>#REF!=2</formula>
    </cfRule>
    <cfRule type="expression" dxfId="1220" priority="412">
      <formula>#REF!=1</formula>
    </cfRule>
    <cfRule type="expression" dxfId="1219" priority="413">
      <formula>#REF!&gt;0</formula>
    </cfRule>
    <cfRule type="expression" dxfId="1218" priority="414">
      <formula>#REF!=3</formula>
    </cfRule>
    <cfRule type="expression" dxfId="1217" priority="415">
      <formula>#REF!=2</formula>
    </cfRule>
    <cfRule type="expression" dxfId="1216" priority="416">
      <formula>#REF!=1</formula>
    </cfRule>
    <cfRule type="expression" dxfId="1215" priority="417" stopIfTrue="1">
      <formula>I33=#REF!=FALSE</formula>
    </cfRule>
  </conditionalFormatting>
  <conditionalFormatting sqref="I34">
    <cfRule type="expression" dxfId="1214" priority="403">
      <formula>#REF!&gt;0</formula>
    </cfRule>
    <cfRule type="expression" dxfId="1213" priority="404">
      <formula>#REF!=3</formula>
    </cfRule>
    <cfRule type="expression" dxfId="1212" priority="405">
      <formula>#REF!=2</formula>
    </cfRule>
    <cfRule type="expression" dxfId="1211" priority="406">
      <formula>#REF!=1</formula>
    </cfRule>
    <cfRule type="expression" dxfId="1210" priority="407" stopIfTrue="1">
      <formula>I34=#REF!=FALSE</formula>
    </cfRule>
  </conditionalFormatting>
  <conditionalFormatting sqref="I34:I35">
    <cfRule type="expression" dxfId="1209" priority="393">
      <formula>#REF!&gt;0</formula>
    </cfRule>
    <cfRule type="expression" dxfId="1208" priority="394">
      <formula>#REF!=3</formula>
    </cfRule>
    <cfRule type="expression" dxfId="1207" priority="395">
      <formula>#REF!=2</formula>
    </cfRule>
    <cfRule type="expression" dxfId="1206" priority="396">
      <formula>#REF!=1</formula>
    </cfRule>
    <cfRule type="expression" dxfId="1205" priority="397" stopIfTrue="1">
      <formula>I34=#REF!=FALSE</formula>
    </cfRule>
  </conditionalFormatting>
  <conditionalFormatting sqref="I35">
    <cfRule type="expression" dxfId="1204" priority="388">
      <formula>#REF!&gt;0</formula>
    </cfRule>
    <cfRule type="expression" dxfId="1203" priority="389">
      <formula>#REF!=3</formula>
    </cfRule>
    <cfRule type="expression" dxfId="1202" priority="390">
      <formula>#REF!=2</formula>
    </cfRule>
    <cfRule type="expression" dxfId="1201" priority="391">
      <formula>#REF!=1</formula>
    </cfRule>
    <cfRule type="expression" dxfId="1200" priority="392" stopIfTrue="1">
      <formula>I35=#REF!=FALSE</formula>
    </cfRule>
  </conditionalFormatting>
  <conditionalFormatting sqref="I35:I36">
    <cfRule type="expression" dxfId="1199" priority="378">
      <formula>#REF!&gt;0</formula>
    </cfRule>
    <cfRule type="expression" dxfId="1198" priority="379">
      <formula>#REF!=3</formula>
    </cfRule>
    <cfRule type="expression" dxfId="1197" priority="380">
      <formula>#REF!=2</formula>
    </cfRule>
    <cfRule type="expression" dxfId="1196" priority="381">
      <formula>#REF!=1</formula>
    </cfRule>
  </conditionalFormatting>
  <conditionalFormatting sqref="I35:I39">
    <cfRule type="expression" dxfId="1195" priority="365" stopIfTrue="1">
      <formula>I35=#REF!=FALSE</formula>
    </cfRule>
  </conditionalFormatting>
  <conditionalFormatting sqref="I36">
    <cfRule type="expression" dxfId="1194" priority="382" stopIfTrue="1">
      <formula>I36=#REF!=FALSE</formula>
    </cfRule>
  </conditionalFormatting>
  <conditionalFormatting sqref="I36:I39">
    <cfRule type="expression" dxfId="1193" priority="361">
      <formula>#REF!&gt;0</formula>
    </cfRule>
    <cfRule type="expression" dxfId="1192" priority="362">
      <formula>#REF!=3</formula>
    </cfRule>
    <cfRule type="expression" dxfId="1191" priority="363">
      <formula>#REF!=2</formula>
    </cfRule>
    <cfRule type="expression" dxfId="1190" priority="364">
      <formula>#REF!=1</formula>
    </cfRule>
  </conditionalFormatting>
  <conditionalFormatting sqref="I38:I39">
    <cfRule type="expression" dxfId="1189" priority="360" stopIfTrue="1">
      <formula>I38=#REF!=FALSE</formula>
    </cfRule>
  </conditionalFormatting>
  <conditionalFormatting sqref="I39">
    <cfRule type="expression" dxfId="1188" priority="356">
      <formula>#REF!&gt;0</formula>
    </cfRule>
    <cfRule type="expression" dxfId="1187" priority="357">
      <formula>#REF!=3</formula>
    </cfRule>
    <cfRule type="expression" dxfId="1186" priority="358">
      <formula>#REF!=2</formula>
    </cfRule>
    <cfRule type="expression" dxfId="1185" priority="359">
      <formula>#REF!=1</formula>
    </cfRule>
  </conditionalFormatting>
  <conditionalFormatting sqref="I39:I40">
    <cfRule type="expression" dxfId="1184" priority="1" stopIfTrue="1">
      <formula>I39=#REF!=FALSE</formula>
    </cfRule>
    <cfRule type="expression" dxfId="1183" priority="2">
      <formula>#REF!&gt;0</formula>
    </cfRule>
    <cfRule type="expression" dxfId="1182" priority="3">
      <formula>#REF!=3</formula>
    </cfRule>
    <cfRule type="expression" dxfId="1181" priority="4">
      <formula>#REF!=2</formula>
    </cfRule>
    <cfRule type="expression" dxfId="1180" priority="5">
      <formula>#REF!=1</formula>
    </cfRule>
  </conditionalFormatting>
  <conditionalFormatting sqref="I40">
    <cfRule type="expression" dxfId="1179" priority="6" stopIfTrue="1">
      <formula>I40=#REF!=FALSE</formula>
    </cfRule>
  </conditionalFormatting>
  <conditionalFormatting sqref="I41">
    <cfRule type="expression" dxfId="1178" priority="346">
      <formula>#REF!&gt;0</formula>
    </cfRule>
    <cfRule type="expression" dxfId="1177" priority="347">
      <formula>#REF!=3</formula>
    </cfRule>
    <cfRule type="expression" dxfId="1176" priority="348">
      <formula>#REF!=2</formula>
    </cfRule>
    <cfRule type="expression" dxfId="1175" priority="349">
      <formula>#REF!=1</formula>
    </cfRule>
    <cfRule type="expression" dxfId="1174" priority="350" stopIfTrue="1">
      <formula>I41=#REF!=FALSE</formula>
    </cfRule>
  </conditionalFormatting>
  <conditionalFormatting sqref="I41:I42">
    <cfRule type="expression" dxfId="1173" priority="336">
      <formula>#REF!&gt;0</formula>
    </cfRule>
    <cfRule type="expression" dxfId="1172" priority="337">
      <formula>#REF!=3</formula>
    </cfRule>
    <cfRule type="expression" dxfId="1171" priority="338">
      <formula>#REF!=2</formula>
    </cfRule>
    <cfRule type="expression" dxfId="1170" priority="339">
      <formula>#REF!=1</formula>
    </cfRule>
    <cfRule type="expression" dxfId="1169" priority="340" stopIfTrue="1">
      <formula>I41=#REF!=FALSE</formula>
    </cfRule>
  </conditionalFormatting>
  <conditionalFormatting sqref="I42">
    <cfRule type="expression" dxfId="1168" priority="327">
      <formula>#REF!&gt;0</formula>
    </cfRule>
    <cfRule type="expression" dxfId="1167" priority="328">
      <formula>#REF!=3</formula>
    </cfRule>
    <cfRule type="expression" dxfId="1166" priority="329">
      <formula>#REF!=2</formula>
    </cfRule>
    <cfRule type="expression" dxfId="1165" priority="330">
      <formula>#REF!=1</formula>
    </cfRule>
    <cfRule type="expression" dxfId="1164" priority="331">
      <formula>#REF!&gt;0</formula>
    </cfRule>
    <cfRule type="expression" dxfId="1163" priority="332">
      <formula>#REF!=3</formula>
    </cfRule>
    <cfRule type="expression" dxfId="1162" priority="333">
      <formula>#REF!=2</formula>
    </cfRule>
    <cfRule type="expression" dxfId="1161" priority="334">
      <formula>#REF!=1</formula>
    </cfRule>
    <cfRule type="expression" dxfId="1160" priority="335" stopIfTrue="1">
      <formula>I42=#REF!=FALSE</formula>
    </cfRule>
  </conditionalFormatting>
  <conditionalFormatting sqref="I42:I43">
    <cfRule type="expression" dxfId="1159" priority="325" stopIfTrue="1">
      <formula>I42=#REF!=FALSE</formula>
    </cfRule>
  </conditionalFormatting>
  <conditionalFormatting sqref="I43">
    <cfRule type="expression" dxfId="1158" priority="321">
      <formula>#REF!&gt;0</formula>
    </cfRule>
    <cfRule type="expression" dxfId="1157" priority="322">
      <formula>#REF!=3</formula>
    </cfRule>
    <cfRule type="expression" dxfId="1156" priority="323">
      <formula>#REF!=2</formula>
    </cfRule>
    <cfRule type="expression" dxfId="1155" priority="324">
      <formula>#REF!=1</formula>
    </cfRule>
  </conditionalFormatting>
  <conditionalFormatting sqref="I43:I44">
    <cfRule type="expression" dxfId="1154" priority="311">
      <formula>#REF!&gt;0</formula>
    </cfRule>
    <cfRule type="expression" dxfId="1153" priority="312">
      <formula>#REF!=3</formula>
    </cfRule>
    <cfRule type="expression" dxfId="1152" priority="313">
      <formula>#REF!=2</formula>
    </cfRule>
    <cfRule type="expression" dxfId="1151" priority="314">
      <formula>#REF!=1</formula>
    </cfRule>
    <cfRule type="expression" dxfId="1150" priority="315" stopIfTrue="1">
      <formula>I43=#REF!=FALSE</formula>
    </cfRule>
  </conditionalFormatting>
  <conditionalFormatting sqref="I44">
    <cfRule type="expression" dxfId="1149" priority="306">
      <formula>#REF!&gt;0</formula>
    </cfRule>
    <cfRule type="expression" dxfId="1148" priority="307">
      <formula>#REF!=3</formula>
    </cfRule>
    <cfRule type="expression" dxfId="1147" priority="308">
      <formula>#REF!=2</formula>
    </cfRule>
    <cfRule type="expression" dxfId="1146" priority="309">
      <formula>#REF!=1</formula>
    </cfRule>
    <cfRule type="expression" dxfId="1145" priority="310" stopIfTrue="1">
      <formula>I44=#REF!=FALSE</formula>
    </cfRule>
  </conditionalFormatting>
  <conditionalFormatting sqref="I44:I45">
    <cfRule type="expression" dxfId="1144" priority="296">
      <formula>#REF!&gt;0</formula>
    </cfRule>
    <cfRule type="expression" dxfId="1143" priority="297">
      <formula>#REF!=3</formula>
    </cfRule>
    <cfRule type="expression" dxfId="1142" priority="298">
      <formula>#REF!=2</formula>
    </cfRule>
    <cfRule type="expression" dxfId="1141" priority="299">
      <formula>#REF!=1</formula>
    </cfRule>
  </conditionalFormatting>
  <conditionalFormatting sqref="I44:I46">
    <cfRule type="expression" dxfId="1140" priority="290" stopIfTrue="1">
      <formula>I44=#REF!=FALSE</formula>
    </cfRule>
  </conditionalFormatting>
  <conditionalFormatting sqref="I45">
    <cfRule type="expression" dxfId="1139" priority="300" stopIfTrue="1">
      <formula>I45=#REF!=FALSE</formula>
    </cfRule>
  </conditionalFormatting>
  <conditionalFormatting sqref="I45:I46">
    <cfRule type="expression" dxfId="1138" priority="286">
      <formula>#REF!&gt;0</formula>
    </cfRule>
    <cfRule type="expression" dxfId="1137" priority="287">
      <formula>#REF!=3</formula>
    </cfRule>
    <cfRule type="expression" dxfId="1136" priority="288">
      <formula>#REF!=2</formula>
    </cfRule>
    <cfRule type="expression" dxfId="1135" priority="289">
      <formula>#REF!=1</formula>
    </cfRule>
  </conditionalFormatting>
  <conditionalFormatting sqref="I46">
    <cfRule type="expression" dxfId="1134" priority="281">
      <formula>#REF!&gt;0</formula>
    </cfRule>
    <cfRule type="expression" dxfId="1133" priority="282">
      <formula>#REF!=3</formula>
    </cfRule>
    <cfRule type="expression" dxfId="1132" priority="283">
      <formula>#REF!=2</formula>
    </cfRule>
    <cfRule type="expression" dxfId="1131" priority="284">
      <formula>#REF!=1</formula>
    </cfRule>
    <cfRule type="expression" dxfId="1130" priority="285" stopIfTrue="1">
      <formula>I46=#REF!=FALSE</formula>
    </cfRule>
  </conditionalFormatting>
  <conditionalFormatting sqref="I46:I47">
    <cfRule type="expression" dxfId="1129" priority="270" stopIfTrue="1">
      <formula>I46=#REF!=FALSE</formula>
    </cfRule>
    <cfRule type="expression" dxfId="1128" priority="271">
      <formula>#REF!&gt;0</formula>
    </cfRule>
    <cfRule type="expression" dxfId="1127" priority="272">
      <formula>#REF!=3</formula>
    </cfRule>
    <cfRule type="expression" dxfId="1126" priority="273">
      <formula>#REF!=2</formula>
    </cfRule>
    <cfRule type="expression" dxfId="1125" priority="274">
      <formula>#REF!=1</formula>
    </cfRule>
  </conditionalFormatting>
  <conditionalFormatting sqref="I47">
    <cfRule type="expression" dxfId="1124" priority="275" stopIfTrue="1">
      <formula>I47=#REF!=FALSE</formula>
    </cfRule>
  </conditionalFormatting>
  <conditionalFormatting sqref="I47:I50">
    <cfRule type="expression" dxfId="1123" priority="255">
      <formula>#REF!&gt;0</formula>
    </cfRule>
    <cfRule type="expression" dxfId="1122" priority="256">
      <formula>#REF!=3</formula>
    </cfRule>
    <cfRule type="expression" dxfId="1121" priority="257">
      <formula>#REF!=2</formula>
    </cfRule>
    <cfRule type="expression" dxfId="1120" priority="258">
      <formula>#REF!=1</formula>
    </cfRule>
  </conditionalFormatting>
  <conditionalFormatting sqref="I48">
    <cfRule type="expression" dxfId="1119" priority="265" stopIfTrue="1">
      <formula>I48=#REF!=FALSE</formula>
    </cfRule>
  </conditionalFormatting>
  <conditionalFormatting sqref="I48:I50">
    <cfRule type="expression" dxfId="1118" priority="245" stopIfTrue="1">
      <formula>I48=#REF!=FALSE</formula>
    </cfRule>
  </conditionalFormatting>
  <conditionalFormatting sqref="I49:I50">
    <cfRule type="expression" dxfId="1117" priority="246">
      <formula>#REF!&gt;0</formula>
    </cfRule>
    <cfRule type="expression" dxfId="1116" priority="247">
      <formula>#REF!=3</formula>
    </cfRule>
    <cfRule type="expression" dxfId="1115" priority="248">
      <formula>#REF!=2</formula>
    </cfRule>
    <cfRule type="expression" dxfId="1114" priority="249">
      <formula>#REF!=1</formula>
    </cfRule>
    <cfRule type="expression" dxfId="1113" priority="250">
      <formula>#REF!&gt;0</formula>
    </cfRule>
    <cfRule type="expression" dxfId="1112" priority="251">
      <formula>#REF!=3</formula>
    </cfRule>
    <cfRule type="expression" dxfId="1111" priority="252">
      <formula>#REF!=2</formula>
    </cfRule>
    <cfRule type="expression" dxfId="1110" priority="253">
      <formula>#REF!=1</formula>
    </cfRule>
    <cfRule type="expression" dxfId="1109" priority="254" stopIfTrue="1">
      <formula>I49=#REF!=FALSE</formula>
    </cfRule>
    <cfRule type="expression" dxfId="1108" priority="259" stopIfTrue="1">
      <formula>I49=#REF!=FALSE</formula>
    </cfRule>
  </conditionalFormatting>
  <conditionalFormatting sqref="I49:I52">
    <cfRule type="expression" dxfId="1107" priority="235">
      <formula>#REF!&gt;0</formula>
    </cfRule>
    <cfRule type="expression" dxfId="1106" priority="236">
      <formula>#REF!=3</formula>
    </cfRule>
    <cfRule type="expression" dxfId="1105" priority="242">
      <formula>#REF!=2</formula>
    </cfRule>
    <cfRule type="expression" dxfId="1104" priority="243">
      <formula>#REF!=1</formula>
    </cfRule>
  </conditionalFormatting>
  <conditionalFormatting sqref="I51:I52">
    <cfRule type="expression" dxfId="1103" priority="231">
      <formula>#REF!&gt;0</formula>
    </cfRule>
    <cfRule type="expression" dxfId="1102" priority="232">
      <formula>#REF!=3</formula>
    </cfRule>
    <cfRule type="expression" dxfId="1101" priority="233">
      <formula>#REF!=2</formula>
    </cfRule>
    <cfRule type="expression" dxfId="1100" priority="234">
      <formula>#REF!=1</formula>
    </cfRule>
    <cfRule type="expression" dxfId="1099" priority="237">
      <formula>#REF!=2</formula>
    </cfRule>
    <cfRule type="expression" dxfId="1098" priority="238">
      <formula>#REF!=1</formula>
    </cfRule>
    <cfRule type="expression" dxfId="1097" priority="239" stopIfTrue="1">
      <formula>I51=#REF!=FALSE</formula>
    </cfRule>
    <cfRule type="expression" dxfId="1096" priority="240">
      <formula>#REF!&gt;0</formula>
    </cfRule>
    <cfRule type="expression" dxfId="1095" priority="241">
      <formula>#REF!=3</formula>
    </cfRule>
    <cfRule type="expression" dxfId="1094" priority="244" stopIfTrue="1">
      <formula>I51=#REF!=FALSE</formula>
    </cfRule>
  </conditionalFormatting>
  <conditionalFormatting sqref="I51:I53">
    <cfRule type="expression" dxfId="1093" priority="229" stopIfTrue="1">
      <formula>I51=#REF!=FALSE</formula>
    </cfRule>
  </conditionalFormatting>
  <conditionalFormatting sqref="I53">
    <cfRule type="expression" dxfId="1092" priority="225">
      <formula>#REF!&gt;0</formula>
    </cfRule>
    <cfRule type="expression" dxfId="1091" priority="226">
      <formula>#REF!=3</formula>
    </cfRule>
    <cfRule type="expression" dxfId="1090" priority="227">
      <formula>#REF!=2</formula>
    </cfRule>
    <cfRule type="expression" dxfId="1089" priority="228">
      <formula>#REF!=1</formula>
    </cfRule>
  </conditionalFormatting>
  <conditionalFormatting sqref="I53:I54">
    <cfRule type="expression" dxfId="1088" priority="215">
      <formula>#REF!&gt;0</formula>
    </cfRule>
    <cfRule type="expression" dxfId="1087" priority="216">
      <formula>#REF!=3</formula>
    </cfRule>
    <cfRule type="expression" dxfId="1086" priority="217">
      <formula>#REF!=2</formula>
    </cfRule>
    <cfRule type="expression" dxfId="1085" priority="218">
      <formula>#REF!=1</formula>
    </cfRule>
    <cfRule type="expression" dxfId="1084" priority="219" stopIfTrue="1">
      <formula>I53=#REF!=FALSE</formula>
    </cfRule>
  </conditionalFormatting>
  <conditionalFormatting sqref="I54">
    <cfRule type="expression" dxfId="1083" priority="205" stopIfTrue="1">
      <formula>I54=#REF!=FALSE</formula>
    </cfRule>
    <cfRule type="expression" dxfId="1082" priority="206">
      <formula>#REF!&gt;0</formula>
    </cfRule>
    <cfRule type="expression" dxfId="1081" priority="207">
      <formula>#REF!=3</formula>
    </cfRule>
    <cfRule type="expression" dxfId="1080" priority="208">
      <formula>#REF!=2</formula>
    </cfRule>
    <cfRule type="expression" dxfId="1079" priority="209">
      <formula>#REF!=1</formula>
    </cfRule>
    <cfRule type="expression" dxfId="1078" priority="210">
      <formula>#REF!&gt;0</formula>
    </cfRule>
    <cfRule type="expression" dxfId="1077" priority="211">
      <formula>#REF!=3</formula>
    </cfRule>
    <cfRule type="expression" dxfId="1076" priority="212">
      <formula>#REF!=2</formula>
    </cfRule>
    <cfRule type="expression" dxfId="1075" priority="213">
      <formula>#REF!=1</formula>
    </cfRule>
    <cfRule type="expression" dxfId="1074" priority="214" stopIfTrue="1">
      <formula>I54=#REF!=FALSE</formula>
    </cfRule>
  </conditionalFormatting>
  <conditionalFormatting sqref="I55">
    <cfRule type="expression" dxfId="1073" priority="200">
      <formula>#REF!&gt;0</formula>
    </cfRule>
    <cfRule type="expression" dxfId="1072" priority="201">
      <formula>#REF!=3</formula>
    </cfRule>
    <cfRule type="expression" dxfId="1071" priority="202">
      <formula>#REF!=2</formula>
    </cfRule>
    <cfRule type="expression" dxfId="1070" priority="203">
      <formula>#REF!=1</formula>
    </cfRule>
    <cfRule type="expression" dxfId="1069" priority="204" stopIfTrue="1">
      <formula>I55=#REF!=FALSE</formula>
    </cfRule>
  </conditionalFormatting>
  <conditionalFormatting sqref="I55:I56">
    <cfRule type="expression" dxfId="1068" priority="190">
      <formula>#REF!&gt;0</formula>
    </cfRule>
    <cfRule type="expression" dxfId="1067" priority="191">
      <formula>#REF!=3</formula>
    </cfRule>
    <cfRule type="expression" dxfId="1066" priority="192">
      <formula>#REF!=2</formula>
    </cfRule>
    <cfRule type="expression" dxfId="1065" priority="193">
      <formula>#REF!=1</formula>
    </cfRule>
    <cfRule type="expression" dxfId="1064" priority="194" stopIfTrue="1">
      <formula>I55=#REF!=FALSE</formula>
    </cfRule>
  </conditionalFormatting>
  <conditionalFormatting sqref="I56">
    <cfRule type="expression" dxfId="1063" priority="185">
      <formula>#REF!&gt;0</formula>
    </cfRule>
    <cfRule type="expression" dxfId="1062" priority="186">
      <formula>#REF!=3</formula>
    </cfRule>
    <cfRule type="expression" dxfId="1061" priority="187">
      <formula>#REF!=2</formula>
    </cfRule>
    <cfRule type="expression" dxfId="1060" priority="188">
      <formula>#REF!=1</formula>
    </cfRule>
    <cfRule type="expression" dxfId="1059" priority="189" stopIfTrue="1">
      <formula>I56=#REF!=FALSE</formula>
    </cfRule>
  </conditionalFormatting>
  <conditionalFormatting sqref="I56:I57">
    <cfRule type="expression" dxfId="1058" priority="180">
      <formula>#REF!&gt;0</formula>
    </cfRule>
    <cfRule type="expression" dxfId="1057" priority="181">
      <formula>#REF!=3</formula>
    </cfRule>
    <cfRule type="expression" dxfId="1056" priority="182">
      <formula>#REF!=2</formula>
    </cfRule>
    <cfRule type="expression" dxfId="1055" priority="183">
      <formula>#REF!=1</formula>
    </cfRule>
  </conditionalFormatting>
  <conditionalFormatting sqref="I56:I59">
    <cfRule type="expression" dxfId="1054" priority="159" stopIfTrue="1">
      <formula>I56=#REF!=FALSE</formula>
    </cfRule>
  </conditionalFormatting>
  <conditionalFormatting sqref="I57">
    <cfRule type="expression" dxfId="1053" priority="175">
      <formula>#REF!&gt;0</formula>
    </cfRule>
    <cfRule type="expression" dxfId="1052" priority="176">
      <formula>#REF!=3</formula>
    </cfRule>
    <cfRule type="expression" dxfId="1051" priority="177">
      <formula>#REF!=2</formula>
    </cfRule>
    <cfRule type="expression" dxfId="1050" priority="178">
      <formula>#REF!=1</formula>
    </cfRule>
    <cfRule type="expression" dxfId="1049" priority="179" stopIfTrue="1">
      <formula>I57=#REF!=FALSE</formula>
    </cfRule>
    <cfRule type="expression" dxfId="1048" priority="184" stopIfTrue="1">
      <formula>I57=#REF!=FALSE</formula>
    </cfRule>
  </conditionalFormatting>
  <conditionalFormatting sqref="I57:I58">
    <cfRule type="expression" dxfId="1047" priority="170">
      <formula>#REF!&gt;0</formula>
    </cfRule>
    <cfRule type="expression" dxfId="1046" priority="171">
      <formula>#REF!=3</formula>
    </cfRule>
    <cfRule type="expression" dxfId="1045" priority="172">
      <formula>#REF!=2</formula>
    </cfRule>
    <cfRule type="expression" dxfId="1044" priority="173">
      <formula>#REF!=1</formula>
    </cfRule>
  </conditionalFormatting>
  <conditionalFormatting sqref="I58">
    <cfRule type="expression" dxfId="1043" priority="161">
      <formula>#REF!&gt;0</formula>
    </cfRule>
    <cfRule type="expression" dxfId="1042" priority="162">
      <formula>#REF!=3</formula>
    </cfRule>
    <cfRule type="expression" dxfId="1041" priority="163">
      <formula>#REF!=2</formula>
    </cfRule>
    <cfRule type="expression" dxfId="1040" priority="164">
      <formula>#REF!=1</formula>
    </cfRule>
    <cfRule type="expression" dxfId="1039" priority="165">
      <formula>#REF!&gt;0</formula>
    </cfRule>
    <cfRule type="expression" dxfId="1038" priority="166">
      <formula>#REF!=3</formula>
    </cfRule>
    <cfRule type="expression" dxfId="1037" priority="167">
      <formula>#REF!=2</formula>
    </cfRule>
    <cfRule type="expression" dxfId="1036" priority="168">
      <formula>#REF!=1</formula>
    </cfRule>
    <cfRule type="expression" dxfId="1035" priority="169" stopIfTrue="1">
      <formula>I58=#REF!=FALSE</formula>
    </cfRule>
    <cfRule type="expression" dxfId="1034" priority="174" stopIfTrue="1">
      <formula>I58=#REF!=FALSE</formula>
    </cfRule>
  </conditionalFormatting>
  <conditionalFormatting sqref="I59">
    <cfRule type="expression" dxfId="1033" priority="155">
      <formula>#REF!&gt;0</formula>
    </cfRule>
    <cfRule type="expression" dxfId="1032" priority="156">
      <formula>#REF!=3</formula>
    </cfRule>
    <cfRule type="expression" dxfId="1031" priority="157">
      <formula>#REF!=2</formula>
    </cfRule>
    <cfRule type="expression" dxfId="1030" priority="158">
      <formula>#REF!=1</formula>
    </cfRule>
  </conditionalFormatting>
  <conditionalFormatting sqref="I59:I60">
    <cfRule type="expression" dxfId="1029" priority="145">
      <formula>#REF!&gt;0</formula>
    </cfRule>
    <cfRule type="expression" dxfId="1028" priority="146">
      <formula>#REF!=3</formula>
    </cfRule>
    <cfRule type="expression" dxfId="1027" priority="147">
      <formula>#REF!=2</formula>
    </cfRule>
    <cfRule type="expression" dxfId="1026" priority="148">
      <formula>#REF!=1</formula>
    </cfRule>
    <cfRule type="expression" dxfId="1025" priority="149" stopIfTrue="1">
      <formula>I59=#REF!=FALSE</formula>
    </cfRule>
  </conditionalFormatting>
  <conditionalFormatting sqref="I60:I61">
    <cfRule type="expression" dxfId="1024" priority="139">
      <formula>#REF!&gt;0</formula>
    </cfRule>
    <cfRule type="expression" dxfId="1023" priority="140">
      <formula>#REF!=3</formula>
    </cfRule>
    <cfRule type="expression" dxfId="1022" priority="141">
      <formula>#REF!=2</formula>
    </cfRule>
    <cfRule type="expression" dxfId="1021" priority="142">
      <formula>#REF!=1</formula>
    </cfRule>
    <cfRule type="expression" dxfId="1020" priority="143" stopIfTrue="1">
      <formula>I60=#REF!=FALSE</formula>
    </cfRule>
  </conditionalFormatting>
  <conditionalFormatting sqref="I61:I62">
    <cfRule type="expression" dxfId="1019" priority="137" stopIfTrue="1">
      <formula>I61=#REF!=FALSE</formula>
    </cfRule>
  </conditionalFormatting>
  <conditionalFormatting sqref="I62">
    <cfRule type="expression" dxfId="1018" priority="123" stopIfTrue="1">
      <formula>I62=#REF!=FALSE</formula>
    </cfRule>
    <cfRule type="expression" dxfId="1017" priority="124">
      <formula>#REF!&gt;0</formula>
    </cfRule>
    <cfRule type="expression" dxfId="1016" priority="125">
      <formula>#REF!=3</formula>
    </cfRule>
    <cfRule type="expression" dxfId="1015" priority="126">
      <formula>#REF!=2</formula>
    </cfRule>
    <cfRule type="expression" dxfId="1014" priority="127">
      <formula>#REF!=1</formula>
    </cfRule>
    <cfRule type="expression" dxfId="1013" priority="128">
      <formula>#REF!&gt;0</formula>
    </cfRule>
    <cfRule type="expression" dxfId="1012" priority="129">
      <formula>#REF!=3</formula>
    </cfRule>
    <cfRule type="expression" dxfId="1011" priority="130">
      <formula>#REF!=2</formula>
    </cfRule>
    <cfRule type="expression" dxfId="1010" priority="131">
      <formula>#REF!=1</formula>
    </cfRule>
    <cfRule type="expression" dxfId="1009" priority="132" stopIfTrue="1">
      <formula>I62=#REF!=FALSE</formula>
    </cfRule>
    <cfRule type="expression" dxfId="1008" priority="133">
      <formula>#REF!&gt;0</formula>
    </cfRule>
    <cfRule type="expression" dxfId="1007" priority="134">
      <formula>#REF!=3</formula>
    </cfRule>
    <cfRule type="expression" dxfId="1006" priority="135">
      <formula>#REF!=2</formula>
    </cfRule>
    <cfRule type="expression" dxfId="1005" priority="136">
      <formula>#REF!=1</formula>
    </cfRule>
  </conditionalFormatting>
  <conditionalFormatting sqref="I63">
    <cfRule type="expression" dxfId="1004" priority="118">
      <formula>#REF!&gt;0</formula>
    </cfRule>
    <cfRule type="expression" dxfId="1003" priority="119">
      <formula>#REF!=3</formula>
    </cfRule>
    <cfRule type="expression" dxfId="1002" priority="120">
      <formula>#REF!=2</formula>
    </cfRule>
    <cfRule type="expression" dxfId="1001" priority="121">
      <formula>#REF!=1</formula>
    </cfRule>
    <cfRule type="expression" dxfId="1000" priority="122" stopIfTrue="1">
      <formula>I63=#REF!=FALSE</formula>
    </cfRule>
  </conditionalFormatting>
  <conditionalFormatting sqref="I63:I64">
    <cfRule type="expression" dxfId="999" priority="108">
      <formula>#REF!&gt;0</formula>
    </cfRule>
    <cfRule type="expression" dxfId="998" priority="109">
      <formula>#REF!=3</formula>
    </cfRule>
    <cfRule type="expression" dxfId="997" priority="110">
      <formula>#REF!=2</formula>
    </cfRule>
    <cfRule type="expression" dxfId="996" priority="111">
      <formula>#REF!=1</formula>
    </cfRule>
    <cfRule type="expression" dxfId="995" priority="112" stopIfTrue="1">
      <formula>I63=#REF!=FALSE</formula>
    </cfRule>
  </conditionalFormatting>
  <conditionalFormatting sqref="I64:I65">
    <cfRule type="expression" dxfId="994" priority="102">
      <formula>#REF!&gt;0</formula>
    </cfRule>
    <cfRule type="expression" dxfId="993" priority="103">
      <formula>#REF!=3</formula>
    </cfRule>
    <cfRule type="expression" dxfId="992" priority="104">
      <formula>#REF!=2</formula>
    </cfRule>
    <cfRule type="expression" dxfId="991" priority="105">
      <formula>#REF!=1</formula>
    </cfRule>
    <cfRule type="expression" dxfId="990" priority="106" stopIfTrue="1">
      <formula>I64=#REF!=FALSE</formula>
    </cfRule>
  </conditionalFormatting>
  <conditionalFormatting sqref="I65:I66">
    <cfRule type="expression" dxfId="989" priority="100" stopIfTrue="1">
      <formula>I65=#REF!=FALSE</formula>
    </cfRule>
  </conditionalFormatting>
  <conditionalFormatting sqref="I66">
    <cfRule type="expression" dxfId="988" priority="91">
      <formula>#REF!&gt;0</formula>
    </cfRule>
    <cfRule type="expression" dxfId="987" priority="92">
      <formula>#REF!=3</formula>
    </cfRule>
    <cfRule type="expression" dxfId="986" priority="93">
      <formula>#REF!=2</formula>
    </cfRule>
    <cfRule type="expression" dxfId="985" priority="94">
      <formula>#REF!=1</formula>
    </cfRule>
    <cfRule type="expression" dxfId="984" priority="95" stopIfTrue="1">
      <formula>I66=#REF!=FALSE</formula>
    </cfRule>
    <cfRule type="expression" dxfId="983" priority="96">
      <formula>#REF!&gt;0</formula>
    </cfRule>
    <cfRule type="expression" dxfId="982" priority="97">
      <formula>#REF!=3</formula>
    </cfRule>
    <cfRule type="expression" dxfId="981" priority="98">
      <formula>#REF!=2</formula>
    </cfRule>
    <cfRule type="expression" dxfId="980" priority="99">
      <formula>#REF!=1</formula>
    </cfRule>
  </conditionalFormatting>
  <conditionalFormatting sqref="I68">
    <cfRule type="expression" dxfId="979" priority="77">
      <formula>#REF!&gt;0</formula>
    </cfRule>
    <cfRule type="expression" dxfId="978" priority="78">
      <formula>#REF!=3</formula>
    </cfRule>
    <cfRule type="expression" dxfId="977" priority="79">
      <formula>#REF!=2</formula>
    </cfRule>
    <cfRule type="expression" dxfId="976" priority="80">
      <formula>#REF!=1</formula>
    </cfRule>
    <cfRule type="expression" dxfId="975" priority="81">
      <formula>#REF!&gt;0</formula>
    </cfRule>
    <cfRule type="expression" dxfId="974" priority="82">
      <formula>#REF!=3</formula>
    </cfRule>
    <cfRule type="expression" dxfId="973" priority="83">
      <formula>#REF!=2</formula>
    </cfRule>
    <cfRule type="expression" dxfId="972" priority="84">
      <formula>#REF!=1</formula>
    </cfRule>
    <cfRule type="expression" dxfId="971" priority="85" stopIfTrue="1">
      <formula>I68=#REF!=FALSE</formula>
    </cfRule>
    <cfRule type="expression" dxfId="970" priority="86">
      <formula>#REF!&gt;0</formula>
    </cfRule>
    <cfRule type="expression" dxfId="969" priority="87">
      <formula>#REF!=3</formula>
    </cfRule>
    <cfRule type="expression" dxfId="968" priority="88">
      <formula>#REF!=2</formula>
    </cfRule>
    <cfRule type="expression" dxfId="967" priority="89">
      <formula>#REF!=1</formula>
    </cfRule>
    <cfRule type="expression" dxfId="966" priority="90" stopIfTrue="1">
      <formula>I68=#REF!=FALSE</formula>
    </cfRule>
  </conditionalFormatting>
  <conditionalFormatting sqref="I68:I69">
    <cfRule type="expression" dxfId="965" priority="72">
      <formula>#REF!&gt;0</formula>
    </cfRule>
    <cfRule type="expression" dxfId="964" priority="73">
      <formula>#REF!=3</formula>
    </cfRule>
    <cfRule type="expression" dxfId="963" priority="74">
      <formula>#REF!=2</formula>
    </cfRule>
    <cfRule type="expression" dxfId="962" priority="75">
      <formula>#REF!=1</formula>
    </cfRule>
    <cfRule type="expression" dxfId="961" priority="76" stopIfTrue="1">
      <formula>I68=#REF!=FALSE</formula>
    </cfRule>
  </conditionalFormatting>
  <conditionalFormatting sqref="I69:I70">
    <cfRule type="expression" dxfId="960" priority="52">
      <formula>#REF!&gt;0</formula>
    </cfRule>
    <cfRule type="expression" dxfId="959" priority="53">
      <formula>#REF!=3</formula>
    </cfRule>
    <cfRule type="expression" dxfId="958" priority="54">
      <formula>#REF!=2</formula>
    </cfRule>
    <cfRule type="expression" dxfId="957" priority="55">
      <formula>#REF!=1</formula>
    </cfRule>
    <cfRule type="expression" dxfId="956" priority="56" stopIfTrue="1">
      <formula>I69=#REF!=FALSE</formula>
    </cfRule>
  </conditionalFormatting>
  <conditionalFormatting sqref="I70:I72">
    <cfRule type="expression" dxfId="955" priority="47">
      <formula>#REF!&gt;0</formula>
    </cfRule>
    <cfRule type="expression" dxfId="954" priority="48">
      <formula>#REF!=3</formula>
    </cfRule>
    <cfRule type="expression" dxfId="953" priority="49">
      <formula>#REF!=2</formula>
    </cfRule>
    <cfRule type="expression" dxfId="952" priority="50">
      <formula>#REF!=1</formula>
    </cfRule>
    <cfRule type="expression" dxfId="951" priority="51" stopIfTrue="1">
      <formula>I70=#REF!=FALSE</formula>
    </cfRule>
  </conditionalFormatting>
  <conditionalFormatting sqref="I71">
    <cfRule type="expression" dxfId="950" priority="42">
      <formula>#REF!&gt;0</formula>
    </cfRule>
    <cfRule type="expression" dxfId="949" priority="43">
      <formula>#REF!=3</formula>
    </cfRule>
    <cfRule type="expression" dxfId="948" priority="44">
      <formula>#REF!=2</formula>
    </cfRule>
    <cfRule type="expression" dxfId="947" priority="45">
      <formula>#REF!=1</formula>
    </cfRule>
    <cfRule type="expression" dxfId="946" priority="46" stopIfTrue="1">
      <formula>I71=#REF!=FALSE</formula>
    </cfRule>
  </conditionalFormatting>
  <conditionalFormatting sqref="I72">
    <cfRule type="expression" dxfId="945" priority="57">
      <formula>#REF!&gt;0</formula>
    </cfRule>
    <cfRule type="expression" dxfId="944" priority="58">
      <formula>#REF!=3</formula>
    </cfRule>
    <cfRule type="expression" dxfId="943" priority="59">
      <formula>#REF!=2</formula>
    </cfRule>
    <cfRule type="expression" dxfId="942" priority="60">
      <formula>#REF!=1</formula>
    </cfRule>
    <cfRule type="expression" dxfId="941" priority="61" stopIfTrue="1">
      <formula>I72=#REF!=FALSE</formula>
    </cfRule>
    <cfRule type="expression" dxfId="940" priority="62">
      <formula>#REF!&gt;0</formula>
    </cfRule>
    <cfRule type="expression" dxfId="939" priority="63">
      <formula>#REF!=3</formula>
    </cfRule>
    <cfRule type="expression" dxfId="938" priority="64">
      <formula>#REF!=2</formula>
    </cfRule>
    <cfRule type="expression" dxfId="937" priority="65">
      <formula>#REF!=1</formula>
    </cfRule>
    <cfRule type="expression" dxfId="936" priority="66" stopIfTrue="1">
      <formula>I72=#REF!=FALSE</formula>
    </cfRule>
  </conditionalFormatting>
  <conditionalFormatting sqref="I73">
    <cfRule type="expression" dxfId="935" priority="32">
      <formula>#REF!&gt;0</formula>
    </cfRule>
    <cfRule type="expression" dxfId="934" priority="33">
      <formula>#REF!=3</formula>
    </cfRule>
    <cfRule type="expression" dxfId="933" priority="34">
      <formula>#REF!=2</formula>
    </cfRule>
    <cfRule type="expression" dxfId="932" priority="35">
      <formula>#REF!=1</formula>
    </cfRule>
    <cfRule type="expression" dxfId="931" priority="36" stopIfTrue="1">
      <formula>I73=#REF!=FALSE</formula>
    </cfRule>
    <cfRule type="expression" dxfId="930" priority="39">
      <formula>#REF!=2</formula>
    </cfRule>
    <cfRule type="expression" dxfId="929" priority="40">
      <formula>#REF!=1</formula>
    </cfRule>
    <cfRule type="expression" dxfId="928" priority="41" stopIfTrue="1">
      <formula>I73=#REF!=FALSE</formula>
    </cfRule>
  </conditionalFormatting>
  <conditionalFormatting sqref="I73:I75">
    <cfRule type="expression" dxfId="927" priority="27">
      <formula>#REF!&gt;0</formula>
    </cfRule>
    <cfRule type="expression" dxfId="926" priority="28">
      <formula>#REF!=3</formula>
    </cfRule>
    <cfRule type="expression" dxfId="925" priority="29">
      <formula>#REF!=2</formula>
    </cfRule>
    <cfRule type="expression" dxfId="924" priority="30">
      <formula>#REF!=1</formula>
    </cfRule>
    <cfRule type="expression" dxfId="923" priority="31" stopIfTrue="1">
      <formula>I73=#REF!=FALSE</formula>
    </cfRule>
    <cfRule type="expression" dxfId="922" priority="37">
      <formula>#REF!&gt;0</formula>
    </cfRule>
    <cfRule type="expression" dxfId="921" priority="38">
      <formula>#REF!=3</formula>
    </cfRule>
  </conditionalFormatting>
  <conditionalFormatting sqref="I74:I75">
    <cfRule type="expression" dxfId="920" priority="19">
      <formula>#REF!=2</formula>
    </cfRule>
    <cfRule type="expression" dxfId="919" priority="20">
      <formula>#REF!=1</formula>
    </cfRule>
    <cfRule type="expression" dxfId="918" priority="21" stopIfTrue="1">
      <formula>I74=#REF!=FALSE</formula>
    </cfRule>
    <cfRule type="expression" dxfId="917" priority="22">
      <formula>#REF!&gt;0</formula>
    </cfRule>
    <cfRule type="expression" dxfId="916" priority="23">
      <formula>#REF!=3</formula>
    </cfRule>
    <cfRule type="expression" dxfId="915" priority="24">
      <formula>#REF!=2</formula>
    </cfRule>
    <cfRule type="expression" dxfId="914" priority="25">
      <formula>#REF!=1</formula>
    </cfRule>
    <cfRule type="expression" dxfId="913" priority="26" stopIfTrue="1">
      <formula>I74=#REF!=FALSE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P102"/>
  <sheetViews>
    <sheetView showZeros="0" topLeftCell="A29" zoomScale="110" zoomScaleNormal="110" zoomScaleSheetLayoutView="110" workbookViewId="0">
      <selection activeCell="L24" sqref="L24"/>
    </sheetView>
  </sheetViews>
  <sheetFormatPr defaultColWidth="9.125" defaultRowHeight="14.4"/>
  <cols>
    <col min="1" max="1" width="9" style="19" customWidth="1"/>
    <col min="2" max="2" width="9.25" style="19" customWidth="1"/>
    <col min="3" max="3" width="40.25" style="19" customWidth="1"/>
    <col min="4" max="4" width="8.125" style="19" customWidth="1"/>
    <col min="5" max="8" width="9.125" style="19"/>
    <col min="9" max="9" width="9.125" style="56"/>
    <col min="10"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03" t="str">
        <f>kops1!B26</f>
        <v>1,6</v>
      </c>
      <c r="I1" s="53"/>
    </row>
    <row r="2" spans="1:16" s="24" customFormat="1">
      <c r="A2" s="931" t="str">
        <f>C13</f>
        <v>Grīdas</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P92</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886</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4.9">
      <c r="A15" s="234">
        <v>1</v>
      </c>
      <c r="B15" s="238"/>
      <c r="C15" s="269" t="s">
        <v>794</v>
      </c>
      <c r="D15" s="260" t="s">
        <v>29</v>
      </c>
      <c r="E15" s="268">
        <f>E19*8</f>
        <v>186</v>
      </c>
      <c r="F15" s="161"/>
      <c r="G15" s="161"/>
      <c r="H15" s="214"/>
      <c r="I15" s="161"/>
      <c r="J15" s="161"/>
      <c r="K15" s="96"/>
      <c r="L15" s="50"/>
      <c r="M15" s="96"/>
      <c r="N15" s="96"/>
      <c r="O15" s="96"/>
      <c r="P15" s="97"/>
    </row>
    <row r="16" spans="1:16" ht="24.9">
      <c r="A16" s="234">
        <v>2</v>
      </c>
      <c r="B16" s="238"/>
      <c r="C16" s="271" t="s">
        <v>916</v>
      </c>
      <c r="D16" s="260" t="s">
        <v>586</v>
      </c>
      <c r="E16" s="268">
        <v>175.25</v>
      </c>
      <c r="F16" s="166"/>
      <c r="G16" s="166"/>
      <c r="H16" s="797"/>
      <c r="I16" s="166"/>
      <c r="J16" s="166"/>
      <c r="K16" s="96"/>
      <c r="L16" s="50"/>
      <c r="M16" s="96"/>
      <c r="N16" s="96"/>
      <c r="O16" s="96"/>
      <c r="P16" s="97"/>
    </row>
    <row r="17" spans="1:16" ht="24.9">
      <c r="A17" s="234">
        <v>3</v>
      </c>
      <c r="B17" s="238"/>
      <c r="C17" s="620" t="s">
        <v>953</v>
      </c>
      <c r="D17" s="260" t="s">
        <v>586</v>
      </c>
      <c r="E17" s="268">
        <f>442.27</f>
        <v>442.27</v>
      </c>
      <c r="F17" s="166"/>
      <c r="G17" s="166"/>
      <c r="H17" s="797"/>
      <c r="I17" s="166"/>
      <c r="J17" s="166"/>
      <c r="K17" s="96"/>
      <c r="L17" s="50"/>
      <c r="M17" s="96"/>
      <c r="N17" s="96"/>
      <c r="O17" s="96"/>
      <c r="P17" s="97"/>
    </row>
    <row r="18" spans="1:16">
      <c r="A18" s="431">
        <v>4</v>
      </c>
      <c r="B18" s="429"/>
      <c r="C18" s="807" t="s">
        <v>1693</v>
      </c>
      <c r="D18" s="391"/>
      <c r="E18" s="215"/>
      <c r="F18" s="166"/>
      <c r="G18" s="166"/>
      <c r="H18" s="797"/>
      <c r="I18" s="797"/>
      <c r="J18" s="797"/>
      <c r="K18" s="96"/>
      <c r="L18" s="50"/>
      <c r="M18" s="96"/>
      <c r="N18" s="96"/>
      <c r="O18" s="96"/>
      <c r="P18" s="97"/>
    </row>
    <row r="19" spans="1:16" ht="45.2" customHeight="1">
      <c r="A19" s="234">
        <v>5</v>
      </c>
      <c r="B19" s="238"/>
      <c r="C19" s="270" t="s">
        <v>915</v>
      </c>
      <c r="D19" s="260" t="s">
        <v>586</v>
      </c>
      <c r="E19" s="268">
        <v>23.25</v>
      </c>
      <c r="F19" s="166"/>
      <c r="G19" s="166"/>
      <c r="H19" s="797"/>
      <c r="I19" s="166"/>
      <c r="J19" s="166"/>
      <c r="K19" s="96"/>
      <c r="L19" s="50"/>
      <c r="M19" s="96"/>
      <c r="N19" s="96"/>
      <c r="O19" s="96"/>
      <c r="P19" s="97"/>
    </row>
    <row r="20" spans="1:16">
      <c r="A20" s="280">
        <v>0</v>
      </c>
      <c r="B20" s="281"/>
      <c r="C20" s="282" t="s">
        <v>840</v>
      </c>
      <c r="D20" s="14"/>
      <c r="E20" s="15"/>
      <c r="F20" s="166"/>
      <c r="G20" s="166"/>
      <c r="H20" s="797"/>
      <c r="I20" s="814"/>
      <c r="J20" s="814"/>
      <c r="K20" s="96"/>
      <c r="L20" s="50"/>
      <c r="M20" s="96"/>
      <c r="N20" s="96"/>
      <c r="O20" s="96"/>
      <c r="P20" s="97"/>
    </row>
    <row r="21" spans="1:16" ht="24.9">
      <c r="A21" s="434">
        <v>6</v>
      </c>
      <c r="B21" s="278"/>
      <c r="C21" s="621" t="s">
        <v>841</v>
      </c>
      <c r="D21" s="420" t="s">
        <v>29</v>
      </c>
      <c r="E21" s="419">
        <v>2277.1999999999998</v>
      </c>
      <c r="F21" s="166"/>
      <c r="G21" s="166"/>
      <c r="H21" s="797"/>
      <c r="I21" s="797"/>
      <c r="J21" s="797"/>
      <c r="K21" s="96"/>
      <c r="L21" s="50"/>
      <c r="M21" s="96"/>
      <c r="N21" s="96"/>
      <c r="O21" s="96"/>
      <c r="P21" s="97"/>
    </row>
    <row r="22" spans="1:16">
      <c r="A22" s="435">
        <v>7</v>
      </c>
      <c r="B22" s="421"/>
      <c r="C22" s="266" t="s">
        <v>843</v>
      </c>
      <c r="D22" s="260" t="s">
        <v>29</v>
      </c>
      <c r="E22" s="419">
        <v>2277.1999999999998</v>
      </c>
      <c r="F22" s="166"/>
      <c r="G22" s="166"/>
      <c r="H22" s="797"/>
      <c r="I22" s="815"/>
      <c r="J22" s="816"/>
      <c r="K22" s="96"/>
      <c r="L22" s="50"/>
      <c r="M22" s="96"/>
      <c r="N22" s="96"/>
      <c r="O22" s="96"/>
      <c r="P22" s="97"/>
    </row>
    <row r="23" spans="1:16" ht="24.9">
      <c r="A23" s="434">
        <v>8</v>
      </c>
      <c r="B23" s="278"/>
      <c r="C23" s="883" t="s">
        <v>1753</v>
      </c>
      <c r="D23" s="420" t="s">
        <v>29</v>
      </c>
      <c r="E23" s="419">
        <v>2277.1999999999998</v>
      </c>
      <c r="F23" s="166"/>
      <c r="G23" s="166"/>
      <c r="H23" s="797"/>
      <c r="I23" s="166"/>
      <c r="J23" s="166"/>
      <c r="K23" s="96"/>
      <c r="L23" s="50"/>
      <c r="M23" s="96"/>
      <c r="N23" s="96"/>
      <c r="O23" s="96"/>
      <c r="P23" s="97"/>
    </row>
    <row r="24" spans="1:16">
      <c r="A24" s="280">
        <v>0</v>
      </c>
      <c r="B24" s="281"/>
      <c r="C24" s="282" t="s">
        <v>846</v>
      </c>
      <c r="D24" s="14"/>
      <c r="E24" s="15"/>
      <c r="F24" s="166"/>
      <c r="G24" s="166"/>
      <c r="H24" s="797"/>
      <c r="I24" s="814"/>
      <c r="J24" s="814"/>
      <c r="K24" s="96"/>
      <c r="L24" s="50"/>
      <c r="M24" s="96"/>
      <c r="N24" s="96"/>
      <c r="O24" s="96"/>
      <c r="P24" s="97"/>
    </row>
    <row r="25" spans="1:16" ht="31.6" customHeight="1">
      <c r="A25" s="234">
        <v>9</v>
      </c>
      <c r="B25" s="278"/>
      <c r="C25" s="235" t="s">
        <v>848</v>
      </c>
      <c r="D25" s="278" t="s">
        <v>29</v>
      </c>
      <c r="E25" s="214">
        <v>1890.9</v>
      </c>
      <c r="F25" s="166"/>
      <c r="G25" s="166"/>
      <c r="H25" s="797"/>
      <c r="I25" s="797"/>
      <c r="J25" s="797"/>
      <c r="K25" s="96"/>
      <c r="L25" s="50"/>
      <c r="M25" s="96"/>
      <c r="N25" s="96"/>
      <c r="O25" s="96"/>
      <c r="P25" s="97"/>
    </row>
    <row r="26" spans="1:16" ht="28.5" customHeight="1">
      <c r="A26" s="435">
        <v>10</v>
      </c>
      <c r="B26" s="421"/>
      <c r="C26" s="266" t="s">
        <v>842</v>
      </c>
      <c r="D26" s="260" t="s">
        <v>29</v>
      </c>
      <c r="E26" s="214">
        <v>1890.9</v>
      </c>
      <c r="F26" s="166"/>
      <c r="G26" s="166"/>
      <c r="H26" s="797"/>
      <c r="I26" s="815"/>
      <c r="J26" s="816"/>
      <c r="K26" s="96"/>
      <c r="L26" s="50"/>
      <c r="M26" s="96"/>
      <c r="N26" s="96"/>
      <c r="O26" s="96"/>
      <c r="P26" s="97"/>
    </row>
    <row r="27" spans="1:16" ht="37.35">
      <c r="A27" s="434">
        <v>11</v>
      </c>
      <c r="B27" s="278"/>
      <c r="C27" s="883" t="s">
        <v>1752</v>
      </c>
      <c r="D27" s="420" t="s">
        <v>29</v>
      </c>
      <c r="E27" s="214">
        <v>1890.9</v>
      </c>
      <c r="F27" s="166"/>
      <c r="G27" s="166"/>
      <c r="H27" s="797"/>
      <c r="I27" s="166"/>
      <c r="J27" s="166"/>
      <c r="K27" s="96"/>
      <c r="L27" s="50"/>
      <c r="M27" s="96"/>
      <c r="N27" s="96"/>
      <c r="O27" s="96"/>
      <c r="P27" s="97"/>
    </row>
    <row r="28" spans="1:16">
      <c r="A28" s="280">
        <v>0</v>
      </c>
      <c r="B28" s="281"/>
      <c r="C28" s="282" t="s">
        <v>847</v>
      </c>
      <c r="D28" s="14"/>
      <c r="E28" s="15"/>
      <c r="F28" s="166"/>
      <c r="G28" s="166"/>
      <c r="H28" s="797"/>
      <c r="I28" s="814"/>
      <c r="J28" s="814"/>
      <c r="K28" s="96"/>
      <c r="L28" s="50"/>
      <c r="M28" s="96"/>
      <c r="N28" s="96"/>
      <c r="O28" s="96"/>
      <c r="P28" s="97"/>
    </row>
    <row r="29" spans="1:16" ht="31.6" customHeight="1">
      <c r="A29" s="234">
        <v>12</v>
      </c>
      <c r="B29" s="278"/>
      <c r="C29" s="239" t="s">
        <v>848</v>
      </c>
      <c r="D29" s="278" t="s">
        <v>29</v>
      </c>
      <c r="E29" s="214">
        <v>328.5</v>
      </c>
      <c r="F29" s="166"/>
      <c r="G29" s="166"/>
      <c r="H29" s="797"/>
      <c r="I29" s="797"/>
      <c r="J29" s="797"/>
      <c r="K29" s="96"/>
      <c r="L29" s="50"/>
      <c r="M29" s="96"/>
      <c r="N29" s="96"/>
      <c r="O29" s="96"/>
      <c r="P29" s="97"/>
    </row>
    <row r="30" spans="1:16" ht="21.8" customHeight="1">
      <c r="A30" s="435">
        <v>13</v>
      </c>
      <c r="B30" s="421"/>
      <c r="C30" s="265" t="s">
        <v>842</v>
      </c>
      <c r="D30" s="260" t="s">
        <v>29</v>
      </c>
      <c r="E30" s="214">
        <v>328.5</v>
      </c>
      <c r="F30" s="166"/>
      <c r="G30" s="166"/>
      <c r="H30" s="797"/>
      <c r="I30" s="815"/>
      <c r="J30" s="816"/>
      <c r="K30" s="96"/>
      <c r="L30" s="50"/>
      <c r="M30" s="96"/>
      <c r="N30" s="96"/>
      <c r="O30" s="96"/>
      <c r="P30" s="97"/>
    </row>
    <row r="31" spans="1:16" ht="37.35">
      <c r="A31" s="261">
        <v>14</v>
      </c>
      <c r="B31" s="250"/>
      <c r="C31" s="883" t="s">
        <v>1752</v>
      </c>
      <c r="D31" s="420" t="s">
        <v>29</v>
      </c>
      <c r="E31" s="214">
        <v>328.5</v>
      </c>
      <c r="F31" s="166"/>
      <c r="G31" s="166"/>
      <c r="H31" s="797"/>
      <c r="I31" s="166"/>
      <c r="J31" s="166"/>
      <c r="K31" s="96"/>
      <c r="L31" s="50"/>
      <c r="M31" s="96"/>
      <c r="N31" s="96"/>
      <c r="O31" s="96"/>
      <c r="P31" s="97"/>
    </row>
    <row r="32" spans="1:16" ht="24.9">
      <c r="A32" s="234">
        <v>15</v>
      </c>
      <c r="B32" s="278"/>
      <c r="C32" s="239" t="s">
        <v>849</v>
      </c>
      <c r="D32" s="278" t="s">
        <v>29</v>
      </c>
      <c r="E32" s="214">
        <v>328.5</v>
      </c>
      <c r="F32" s="166"/>
      <c r="G32" s="166"/>
      <c r="H32" s="797"/>
      <c r="I32" s="797"/>
      <c r="J32" s="797"/>
      <c r="K32" s="96"/>
      <c r="L32" s="50"/>
      <c r="M32" s="96"/>
      <c r="N32" s="96"/>
      <c r="O32" s="96"/>
      <c r="P32" s="97"/>
    </row>
    <row r="33" spans="1:16" ht="24.9">
      <c r="A33" s="234">
        <v>16</v>
      </c>
      <c r="B33" s="278"/>
      <c r="C33" s="622" t="s">
        <v>1362</v>
      </c>
      <c r="D33" s="609" t="s">
        <v>29</v>
      </c>
      <c r="E33" s="610">
        <v>328.5</v>
      </c>
      <c r="F33" s="166"/>
      <c r="G33" s="166"/>
      <c r="H33" s="797"/>
      <c r="I33" s="797"/>
      <c r="J33" s="797"/>
      <c r="K33" s="96"/>
      <c r="L33" s="50"/>
      <c r="M33" s="96"/>
      <c r="N33" s="96"/>
      <c r="O33" s="96"/>
      <c r="P33" s="97"/>
    </row>
    <row r="34" spans="1:16">
      <c r="A34" s="433">
        <v>17</v>
      </c>
      <c r="B34" s="422"/>
      <c r="C34" s="623" t="s">
        <v>850</v>
      </c>
      <c r="D34" s="423" t="s">
        <v>29</v>
      </c>
      <c r="E34" s="214">
        <v>328.5</v>
      </c>
      <c r="F34" s="166"/>
      <c r="G34" s="166"/>
      <c r="H34" s="797"/>
      <c r="I34" s="817"/>
      <c r="J34" s="817"/>
      <c r="K34" s="96"/>
      <c r="L34" s="50"/>
      <c r="M34" s="96"/>
      <c r="N34" s="96"/>
      <c r="O34" s="96"/>
      <c r="P34" s="97"/>
    </row>
    <row r="35" spans="1:16" ht="24.9">
      <c r="A35" s="433">
        <v>18</v>
      </c>
      <c r="B35" s="422"/>
      <c r="C35" s="623" t="s">
        <v>1385</v>
      </c>
      <c r="D35" s="423" t="s">
        <v>29</v>
      </c>
      <c r="E35" s="214">
        <v>328.5</v>
      </c>
      <c r="F35" s="166"/>
      <c r="G35" s="166"/>
      <c r="H35" s="797"/>
      <c r="I35" s="818"/>
      <c r="J35" s="817"/>
      <c r="K35" s="96"/>
      <c r="L35" s="50"/>
      <c r="M35" s="96"/>
      <c r="N35" s="96"/>
      <c r="O35" s="96"/>
      <c r="P35" s="97"/>
    </row>
    <row r="36" spans="1:16">
      <c r="A36" s="280">
        <v>0</v>
      </c>
      <c r="B36" s="281"/>
      <c r="C36" s="624" t="s">
        <v>851</v>
      </c>
      <c r="D36" s="14"/>
      <c r="E36" s="15"/>
      <c r="F36" s="166"/>
      <c r="G36" s="166"/>
      <c r="H36" s="797"/>
      <c r="I36" s="814"/>
      <c r="J36" s="814"/>
      <c r="K36" s="96"/>
      <c r="L36" s="50"/>
      <c r="M36" s="96"/>
      <c r="N36" s="96"/>
      <c r="O36" s="96"/>
      <c r="P36" s="97"/>
    </row>
    <row r="37" spans="1:16">
      <c r="A37" s="261">
        <v>19</v>
      </c>
      <c r="B37" s="424"/>
      <c r="C37" s="625" t="s">
        <v>852</v>
      </c>
      <c r="D37" s="425" t="s">
        <v>29</v>
      </c>
      <c r="E37" s="432">
        <v>1944.5</v>
      </c>
      <c r="F37" s="166"/>
      <c r="G37" s="166"/>
      <c r="H37" s="797"/>
      <c r="I37" s="797"/>
      <c r="J37" s="797"/>
      <c r="K37" s="96"/>
      <c r="L37" s="50"/>
      <c r="M37" s="96"/>
      <c r="N37" s="96"/>
      <c r="O37" s="96"/>
      <c r="P37" s="97"/>
    </row>
    <row r="38" spans="1:16" ht="56.95" customHeight="1">
      <c r="A38" s="611">
        <v>20</v>
      </c>
      <c r="B38" s="278"/>
      <c r="C38" s="626" t="s">
        <v>1363</v>
      </c>
      <c r="D38" s="420" t="s">
        <v>29</v>
      </c>
      <c r="E38" s="432">
        <v>1944.5</v>
      </c>
      <c r="F38" s="166"/>
      <c r="G38" s="166"/>
      <c r="H38" s="797"/>
      <c r="I38" s="797"/>
      <c r="J38" s="797"/>
      <c r="K38" s="96"/>
      <c r="L38" s="50"/>
      <c r="M38" s="96"/>
      <c r="N38" s="96"/>
      <c r="O38" s="96"/>
      <c r="P38" s="97"/>
    </row>
    <row r="39" spans="1:16" ht="22.6" customHeight="1">
      <c r="A39" s="434">
        <v>21</v>
      </c>
      <c r="B39" s="421"/>
      <c r="C39" s="625" t="s">
        <v>842</v>
      </c>
      <c r="D39" s="260" t="s">
        <v>29</v>
      </c>
      <c r="E39" s="432">
        <v>1944.5</v>
      </c>
      <c r="F39" s="166"/>
      <c r="G39" s="166"/>
      <c r="H39" s="797"/>
      <c r="I39" s="815"/>
      <c r="J39" s="816"/>
      <c r="K39" s="96"/>
      <c r="L39" s="50"/>
      <c r="M39" s="96"/>
      <c r="N39" s="96"/>
      <c r="O39" s="96"/>
      <c r="P39" s="97"/>
    </row>
    <row r="40" spans="1:16" ht="37.35">
      <c r="A40" s="431">
        <v>22</v>
      </c>
      <c r="B40" s="250"/>
      <c r="C40" s="883" t="s">
        <v>1751</v>
      </c>
      <c r="D40" s="420" t="s">
        <v>29</v>
      </c>
      <c r="E40" s="889">
        <v>665.7</v>
      </c>
      <c r="F40" s="166"/>
      <c r="G40" s="166"/>
      <c r="H40" s="797"/>
      <c r="I40" s="166"/>
      <c r="J40" s="166"/>
      <c r="K40" s="96"/>
      <c r="L40" s="50"/>
      <c r="M40" s="96"/>
      <c r="N40" s="96"/>
      <c r="O40" s="96"/>
      <c r="P40" s="97"/>
    </row>
    <row r="41" spans="1:16">
      <c r="A41" s="234">
        <v>23</v>
      </c>
      <c r="B41" s="278"/>
      <c r="C41" s="239" t="s">
        <v>853</v>
      </c>
      <c r="D41" s="278" t="s">
        <v>29</v>
      </c>
      <c r="E41" s="889">
        <v>665.7</v>
      </c>
      <c r="F41" s="166"/>
      <c r="G41" s="166"/>
      <c r="H41" s="797"/>
      <c r="I41" s="797"/>
      <c r="J41" s="797"/>
      <c r="K41" s="96"/>
      <c r="L41" s="50"/>
      <c r="M41" s="96"/>
      <c r="N41" s="96"/>
      <c r="O41" s="96"/>
      <c r="P41" s="97"/>
    </row>
    <row r="42" spans="1:16">
      <c r="A42" s="800" t="s">
        <v>1755</v>
      </c>
      <c r="B42" s="250"/>
      <c r="C42" s="883" t="s">
        <v>1754</v>
      </c>
      <c r="D42" s="420" t="s">
        <v>29</v>
      </c>
      <c r="E42" s="889">
        <f>E39-E40</f>
        <v>1278.8</v>
      </c>
      <c r="F42" s="166"/>
      <c r="G42" s="166"/>
      <c r="H42" s="797"/>
      <c r="I42" s="166"/>
      <c r="J42" s="166"/>
      <c r="K42" s="96"/>
      <c r="L42" s="50"/>
      <c r="M42" s="96"/>
      <c r="N42" s="96"/>
      <c r="O42" s="96"/>
      <c r="P42" s="97"/>
    </row>
    <row r="43" spans="1:16" ht="15.05">
      <c r="A43" s="234">
        <v>0</v>
      </c>
      <c r="B43" s="238"/>
      <c r="C43" s="315" t="s">
        <v>929</v>
      </c>
      <c r="D43" s="278"/>
      <c r="E43" s="439"/>
      <c r="F43" s="166"/>
      <c r="G43" s="166"/>
      <c r="H43" s="797"/>
      <c r="I43" s="521"/>
      <c r="J43" s="521"/>
      <c r="K43" s="96"/>
      <c r="L43" s="50"/>
      <c r="M43" s="96"/>
      <c r="N43" s="96"/>
      <c r="O43" s="96"/>
      <c r="P43" s="97"/>
    </row>
    <row r="44" spans="1:16" ht="37.35">
      <c r="A44" s="234">
        <v>24</v>
      </c>
      <c r="B44" s="236"/>
      <c r="C44" s="614" t="s">
        <v>1386</v>
      </c>
      <c r="D44" s="237" t="s">
        <v>29</v>
      </c>
      <c r="E44" s="214">
        <f>SUM(E45:E58,E64)</f>
        <v>1956.4999999999995</v>
      </c>
      <c r="F44" s="166"/>
      <c r="G44" s="166"/>
      <c r="H44" s="797"/>
      <c r="I44" s="797"/>
      <c r="J44" s="797"/>
      <c r="K44" s="96"/>
      <c r="L44" s="50"/>
      <c r="M44" s="96"/>
      <c r="N44" s="96"/>
      <c r="O44" s="96"/>
      <c r="P44" s="97"/>
    </row>
    <row r="45" spans="1:16" ht="49.75">
      <c r="A45" s="234">
        <v>25</v>
      </c>
      <c r="B45" s="238"/>
      <c r="C45" s="239" t="s">
        <v>1387</v>
      </c>
      <c r="D45" s="278" t="s">
        <v>29</v>
      </c>
      <c r="E45" s="439">
        <v>325.7</v>
      </c>
      <c r="F45" s="166"/>
      <c r="G45" s="166"/>
      <c r="H45" s="797"/>
      <c r="I45" s="166"/>
      <c r="J45" s="166"/>
      <c r="K45" s="96"/>
      <c r="L45" s="50"/>
      <c r="M45" s="96"/>
      <c r="N45" s="96"/>
      <c r="O45" s="96"/>
      <c r="P45" s="97"/>
    </row>
    <row r="46" spans="1:16" ht="49.75">
      <c r="A46" s="234">
        <v>26</v>
      </c>
      <c r="B46" s="796"/>
      <c r="C46" s="239" t="s">
        <v>1705</v>
      </c>
      <c r="D46" s="278" t="s">
        <v>29</v>
      </c>
      <c r="E46" s="304">
        <v>82.5</v>
      </c>
      <c r="F46" s="166"/>
      <c r="G46" s="166"/>
      <c r="H46" s="797"/>
      <c r="I46" s="166"/>
      <c r="J46" s="166"/>
      <c r="K46" s="96"/>
      <c r="L46" s="50"/>
      <c r="M46" s="96"/>
      <c r="N46" s="96"/>
      <c r="O46" s="96"/>
      <c r="P46" s="97"/>
    </row>
    <row r="47" spans="1:16" ht="49.75">
      <c r="A47" s="234">
        <v>27</v>
      </c>
      <c r="B47" s="796"/>
      <c r="C47" s="239" t="s">
        <v>1388</v>
      </c>
      <c r="D47" s="278" t="s">
        <v>29</v>
      </c>
      <c r="E47" s="304">
        <v>73.2</v>
      </c>
      <c r="F47" s="166"/>
      <c r="G47" s="166"/>
      <c r="H47" s="797"/>
      <c r="I47" s="166"/>
      <c r="J47" s="166"/>
      <c r="K47" s="96"/>
      <c r="L47" s="50"/>
      <c r="M47" s="96"/>
      <c r="N47" s="96"/>
      <c r="O47" s="96"/>
      <c r="P47" s="97"/>
    </row>
    <row r="48" spans="1:16" ht="74.650000000000006">
      <c r="A48" s="234">
        <v>28</v>
      </c>
      <c r="B48" s="796"/>
      <c r="C48" s="239" t="s">
        <v>1389</v>
      </c>
      <c r="D48" s="278" t="s">
        <v>29</v>
      </c>
      <c r="E48" s="304">
        <v>110.4</v>
      </c>
      <c r="F48" s="166"/>
      <c r="G48" s="166"/>
      <c r="H48" s="797"/>
      <c r="I48" s="166"/>
      <c r="J48" s="166"/>
      <c r="K48" s="96"/>
      <c r="L48" s="50"/>
      <c r="M48" s="96"/>
      <c r="N48" s="96"/>
      <c r="O48" s="96"/>
      <c r="P48" s="97"/>
    </row>
    <row r="49" spans="1:16" ht="62.2">
      <c r="A49" s="234">
        <v>29</v>
      </c>
      <c r="B49" s="796"/>
      <c r="C49" s="239" t="s">
        <v>1707</v>
      </c>
      <c r="D49" s="278" t="s">
        <v>29</v>
      </c>
      <c r="E49" s="304">
        <v>418.5</v>
      </c>
      <c r="F49" s="166"/>
      <c r="G49" s="166"/>
      <c r="H49" s="797"/>
      <c r="I49" s="166"/>
      <c r="J49" s="166"/>
      <c r="K49" s="96"/>
      <c r="L49" s="50"/>
      <c r="M49" s="96"/>
      <c r="N49" s="96"/>
      <c r="O49" s="96"/>
      <c r="P49" s="97"/>
    </row>
    <row r="50" spans="1:16" ht="87.05" customHeight="1">
      <c r="A50" s="234">
        <v>30</v>
      </c>
      <c r="B50" s="796"/>
      <c r="C50" s="239" t="s">
        <v>1708</v>
      </c>
      <c r="D50" s="278" t="s">
        <v>29</v>
      </c>
      <c r="E50" s="304">
        <v>68.5</v>
      </c>
      <c r="F50" s="166"/>
      <c r="G50" s="166"/>
      <c r="H50" s="797"/>
      <c r="I50" s="166"/>
      <c r="J50" s="166"/>
      <c r="K50" s="96"/>
      <c r="L50" s="50"/>
      <c r="M50" s="96"/>
      <c r="N50" s="96"/>
      <c r="O50" s="96"/>
      <c r="P50" s="97"/>
    </row>
    <row r="51" spans="1:16" s="56" customFormat="1" ht="62.2">
      <c r="A51" s="234">
        <v>31</v>
      </c>
      <c r="B51" s="238"/>
      <c r="C51" s="239" t="s">
        <v>1390</v>
      </c>
      <c r="D51" s="278" t="s">
        <v>29</v>
      </c>
      <c r="E51" s="439">
        <v>1.1000000000000001</v>
      </c>
      <c r="F51" s="161"/>
      <c r="G51" s="161"/>
      <c r="H51" s="214"/>
      <c r="I51" s="161"/>
      <c r="J51" s="161"/>
      <c r="K51" s="96"/>
      <c r="L51" s="50"/>
      <c r="M51" s="96"/>
      <c r="N51" s="96"/>
      <c r="O51" s="96"/>
      <c r="P51" s="97"/>
    </row>
    <row r="52" spans="1:16" s="56" customFormat="1" ht="62.2">
      <c r="A52" s="234">
        <v>32</v>
      </c>
      <c r="B52" s="238"/>
      <c r="C52" s="239" t="s">
        <v>1391</v>
      </c>
      <c r="D52" s="278" t="s">
        <v>29</v>
      </c>
      <c r="E52" s="439">
        <v>1.1000000000000001</v>
      </c>
      <c r="F52" s="161"/>
      <c r="G52" s="161"/>
      <c r="H52" s="214"/>
      <c r="I52" s="161"/>
      <c r="J52" s="161"/>
      <c r="K52" s="96"/>
      <c r="L52" s="50"/>
      <c r="M52" s="96"/>
      <c r="N52" s="96"/>
      <c r="O52" s="96"/>
      <c r="P52" s="97"/>
    </row>
    <row r="53" spans="1:16" s="56" customFormat="1" ht="62.2">
      <c r="A53" s="234">
        <v>33</v>
      </c>
      <c r="B53" s="238"/>
      <c r="C53" s="239" t="s">
        <v>1392</v>
      </c>
      <c r="D53" s="278" t="s">
        <v>29</v>
      </c>
      <c r="E53" s="439">
        <v>325.8</v>
      </c>
      <c r="F53" s="161"/>
      <c r="G53" s="161"/>
      <c r="H53" s="214"/>
      <c r="I53" s="161"/>
      <c r="J53" s="161"/>
      <c r="K53" s="96"/>
      <c r="L53" s="50"/>
      <c r="M53" s="96"/>
      <c r="N53" s="96"/>
      <c r="O53" s="96"/>
      <c r="P53" s="97"/>
    </row>
    <row r="54" spans="1:16" s="56" customFormat="1" ht="62.2">
      <c r="A54" s="234">
        <v>34</v>
      </c>
      <c r="B54" s="238"/>
      <c r="C54" s="239" t="s">
        <v>1393</v>
      </c>
      <c r="D54" s="278" t="s">
        <v>29</v>
      </c>
      <c r="E54" s="439">
        <v>129</v>
      </c>
      <c r="F54" s="161"/>
      <c r="G54" s="161"/>
      <c r="H54" s="214"/>
      <c r="I54" s="161"/>
      <c r="J54" s="161"/>
      <c r="K54" s="96"/>
      <c r="L54" s="50"/>
      <c r="M54" s="96"/>
      <c r="N54" s="96"/>
      <c r="O54" s="96"/>
      <c r="P54" s="97"/>
    </row>
    <row r="55" spans="1:16" s="56" customFormat="1" ht="49.75">
      <c r="A55" s="234">
        <v>35</v>
      </c>
      <c r="B55" s="238"/>
      <c r="C55" s="239" t="s">
        <v>1394</v>
      </c>
      <c r="D55" s="278" t="s">
        <v>29</v>
      </c>
      <c r="E55" s="439">
        <v>95.1</v>
      </c>
      <c r="F55" s="161"/>
      <c r="G55" s="161"/>
      <c r="H55" s="214"/>
      <c r="I55" s="161"/>
      <c r="J55" s="161"/>
      <c r="K55" s="96"/>
      <c r="L55" s="50"/>
      <c r="M55" s="96"/>
      <c r="N55" s="96"/>
      <c r="O55" s="96"/>
      <c r="P55" s="97"/>
    </row>
    <row r="56" spans="1:16" s="56" customFormat="1" ht="49.75">
      <c r="A56" s="234">
        <v>36</v>
      </c>
      <c r="B56" s="238"/>
      <c r="C56" s="239" t="s">
        <v>1395</v>
      </c>
      <c r="D56" s="278" t="s">
        <v>29</v>
      </c>
      <c r="E56" s="439">
        <v>128.1</v>
      </c>
      <c r="F56" s="161"/>
      <c r="G56" s="161"/>
      <c r="H56" s="214"/>
      <c r="I56" s="161"/>
      <c r="J56" s="161"/>
      <c r="K56" s="96"/>
      <c r="L56" s="50"/>
      <c r="M56" s="96"/>
      <c r="N56" s="96"/>
      <c r="O56" s="96"/>
      <c r="P56" s="97"/>
    </row>
    <row r="57" spans="1:16" s="56" customFormat="1" ht="49.75">
      <c r="A57" s="234">
        <v>37</v>
      </c>
      <c r="B57" s="238"/>
      <c r="C57" s="239" t="s">
        <v>1396</v>
      </c>
      <c r="D57" s="278" t="s">
        <v>29</v>
      </c>
      <c r="E57" s="439">
        <v>82.6</v>
      </c>
      <c r="F57" s="161"/>
      <c r="G57" s="161"/>
      <c r="H57" s="214"/>
      <c r="I57" s="161"/>
      <c r="J57" s="161"/>
      <c r="K57" s="96"/>
      <c r="L57" s="50"/>
      <c r="M57" s="96"/>
      <c r="N57" s="96"/>
      <c r="O57" s="96"/>
      <c r="P57" s="97"/>
    </row>
    <row r="58" spans="1:16" s="56" customFormat="1" ht="49.75">
      <c r="A58" s="234">
        <v>38</v>
      </c>
      <c r="B58" s="238"/>
      <c r="C58" s="239" t="s">
        <v>1397</v>
      </c>
      <c r="D58" s="278" t="s">
        <v>29</v>
      </c>
      <c r="E58" s="439">
        <v>7.5</v>
      </c>
      <c r="F58" s="161"/>
      <c r="G58" s="161"/>
      <c r="H58" s="214"/>
      <c r="I58" s="161"/>
      <c r="J58" s="161"/>
      <c r="K58" s="96"/>
      <c r="L58" s="50"/>
      <c r="M58" s="96"/>
      <c r="N58" s="96"/>
      <c r="O58" s="96"/>
      <c r="P58" s="97"/>
    </row>
    <row r="59" spans="1:16" s="56" customFormat="1" ht="49.75">
      <c r="A59" s="234">
        <v>39</v>
      </c>
      <c r="B59" s="238"/>
      <c r="C59" s="239" t="s">
        <v>1398</v>
      </c>
      <c r="D59" s="278" t="s">
        <v>29</v>
      </c>
      <c r="E59" s="439">
        <v>42.5</v>
      </c>
      <c r="F59" s="161"/>
      <c r="G59" s="161"/>
      <c r="H59" s="214"/>
      <c r="I59" s="178"/>
      <c r="J59" s="178"/>
      <c r="K59" s="96"/>
      <c r="L59" s="50"/>
      <c r="M59" s="96"/>
      <c r="N59" s="96"/>
      <c r="O59" s="96"/>
      <c r="P59" s="97"/>
    </row>
    <row r="60" spans="1:16" s="56" customFormat="1" ht="62.2">
      <c r="A60" s="234">
        <v>40</v>
      </c>
      <c r="B60" s="238"/>
      <c r="C60" s="239" t="s">
        <v>1399</v>
      </c>
      <c r="D60" s="278" t="s">
        <v>29</v>
      </c>
      <c r="E60" s="439">
        <v>30.9</v>
      </c>
      <c r="F60" s="161"/>
      <c r="G60" s="161"/>
      <c r="H60" s="214"/>
      <c r="I60" s="178"/>
      <c r="J60" s="178"/>
      <c r="K60" s="96"/>
      <c r="L60" s="50"/>
      <c r="M60" s="96"/>
      <c r="N60" s="96"/>
      <c r="O60" s="96"/>
      <c r="P60" s="97"/>
    </row>
    <row r="61" spans="1:16" s="56" customFormat="1" ht="49.75">
      <c r="A61" s="234">
        <v>41</v>
      </c>
      <c r="B61" s="238"/>
      <c r="C61" s="239" t="s">
        <v>1400</v>
      </c>
      <c r="D61" s="278" t="s">
        <v>29</v>
      </c>
      <c r="E61" s="439">
        <v>21.6</v>
      </c>
      <c r="F61" s="161"/>
      <c r="G61" s="161"/>
      <c r="H61" s="214"/>
      <c r="I61" s="178"/>
      <c r="J61" s="178"/>
      <c r="K61" s="96"/>
      <c r="L61" s="50"/>
      <c r="M61" s="96"/>
      <c r="N61" s="96"/>
      <c r="O61" s="96"/>
      <c r="P61" s="97"/>
    </row>
    <row r="62" spans="1:16" s="56" customFormat="1" ht="37.35">
      <c r="A62" s="234">
        <v>42</v>
      </c>
      <c r="B62" s="238"/>
      <c r="C62" s="239" t="s">
        <v>1401</v>
      </c>
      <c r="D62" s="278" t="s">
        <v>29</v>
      </c>
      <c r="E62" s="439">
        <v>8.5</v>
      </c>
      <c r="F62" s="161"/>
      <c r="G62" s="161"/>
      <c r="H62" s="214"/>
      <c r="I62" s="178"/>
      <c r="J62" s="178"/>
      <c r="K62" s="96"/>
      <c r="L62" s="50"/>
      <c r="M62" s="96"/>
      <c r="N62" s="96"/>
      <c r="O62" s="96"/>
      <c r="P62" s="97"/>
    </row>
    <row r="63" spans="1:16" s="56" customFormat="1" ht="49.75">
      <c r="A63" s="234">
        <v>43</v>
      </c>
      <c r="B63" s="238"/>
      <c r="C63" s="239" t="s">
        <v>1402</v>
      </c>
      <c r="D63" s="278" t="s">
        <v>29</v>
      </c>
      <c r="E63" s="439">
        <v>37</v>
      </c>
      <c r="F63" s="161"/>
      <c r="G63" s="161"/>
      <c r="H63" s="214"/>
      <c r="I63" s="178"/>
      <c r="J63" s="178"/>
      <c r="K63" s="96"/>
      <c r="L63" s="50"/>
      <c r="M63" s="96"/>
      <c r="N63" s="96"/>
      <c r="O63" s="96"/>
      <c r="P63" s="97"/>
    </row>
    <row r="64" spans="1:16" s="829" customFormat="1" ht="37.35">
      <c r="A64" s="830">
        <v>44</v>
      </c>
      <c r="B64" s="831"/>
      <c r="C64" s="832" t="s">
        <v>933</v>
      </c>
      <c r="D64" s="833" t="s">
        <v>29</v>
      </c>
      <c r="E64" s="834">
        <v>107.4</v>
      </c>
      <c r="F64" s="824"/>
      <c r="G64" s="824"/>
      <c r="H64" s="825"/>
      <c r="I64" s="824"/>
      <c r="J64" s="824"/>
      <c r="K64" s="826"/>
      <c r="L64" s="827"/>
      <c r="M64" s="826"/>
      <c r="N64" s="826"/>
      <c r="O64" s="826"/>
      <c r="P64" s="828"/>
    </row>
    <row r="65" spans="1:16" s="56" customFormat="1" ht="24.9">
      <c r="A65" s="234">
        <v>45</v>
      </c>
      <c r="B65" s="238"/>
      <c r="C65" s="239" t="s">
        <v>932</v>
      </c>
      <c r="D65" s="278" t="s">
        <v>145</v>
      </c>
      <c r="E65" s="439">
        <v>185.3</v>
      </c>
      <c r="F65" s="161"/>
      <c r="G65" s="161"/>
      <c r="H65" s="214"/>
      <c r="I65" s="178"/>
      <c r="J65" s="178"/>
      <c r="K65" s="96"/>
      <c r="L65" s="50"/>
      <c r="M65" s="96"/>
      <c r="N65" s="96"/>
      <c r="O65" s="96"/>
      <c r="P65" s="97"/>
    </row>
    <row r="66" spans="1:16" s="56" customFormat="1" ht="24.9">
      <c r="A66" s="234">
        <v>46</v>
      </c>
      <c r="B66" s="238"/>
      <c r="C66" s="239" t="s">
        <v>927</v>
      </c>
      <c r="D66" s="278" t="s">
        <v>145</v>
      </c>
      <c r="E66" s="439">
        <v>446.8</v>
      </c>
      <c r="F66" s="161"/>
      <c r="G66" s="161"/>
      <c r="H66" s="214"/>
      <c r="I66" s="178"/>
      <c r="J66" s="178"/>
      <c r="K66" s="96"/>
      <c r="L66" s="50"/>
      <c r="M66" s="96"/>
      <c r="N66" s="96"/>
      <c r="O66" s="96"/>
      <c r="P66" s="97"/>
    </row>
    <row r="67" spans="1:16" s="56" customFormat="1" ht="24.9">
      <c r="A67" s="234">
        <v>47</v>
      </c>
      <c r="B67" s="238"/>
      <c r="C67" s="239" t="s">
        <v>928</v>
      </c>
      <c r="D67" s="278" t="s">
        <v>145</v>
      </c>
      <c r="E67" s="439">
        <v>510.6</v>
      </c>
      <c r="F67" s="161"/>
      <c r="G67" s="161"/>
      <c r="H67" s="214"/>
      <c r="I67" s="214"/>
      <c r="J67" s="214"/>
      <c r="K67" s="96"/>
      <c r="L67" s="50"/>
      <c r="M67" s="96"/>
      <c r="N67" s="96"/>
      <c r="O67" s="96"/>
      <c r="P67" s="97"/>
    </row>
    <row r="68" spans="1:16" s="56" customFormat="1" ht="29.15" customHeight="1">
      <c r="A68" s="234">
        <v>48</v>
      </c>
      <c r="B68" s="238"/>
      <c r="C68" s="239" t="s">
        <v>931</v>
      </c>
      <c r="D68" s="278" t="s">
        <v>146</v>
      </c>
      <c r="E68" s="439">
        <v>202.4</v>
      </c>
      <c r="F68" s="161"/>
      <c r="G68" s="161"/>
      <c r="H68" s="214"/>
      <c r="I68" s="214"/>
      <c r="J68" s="214"/>
      <c r="K68" s="96"/>
      <c r="L68" s="50"/>
      <c r="M68" s="96"/>
      <c r="N68" s="96"/>
      <c r="O68" s="96"/>
      <c r="P68" s="97"/>
    </row>
    <row r="69" spans="1:16" s="56" customFormat="1" ht="15.05">
      <c r="A69" s="234">
        <v>0</v>
      </c>
      <c r="B69" s="238"/>
      <c r="C69" s="315" t="s">
        <v>930</v>
      </c>
      <c r="D69" s="278"/>
      <c r="E69" s="439"/>
      <c r="F69" s="161"/>
      <c r="G69" s="161"/>
      <c r="H69" s="214"/>
      <c r="I69" s="178"/>
      <c r="J69" s="178"/>
      <c r="K69" s="96"/>
      <c r="L69" s="50"/>
      <c r="M69" s="96"/>
      <c r="N69" s="96"/>
      <c r="O69" s="96"/>
      <c r="P69" s="97"/>
    </row>
    <row r="70" spans="1:16" s="56" customFormat="1" ht="37.35">
      <c r="A70" s="234">
        <v>49</v>
      </c>
      <c r="B70" s="236"/>
      <c r="C70" s="614" t="s">
        <v>1404</v>
      </c>
      <c r="D70" s="237" t="s">
        <v>29</v>
      </c>
      <c r="E70" s="214">
        <f>SUM(E71:E83)</f>
        <v>2007.8000000000002</v>
      </c>
      <c r="F70" s="161"/>
      <c r="G70" s="161"/>
      <c r="H70" s="214"/>
      <c r="I70" s="214"/>
      <c r="J70" s="214"/>
      <c r="K70" s="96"/>
      <c r="L70" s="50"/>
      <c r="M70" s="96"/>
      <c r="N70" s="96"/>
      <c r="O70" s="96"/>
      <c r="P70" s="97"/>
    </row>
    <row r="71" spans="1:16" s="56" customFormat="1" ht="49.75">
      <c r="A71" s="234">
        <v>50</v>
      </c>
      <c r="B71" s="238"/>
      <c r="C71" s="239" t="s">
        <v>1403</v>
      </c>
      <c r="D71" s="237" t="s">
        <v>29</v>
      </c>
      <c r="E71" s="439">
        <v>462.1</v>
      </c>
      <c r="F71" s="161"/>
      <c r="G71" s="161"/>
      <c r="H71" s="214"/>
      <c r="I71" s="161"/>
      <c r="J71" s="161"/>
      <c r="K71" s="96"/>
      <c r="L71" s="50"/>
      <c r="M71" s="96"/>
      <c r="N71" s="96"/>
      <c r="O71" s="96"/>
      <c r="P71" s="97"/>
    </row>
    <row r="72" spans="1:16" ht="56.3" customHeight="1">
      <c r="A72" s="234">
        <v>51</v>
      </c>
      <c r="B72" s="796"/>
      <c r="C72" s="239" t="s">
        <v>1706</v>
      </c>
      <c r="D72" s="236" t="s">
        <v>29</v>
      </c>
      <c r="E72" s="304">
        <v>326.3</v>
      </c>
      <c r="F72" s="166"/>
      <c r="G72" s="166"/>
      <c r="H72" s="797"/>
      <c r="I72" s="166"/>
      <c r="J72" s="166"/>
      <c r="K72" s="96"/>
      <c r="L72" s="50"/>
      <c r="M72" s="96"/>
      <c r="N72" s="96"/>
      <c r="O72" s="96"/>
      <c r="P72" s="97"/>
    </row>
    <row r="73" spans="1:16" s="56" customFormat="1" ht="74.650000000000006">
      <c r="A73" s="234">
        <v>52</v>
      </c>
      <c r="B73" s="238"/>
      <c r="C73" s="239" t="s">
        <v>1405</v>
      </c>
      <c r="D73" s="237" t="s">
        <v>29</v>
      </c>
      <c r="E73" s="439">
        <v>352.2</v>
      </c>
      <c r="F73" s="161"/>
      <c r="G73" s="161"/>
      <c r="H73" s="214"/>
      <c r="I73" s="161"/>
      <c r="J73" s="161"/>
      <c r="K73" s="96"/>
      <c r="L73" s="50"/>
      <c r="M73" s="96"/>
      <c r="N73" s="96"/>
      <c r="O73" s="96"/>
      <c r="P73" s="97"/>
    </row>
    <row r="74" spans="1:16" s="56" customFormat="1" ht="87.05">
      <c r="A74" s="234">
        <v>53</v>
      </c>
      <c r="B74" s="238"/>
      <c r="C74" s="239" t="s">
        <v>1406</v>
      </c>
      <c r="D74" s="237" t="s">
        <v>29</v>
      </c>
      <c r="E74" s="439">
        <v>100.9</v>
      </c>
      <c r="F74" s="161"/>
      <c r="G74" s="161"/>
      <c r="H74" s="214"/>
      <c r="I74" s="161"/>
      <c r="J74" s="161"/>
      <c r="K74" s="96"/>
      <c r="L74" s="50"/>
      <c r="M74" s="96"/>
      <c r="N74" s="96"/>
      <c r="O74" s="96"/>
      <c r="P74" s="97"/>
    </row>
    <row r="75" spans="1:16" s="56" customFormat="1" ht="87.05">
      <c r="A75" s="234">
        <v>54</v>
      </c>
      <c r="B75" s="238"/>
      <c r="C75" s="239" t="s">
        <v>1407</v>
      </c>
      <c r="D75" s="237" t="s">
        <v>29</v>
      </c>
      <c r="E75" s="439">
        <v>1.6</v>
      </c>
      <c r="F75" s="161"/>
      <c r="G75" s="161"/>
      <c r="H75" s="214"/>
      <c r="I75" s="161"/>
      <c r="J75" s="161"/>
      <c r="K75" s="96"/>
      <c r="L75" s="50"/>
      <c r="M75" s="96"/>
      <c r="N75" s="96"/>
      <c r="O75" s="96"/>
      <c r="P75" s="97"/>
    </row>
    <row r="76" spans="1:16" s="56" customFormat="1" ht="94.1" customHeight="1">
      <c r="A76" s="234">
        <v>55</v>
      </c>
      <c r="B76" s="238"/>
      <c r="C76" s="239" t="s">
        <v>1408</v>
      </c>
      <c r="D76" s="237" t="s">
        <v>29</v>
      </c>
      <c r="E76" s="439">
        <v>1.2</v>
      </c>
      <c r="F76" s="161"/>
      <c r="G76" s="161"/>
      <c r="H76" s="214"/>
      <c r="I76" s="161"/>
      <c r="J76" s="161"/>
      <c r="K76" s="96"/>
      <c r="L76" s="50"/>
      <c r="M76" s="96"/>
      <c r="N76" s="96"/>
      <c r="O76" s="96"/>
      <c r="P76" s="97"/>
    </row>
    <row r="77" spans="1:16" s="56" customFormat="1" ht="49.75">
      <c r="A77" s="234">
        <v>56</v>
      </c>
      <c r="B77" s="238"/>
      <c r="C77" s="239" t="s">
        <v>1409</v>
      </c>
      <c r="D77" s="237" t="s">
        <v>29</v>
      </c>
      <c r="E77" s="439">
        <v>362.3</v>
      </c>
      <c r="F77" s="161"/>
      <c r="G77" s="161"/>
      <c r="H77" s="214"/>
      <c r="I77" s="161"/>
      <c r="J77" s="161"/>
      <c r="K77" s="96"/>
      <c r="L77" s="50"/>
      <c r="M77" s="96"/>
      <c r="N77" s="96"/>
      <c r="O77" s="96"/>
      <c r="P77" s="97"/>
    </row>
    <row r="78" spans="1:16" s="56" customFormat="1" ht="49.75">
      <c r="A78" s="234">
        <v>57</v>
      </c>
      <c r="B78" s="238"/>
      <c r="C78" s="239" t="s">
        <v>1410</v>
      </c>
      <c r="D78" s="237" t="s">
        <v>29</v>
      </c>
      <c r="E78" s="439">
        <v>111.7</v>
      </c>
      <c r="F78" s="161"/>
      <c r="G78" s="161"/>
      <c r="H78" s="214"/>
      <c r="I78" s="161"/>
      <c r="J78" s="161"/>
      <c r="K78" s="96"/>
      <c r="L78" s="50"/>
      <c r="M78" s="96"/>
      <c r="N78" s="96"/>
      <c r="O78" s="96"/>
      <c r="P78" s="97"/>
    </row>
    <row r="79" spans="1:16" s="56" customFormat="1" ht="49.75">
      <c r="A79" s="234">
        <v>58</v>
      </c>
      <c r="B79" s="238"/>
      <c r="C79" s="239" t="s">
        <v>1394</v>
      </c>
      <c r="D79" s="237" t="s">
        <v>29</v>
      </c>
      <c r="E79" s="439">
        <v>20.9</v>
      </c>
      <c r="F79" s="161"/>
      <c r="G79" s="161"/>
      <c r="H79" s="214"/>
      <c r="I79" s="161"/>
      <c r="J79" s="161"/>
      <c r="K79" s="96"/>
      <c r="L79" s="50"/>
      <c r="M79" s="96"/>
      <c r="N79" s="96"/>
      <c r="O79" s="96"/>
      <c r="P79" s="97"/>
    </row>
    <row r="80" spans="1:16" s="56" customFormat="1" ht="49.75">
      <c r="A80" s="234">
        <v>59</v>
      </c>
      <c r="B80" s="238"/>
      <c r="C80" s="239" t="s">
        <v>1395</v>
      </c>
      <c r="D80" s="237" t="s">
        <v>29</v>
      </c>
      <c r="E80" s="439">
        <v>140.80000000000001</v>
      </c>
      <c r="F80" s="161"/>
      <c r="G80" s="161"/>
      <c r="H80" s="214"/>
      <c r="I80" s="161"/>
      <c r="J80" s="161"/>
      <c r="K80" s="96"/>
      <c r="L80" s="50"/>
      <c r="M80" s="96"/>
      <c r="N80" s="96"/>
      <c r="O80" s="96"/>
      <c r="P80" s="97"/>
    </row>
    <row r="81" spans="1:16" s="56" customFormat="1" ht="87.05">
      <c r="A81" s="234">
        <v>60</v>
      </c>
      <c r="B81" s="238"/>
      <c r="C81" s="239" t="s">
        <v>1411</v>
      </c>
      <c r="D81" s="237" t="s">
        <v>29</v>
      </c>
      <c r="E81" s="439">
        <v>74.099999999999994</v>
      </c>
      <c r="F81" s="161"/>
      <c r="G81" s="161"/>
      <c r="H81" s="214"/>
      <c r="I81" s="161"/>
      <c r="J81" s="161"/>
      <c r="K81" s="96"/>
      <c r="L81" s="50"/>
      <c r="M81" s="96"/>
      <c r="N81" s="96"/>
      <c r="O81" s="96"/>
      <c r="P81" s="97"/>
    </row>
    <row r="82" spans="1:16" s="56" customFormat="1" ht="113.25" customHeight="1">
      <c r="A82" s="234">
        <v>61</v>
      </c>
      <c r="B82" s="238"/>
      <c r="C82" s="239" t="s">
        <v>1412</v>
      </c>
      <c r="D82" s="237" t="s">
        <v>29</v>
      </c>
      <c r="E82" s="439">
        <v>30.2</v>
      </c>
      <c r="F82" s="161"/>
      <c r="G82" s="161"/>
      <c r="H82" s="214"/>
      <c r="I82" s="161"/>
      <c r="J82" s="161"/>
      <c r="K82" s="96"/>
      <c r="L82" s="50"/>
      <c r="M82" s="96"/>
      <c r="N82" s="96"/>
      <c r="O82" s="96"/>
      <c r="P82" s="97"/>
    </row>
    <row r="83" spans="1:16" s="829" customFormat="1" ht="37.35">
      <c r="A83" s="830">
        <v>62</v>
      </c>
      <c r="B83" s="831"/>
      <c r="C83" s="832" t="s">
        <v>934</v>
      </c>
      <c r="D83" s="835" t="s">
        <v>29</v>
      </c>
      <c r="E83" s="834">
        <v>23.5</v>
      </c>
      <c r="F83" s="824"/>
      <c r="G83" s="824"/>
      <c r="H83" s="825"/>
      <c r="I83" s="824"/>
      <c r="J83" s="824"/>
      <c r="K83" s="826"/>
      <c r="L83" s="827"/>
      <c r="M83" s="826"/>
      <c r="N83" s="826"/>
      <c r="O83" s="826"/>
      <c r="P83" s="828"/>
    </row>
    <row r="84" spans="1:16" s="56" customFormat="1" ht="24.9">
      <c r="A84" s="234">
        <v>63</v>
      </c>
      <c r="B84" s="238"/>
      <c r="C84" s="239" t="s">
        <v>932</v>
      </c>
      <c r="D84" s="278" t="s">
        <v>145</v>
      </c>
      <c r="E84" s="439">
        <v>124.5</v>
      </c>
      <c r="F84" s="161"/>
      <c r="G84" s="161"/>
      <c r="H84" s="214"/>
      <c r="I84" s="178"/>
      <c r="J84" s="178"/>
      <c r="K84" s="96"/>
      <c r="L84" s="50"/>
      <c r="M84" s="96"/>
      <c r="N84" s="96"/>
      <c r="O84" s="96"/>
      <c r="P84" s="97"/>
    </row>
    <row r="85" spans="1:16" s="56" customFormat="1" ht="24.9">
      <c r="A85" s="234">
        <v>64</v>
      </c>
      <c r="B85" s="238"/>
      <c r="C85" s="239" t="s">
        <v>927</v>
      </c>
      <c r="D85" s="278" t="s">
        <v>145</v>
      </c>
      <c r="E85" s="439">
        <v>210.48</v>
      </c>
      <c r="F85" s="161"/>
      <c r="G85" s="161"/>
      <c r="H85" s="214"/>
      <c r="I85" s="178"/>
      <c r="J85" s="178"/>
      <c r="K85" s="96"/>
      <c r="L85" s="50"/>
      <c r="M85" s="96"/>
      <c r="N85" s="96"/>
      <c r="O85" s="96"/>
      <c r="P85" s="97"/>
    </row>
    <row r="86" spans="1:16" s="56" customFormat="1" ht="24.9">
      <c r="A86" s="234">
        <v>65</v>
      </c>
      <c r="B86" s="238"/>
      <c r="C86" s="239" t="s">
        <v>928</v>
      </c>
      <c r="D86" s="278" t="s">
        <v>145</v>
      </c>
      <c r="E86" s="439">
        <v>860.2</v>
      </c>
      <c r="F86" s="161"/>
      <c r="G86" s="161"/>
      <c r="H86" s="214"/>
      <c r="I86" s="214"/>
      <c r="J86" s="214"/>
      <c r="K86" s="96"/>
      <c r="L86" s="50"/>
      <c r="M86" s="96"/>
      <c r="N86" s="96"/>
      <c r="O86" s="96"/>
      <c r="P86" s="97"/>
    </row>
    <row r="87" spans="1:16" s="56" customFormat="1" ht="37.35" customHeight="1">
      <c r="A87" s="234">
        <v>66</v>
      </c>
      <c r="B87" s="238"/>
      <c r="C87" s="239" t="s">
        <v>931</v>
      </c>
      <c r="D87" s="278" t="s">
        <v>146</v>
      </c>
      <c r="E87" s="439">
        <v>305.41000000000003</v>
      </c>
      <c r="F87" s="161"/>
      <c r="G87" s="161"/>
      <c r="H87" s="214"/>
      <c r="I87" s="214"/>
      <c r="J87" s="214"/>
      <c r="K87" s="96"/>
      <c r="L87" s="50"/>
      <c r="M87" s="96"/>
      <c r="N87" s="96"/>
      <c r="O87" s="96"/>
      <c r="P87" s="97"/>
    </row>
    <row r="88" spans="1:16" s="56" customFormat="1" ht="15.05">
      <c r="A88" s="234">
        <v>0</v>
      </c>
      <c r="B88" s="238"/>
      <c r="C88" s="315" t="s">
        <v>1274</v>
      </c>
      <c r="D88" s="278"/>
      <c r="E88" s="439"/>
      <c r="F88" s="161"/>
      <c r="G88" s="161"/>
      <c r="H88" s="214"/>
      <c r="I88" s="178"/>
      <c r="J88" s="178"/>
      <c r="K88" s="96"/>
      <c r="L88" s="50"/>
      <c r="M88" s="96"/>
      <c r="N88" s="96"/>
      <c r="O88" s="96"/>
      <c r="P88" s="97"/>
    </row>
    <row r="89" spans="1:16" s="56" customFormat="1" ht="49.75">
      <c r="A89" s="234">
        <v>67</v>
      </c>
      <c r="B89" s="238"/>
      <c r="C89" s="239" t="s">
        <v>1413</v>
      </c>
      <c r="D89" s="237" t="s">
        <v>29</v>
      </c>
      <c r="E89" s="439">
        <v>41</v>
      </c>
      <c r="F89" s="161"/>
      <c r="G89" s="161"/>
      <c r="H89" s="214"/>
      <c r="I89" s="161"/>
      <c r="J89" s="161"/>
      <c r="K89" s="96"/>
      <c r="L89" s="50"/>
      <c r="M89" s="96"/>
      <c r="N89" s="96"/>
      <c r="O89" s="96"/>
      <c r="P89" s="97"/>
    </row>
    <row r="90" spans="1:16" s="56" customFormat="1" ht="49.75">
      <c r="A90" s="234">
        <v>68</v>
      </c>
      <c r="B90" s="238"/>
      <c r="C90" s="239" t="s">
        <v>1414</v>
      </c>
      <c r="D90" s="237" t="s">
        <v>29</v>
      </c>
      <c r="E90" s="439">
        <v>3</v>
      </c>
      <c r="F90" s="161"/>
      <c r="G90" s="161"/>
      <c r="H90" s="214"/>
      <c r="I90" s="161"/>
      <c r="J90" s="161"/>
      <c r="K90" s="96"/>
      <c r="L90" s="50"/>
      <c r="M90" s="96"/>
      <c r="N90" s="96"/>
      <c r="O90" s="96"/>
      <c r="P90" s="97"/>
    </row>
    <row r="91" spans="1:16">
      <c r="A91" s="34"/>
      <c r="B91" s="35"/>
      <c r="C91" s="36"/>
      <c r="D91" s="37"/>
      <c r="E91" s="38"/>
      <c r="F91" s="38">
        <v>0</v>
      </c>
      <c r="G91" s="38">
        <v>0</v>
      </c>
      <c r="H91" s="39"/>
      <c r="I91" s="39"/>
      <c r="J91" s="38"/>
      <c r="K91" s="38"/>
      <c r="L91" s="38"/>
      <c r="M91" s="38"/>
      <c r="N91" s="38"/>
      <c r="O91" s="38"/>
      <c r="P91" s="40"/>
    </row>
    <row r="92" spans="1:16" ht="15.4" customHeight="1">
      <c r="A92" s="41"/>
      <c r="B92" s="41"/>
      <c r="C92" s="936" t="s">
        <v>97</v>
      </c>
      <c r="D92" s="937"/>
      <c r="E92" s="937"/>
      <c r="F92" s="937"/>
      <c r="G92" s="937"/>
      <c r="H92" s="937"/>
      <c r="I92" s="937"/>
      <c r="J92" s="937"/>
      <c r="K92" s="937"/>
      <c r="L92" s="42"/>
      <c r="M92" s="42"/>
      <c r="N92" s="42"/>
      <c r="O92" s="42"/>
      <c r="P92" s="42"/>
    </row>
    <row r="93" spans="1:16" s="114" customFormat="1" collapsed="1">
      <c r="I93" s="135"/>
    </row>
    <row r="94" spans="1:16" customFormat="1" ht="12.8" customHeight="1">
      <c r="B94" s="136" t="s">
        <v>52</v>
      </c>
    </row>
    <row r="95" spans="1:16" customFormat="1" ht="45" customHeight="1">
      <c r="A95"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5" s="923"/>
      <c r="C95" s="923"/>
      <c r="D95" s="923"/>
      <c r="E95" s="923"/>
      <c r="F95" s="923"/>
      <c r="G95" s="923"/>
      <c r="H95" s="923"/>
      <c r="I95" s="923"/>
      <c r="J95" s="923"/>
      <c r="K95" s="923"/>
      <c r="L95" s="923"/>
      <c r="M95" s="923"/>
      <c r="N95" s="923"/>
      <c r="O95" s="923"/>
      <c r="P95" s="923"/>
    </row>
    <row r="96" spans="1:16" customFormat="1" ht="66.8" customHeight="1">
      <c r="A96" s="923"/>
      <c r="B96" s="923"/>
      <c r="C96" s="923"/>
      <c r="D96" s="923"/>
      <c r="E96" s="923"/>
      <c r="F96" s="923"/>
      <c r="G96" s="923"/>
      <c r="H96" s="923"/>
      <c r="I96" s="923"/>
      <c r="J96" s="923"/>
      <c r="K96" s="923"/>
      <c r="L96" s="923"/>
      <c r="M96" s="923"/>
      <c r="N96" s="923"/>
      <c r="O96" s="923"/>
      <c r="P96" s="923"/>
    </row>
    <row r="97" spans="2:16" customFormat="1" ht="12.8" customHeight="1">
      <c r="B97" s="137"/>
    </row>
    <row r="98" spans="2:16" customFormat="1" ht="12.8" customHeight="1">
      <c r="B98" s="137"/>
    </row>
    <row r="99" spans="2:16" s="114" customFormat="1">
      <c r="B99" s="114" t="s">
        <v>8</v>
      </c>
      <c r="L99" s="142" t="str">
        <f>Koptame!B41</f>
        <v>Pārbaudīja:</v>
      </c>
      <c r="M99" s="142"/>
      <c r="N99" s="142"/>
      <c r="O99" s="142"/>
      <c r="P99" s="142"/>
    </row>
    <row r="100" spans="2:16" s="114" customFormat="1" ht="14.25" customHeight="1">
      <c r="C100" s="134">
        <f>Koptame!C36</f>
        <v>0</v>
      </c>
      <c r="L100" s="134"/>
      <c r="M100" s="920">
        <f>Koptame!C42</f>
        <v>0</v>
      </c>
      <c r="N100" s="920"/>
      <c r="O100" s="142"/>
      <c r="P100" s="142"/>
    </row>
    <row r="101" spans="2:16" s="114" customFormat="1">
      <c r="C101" s="133">
        <f>Koptame!C37</f>
        <v>0</v>
      </c>
      <c r="L101" s="133"/>
      <c r="M101" s="921">
        <f>Koptame!C43</f>
        <v>0</v>
      </c>
      <c r="N101" s="921"/>
      <c r="O101" s="142"/>
      <c r="P101" s="142"/>
    </row>
    <row r="102" spans="2:16" s="114" customFormat="1" collapsed="1">
      <c r="B102" s="135"/>
      <c r="F102" s="135"/>
      <c r="G102" s="135"/>
    </row>
  </sheetData>
  <mergeCells count="17">
    <mergeCell ref="A2:P2"/>
    <mergeCell ref="L9:O9"/>
    <mergeCell ref="D3:P3"/>
    <mergeCell ref="D4:P4"/>
    <mergeCell ref="D5:P5"/>
    <mergeCell ref="M100:N100"/>
    <mergeCell ref="M101:N101"/>
    <mergeCell ref="L11:P11"/>
    <mergeCell ref="A96:P96"/>
    <mergeCell ref="A95:P95"/>
    <mergeCell ref="A11:A12"/>
    <mergeCell ref="B11:B12"/>
    <mergeCell ref="C11:C12"/>
    <mergeCell ref="D11:D12"/>
    <mergeCell ref="C92:K92"/>
    <mergeCell ref="E11:E12"/>
    <mergeCell ref="F11:K11"/>
  </mergeCells>
  <conditionalFormatting sqref="I14 I20">
    <cfRule type="expression" dxfId="912" priority="376" stopIfTrue="1">
      <formula>I14=#REF!=FALSE</formula>
    </cfRule>
  </conditionalFormatting>
  <conditionalFormatting sqref="I14">
    <cfRule type="expression" dxfId="911" priority="371" stopIfTrue="1">
      <formula>I14=#REF!=FALSE</formula>
    </cfRule>
    <cfRule type="expression" dxfId="910" priority="372">
      <formula>#REF!&gt;0</formula>
    </cfRule>
    <cfRule type="expression" dxfId="909" priority="373">
      <formula>#REF!=3</formula>
    </cfRule>
    <cfRule type="expression" dxfId="908" priority="374">
      <formula>#REF!=2</formula>
    </cfRule>
    <cfRule type="expression" dxfId="907" priority="375">
      <formula>#REF!=1</formula>
    </cfRule>
  </conditionalFormatting>
  <conditionalFormatting sqref="I14:I90">
    <cfRule type="expression" dxfId="906" priority="377">
      <formula>#REF!&gt;0</formula>
    </cfRule>
    <cfRule type="expression" dxfId="905" priority="378">
      <formula>#REF!=3</formula>
    </cfRule>
    <cfRule type="expression" dxfId="904" priority="379">
      <formula>#REF!=2</formula>
    </cfRule>
    <cfRule type="expression" dxfId="903" priority="380">
      <formula>#REF!=1</formula>
    </cfRule>
    <cfRule type="expression" dxfId="902" priority="381" stopIfTrue="1">
      <formula>I14=#REF!=FALSE</formula>
    </cfRule>
    <cfRule type="expression" dxfId="901" priority="382">
      <formula>#REF!&gt;0</formula>
    </cfRule>
    <cfRule type="expression" dxfId="900" priority="383">
      <formula>#REF!=3</formula>
    </cfRule>
    <cfRule type="expression" dxfId="899" priority="384">
      <formula>#REF!=2</formula>
    </cfRule>
    <cfRule type="expression" dxfId="898" priority="385">
      <formula>#REF!=1</formula>
    </cfRule>
    <cfRule type="expression" dxfId="897" priority="386" stopIfTrue="1">
      <formula>I14=#REF!=FALSE</formula>
    </cfRule>
  </conditionalFormatting>
  <conditionalFormatting sqref="I20:I21">
    <cfRule type="expression" dxfId="896" priority="366" stopIfTrue="1">
      <formula>I20=#REF!=FALSE</formula>
    </cfRule>
    <cfRule type="expression" dxfId="895" priority="367">
      <formula>#REF!&gt;0</formula>
    </cfRule>
    <cfRule type="expression" dxfId="894" priority="368">
      <formula>#REF!=3</formula>
    </cfRule>
    <cfRule type="expression" dxfId="893" priority="369">
      <formula>#REF!=2</formula>
    </cfRule>
    <cfRule type="expression" dxfId="892" priority="370">
      <formula>#REF!=1</formula>
    </cfRule>
  </conditionalFormatting>
  <conditionalFormatting sqref="I21:I22">
    <cfRule type="expression" dxfId="891" priority="364">
      <formula>#REF!=2</formula>
    </cfRule>
    <cfRule type="expression" dxfId="890" priority="365">
      <formula>#REF!=1</formula>
    </cfRule>
  </conditionalFormatting>
  <conditionalFormatting sqref="I21:I23">
    <cfRule type="expression" dxfId="889" priority="282">
      <formula>#REF!&gt;0</formula>
    </cfRule>
    <cfRule type="expression" dxfId="888" priority="283">
      <formula>#REF!=3</formula>
    </cfRule>
  </conditionalFormatting>
  <conditionalFormatting sqref="I22">
    <cfRule type="expression" dxfId="887" priority="361" stopIfTrue="1">
      <formula>I22=#REF!=FALSE</formula>
    </cfRule>
    <cfRule type="expression" dxfId="886" priority="362">
      <formula>#REF!&gt;0</formula>
    </cfRule>
    <cfRule type="expression" dxfId="885" priority="363">
      <formula>#REF!=3</formula>
    </cfRule>
  </conditionalFormatting>
  <conditionalFormatting sqref="I22:I23">
    <cfRule type="expression" dxfId="884" priority="284">
      <formula>#REF!=2</formula>
    </cfRule>
    <cfRule type="expression" dxfId="883" priority="285">
      <formula>#REF!=1</formula>
    </cfRule>
  </conditionalFormatting>
  <conditionalFormatting sqref="I23">
    <cfRule type="expression" dxfId="882" priority="277">
      <formula>#REF!&gt;0</formula>
    </cfRule>
    <cfRule type="expression" dxfId="881" priority="278">
      <formula>#REF!=3</formula>
    </cfRule>
    <cfRule type="expression" dxfId="880" priority="279">
      <formula>#REF!=2</formula>
    </cfRule>
    <cfRule type="expression" dxfId="879" priority="280">
      <formula>#REF!=1</formula>
    </cfRule>
    <cfRule type="expression" dxfId="878" priority="281" stopIfTrue="1">
      <formula>I23=#REF!=FALSE</formula>
    </cfRule>
  </conditionalFormatting>
  <conditionalFormatting sqref="I24">
    <cfRule type="expression" dxfId="877" priority="360" stopIfTrue="1">
      <formula>I24=#REF!=FALSE</formula>
    </cfRule>
  </conditionalFormatting>
  <conditionalFormatting sqref="I24:I25">
    <cfRule type="expression" dxfId="876" priority="318" stopIfTrue="1">
      <formula>I24=#REF!=FALSE</formula>
    </cfRule>
    <cfRule type="expression" dxfId="875" priority="319">
      <formula>#REF!&gt;0</formula>
    </cfRule>
    <cfRule type="expression" dxfId="874" priority="320">
      <formula>#REF!=3</formula>
    </cfRule>
    <cfRule type="expression" dxfId="873" priority="321">
      <formula>#REF!=2</formula>
    </cfRule>
    <cfRule type="expression" dxfId="872" priority="322">
      <formula>#REF!=1</formula>
    </cfRule>
  </conditionalFormatting>
  <conditionalFormatting sqref="I26">
    <cfRule type="expression" dxfId="871" priority="349" stopIfTrue="1">
      <formula>I26=#REF!=FALSE</formula>
    </cfRule>
    <cfRule type="expression" dxfId="870" priority="350" stopIfTrue="1">
      <formula>I26=#REF!=FALSE</formula>
    </cfRule>
    <cfRule type="expression" dxfId="869" priority="351">
      <formula>#REF!&gt;0</formula>
    </cfRule>
    <cfRule type="expression" dxfId="868" priority="352">
      <formula>#REF!=3</formula>
    </cfRule>
    <cfRule type="expression" dxfId="867" priority="353">
      <formula>#REF!=2</formula>
    </cfRule>
    <cfRule type="expression" dxfId="866" priority="354">
      <formula>#REF!=1</formula>
    </cfRule>
  </conditionalFormatting>
  <conditionalFormatting sqref="I26:I27">
    <cfRule type="expression" dxfId="865" priority="345">
      <formula>#REF!&gt;0</formula>
    </cfRule>
    <cfRule type="expression" dxfId="864" priority="346">
      <formula>#REF!=3</formula>
    </cfRule>
    <cfRule type="expression" dxfId="863" priority="347">
      <formula>#REF!=2</formula>
    </cfRule>
    <cfRule type="expression" dxfId="862" priority="348">
      <formula>#REF!=1</formula>
    </cfRule>
  </conditionalFormatting>
  <conditionalFormatting sqref="I27">
    <cfRule type="expression" dxfId="861" priority="344" stopIfTrue="1">
      <formula>I27=#REF!=FALSE</formula>
    </cfRule>
  </conditionalFormatting>
  <conditionalFormatting sqref="I27:I28">
    <cfRule type="expression" dxfId="860" priority="339">
      <formula>#REF!&gt;0</formula>
    </cfRule>
    <cfRule type="expression" dxfId="859" priority="340">
      <formula>#REF!=3</formula>
    </cfRule>
    <cfRule type="expression" dxfId="858" priority="341">
      <formula>#REF!=2</formula>
    </cfRule>
    <cfRule type="expression" dxfId="857" priority="342">
      <formula>#REF!=1</formula>
    </cfRule>
  </conditionalFormatting>
  <conditionalFormatting sqref="I28">
    <cfRule type="expression" dxfId="856" priority="338" stopIfTrue="1">
      <formula>I28=#REF!=FALSE</formula>
    </cfRule>
    <cfRule type="expression" dxfId="855" priority="343" stopIfTrue="1">
      <formula>I28=#REF!=FALSE</formula>
    </cfRule>
  </conditionalFormatting>
  <conditionalFormatting sqref="I29:I30">
    <cfRule type="expression" dxfId="854" priority="333" stopIfTrue="1">
      <formula>I29=#REF!=FALSE</formula>
    </cfRule>
    <cfRule type="expression" dxfId="853" priority="334">
      <formula>#REF!&gt;0</formula>
    </cfRule>
    <cfRule type="expression" dxfId="852" priority="335">
      <formula>#REF!=3</formula>
    </cfRule>
    <cfRule type="expression" dxfId="851" priority="336">
      <formula>#REF!=2</formula>
    </cfRule>
    <cfRule type="expression" dxfId="850" priority="337">
      <formula>#REF!=1</formula>
    </cfRule>
  </conditionalFormatting>
  <conditionalFormatting sqref="I30">
    <cfRule type="expression" dxfId="849" priority="332" stopIfTrue="1">
      <formula>I30=#REF!=FALSE</formula>
    </cfRule>
  </conditionalFormatting>
  <conditionalFormatting sqref="I30:I31">
    <cfRule type="expression" dxfId="848" priority="328">
      <formula>#REF!&gt;0</formula>
    </cfRule>
    <cfRule type="expression" dxfId="847" priority="329">
      <formula>#REF!=3</formula>
    </cfRule>
    <cfRule type="expression" dxfId="846" priority="330">
      <formula>#REF!=2</formula>
    </cfRule>
    <cfRule type="expression" dxfId="845" priority="331">
      <formula>#REF!=1</formula>
    </cfRule>
  </conditionalFormatting>
  <conditionalFormatting sqref="I31">
    <cfRule type="expression" dxfId="844" priority="323">
      <formula>#REF!&gt;0</formula>
    </cfRule>
    <cfRule type="expression" dxfId="843" priority="324">
      <formula>#REF!=3</formula>
    </cfRule>
    <cfRule type="expression" dxfId="842" priority="325">
      <formula>#REF!=2</formula>
    </cfRule>
    <cfRule type="expression" dxfId="841" priority="326">
      <formula>#REF!=1</formula>
    </cfRule>
    <cfRule type="expression" dxfId="840" priority="327" stopIfTrue="1">
      <formula>I31=#REF!=FALSE</formula>
    </cfRule>
  </conditionalFormatting>
  <conditionalFormatting sqref="I36">
    <cfRule type="expression" dxfId="839" priority="317" stopIfTrue="1">
      <formula>I36=#REF!=FALSE</formula>
    </cfRule>
  </conditionalFormatting>
  <conditionalFormatting sqref="I36:I37">
    <cfRule type="expression" dxfId="838" priority="307" stopIfTrue="1">
      <formula>I36=#REF!=FALSE</formula>
    </cfRule>
    <cfRule type="expression" dxfId="837" priority="308">
      <formula>#REF!&gt;0</formula>
    </cfRule>
    <cfRule type="expression" dxfId="836" priority="309">
      <formula>#REF!=3</formula>
    </cfRule>
    <cfRule type="expression" dxfId="835" priority="310">
      <formula>#REF!=2</formula>
    </cfRule>
    <cfRule type="expression" dxfId="834" priority="311">
      <formula>#REF!=1</formula>
    </cfRule>
  </conditionalFormatting>
  <conditionalFormatting sqref="I37:I38">
    <cfRule type="expression" dxfId="833" priority="305">
      <formula>#REF!=2</formula>
    </cfRule>
    <cfRule type="expression" dxfId="832" priority="306">
      <formula>#REF!=1</formula>
    </cfRule>
  </conditionalFormatting>
  <conditionalFormatting sqref="I37:I39">
    <cfRule type="expression" dxfId="831" priority="298">
      <formula>#REF!&gt;0</formula>
    </cfRule>
    <cfRule type="expression" dxfId="830" priority="299">
      <formula>#REF!=3</formula>
    </cfRule>
  </conditionalFormatting>
  <conditionalFormatting sqref="I38">
    <cfRule type="expression" dxfId="829" priority="302" stopIfTrue="1">
      <formula>I38=#REF!=FALSE</formula>
    </cfRule>
    <cfRule type="expression" dxfId="828" priority="303">
      <formula>#REF!&gt;0</formula>
    </cfRule>
    <cfRule type="expression" dxfId="827" priority="304">
      <formula>#REF!=3</formula>
    </cfRule>
  </conditionalFormatting>
  <conditionalFormatting sqref="I38:I39">
    <cfRule type="expression" dxfId="826" priority="300">
      <formula>#REF!=2</formula>
    </cfRule>
    <cfRule type="expression" dxfId="825" priority="301">
      <formula>#REF!=1</formula>
    </cfRule>
  </conditionalFormatting>
  <conditionalFormatting sqref="I39">
    <cfRule type="expression" dxfId="824" priority="296" stopIfTrue="1">
      <formula>I39=#REF!=FALSE</formula>
    </cfRule>
    <cfRule type="expression" dxfId="823" priority="297" stopIfTrue="1">
      <formula>I39=#REF!=FALSE</formula>
    </cfRule>
  </conditionalFormatting>
  <conditionalFormatting sqref="I39:I40">
    <cfRule type="expression" dxfId="822" priority="292">
      <formula>#REF!&gt;0</formula>
    </cfRule>
    <cfRule type="expression" dxfId="821" priority="293">
      <formula>#REF!=3</formula>
    </cfRule>
    <cfRule type="expression" dxfId="820" priority="294">
      <formula>#REF!=2</formula>
    </cfRule>
    <cfRule type="expression" dxfId="819" priority="295">
      <formula>#REF!=1</formula>
    </cfRule>
  </conditionalFormatting>
  <conditionalFormatting sqref="I40">
    <cfRule type="expression" dxfId="818" priority="291" stopIfTrue="1">
      <formula>I40=#REF!=FALSE</formula>
    </cfRule>
  </conditionalFormatting>
  <conditionalFormatting sqref="I40:I90">
    <cfRule type="expression" dxfId="817" priority="287">
      <formula>#REF!&gt;0</formula>
    </cfRule>
    <cfRule type="expression" dxfId="816" priority="288">
      <formula>#REF!=3</formula>
    </cfRule>
    <cfRule type="expression" dxfId="815" priority="289">
      <formula>#REF!=2</formula>
    </cfRule>
    <cfRule type="expression" dxfId="814" priority="290">
      <formula>#REF!=1</formula>
    </cfRule>
  </conditionalFormatting>
  <conditionalFormatting sqref="I41:I42">
    <cfRule type="expression" dxfId="813" priority="1" stopIfTrue="1">
      <formula>I41=#REF!=FALSE</formula>
    </cfRule>
  </conditionalFormatting>
  <conditionalFormatting sqref="I42">
    <cfRule type="expression" dxfId="812" priority="2">
      <formula>#REF!&gt;0</formula>
    </cfRule>
    <cfRule type="expression" dxfId="811" priority="3">
      <formula>#REF!=3</formula>
    </cfRule>
    <cfRule type="expression" dxfId="810" priority="4">
      <formula>#REF!=2</formula>
    </cfRule>
    <cfRule type="expression" dxfId="809" priority="5">
      <formula>#REF!=1</formula>
    </cfRule>
  </conditionalFormatting>
  <conditionalFormatting sqref="I43:I90">
    <cfRule type="expression" dxfId="808" priority="276" stopIfTrue="1">
      <formula>I43=#REF!=FALSE</formula>
    </cfRule>
  </conditionalFormatting>
  <conditionalFormatting sqref="I44">
    <cfRule type="expression" dxfId="807" priority="253">
      <formula>#REF!&gt;0</formula>
    </cfRule>
    <cfRule type="expression" dxfId="806" priority="254">
      <formula>#REF!=3</formula>
    </cfRule>
    <cfRule type="expression" dxfId="805" priority="255">
      <formula>#REF!=2</formula>
    </cfRule>
    <cfRule type="expression" dxfId="804" priority="256">
      <formula>#REF!=1</formula>
    </cfRule>
    <cfRule type="expression" dxfId="803" priority="257" stopIfTrue="1">
      <formula>I44=#REF!=FALSE</formula>
    </cfRule>
    <cfRule type="expression" dxfId="802" priority="258">
      <formula>#REF!&gt;0</formula>
    </cfRule>
    <cfRule type="expression" dxfId="801" priority="259">
      <formula>#REF!=3</formula>
    </cfRule>
    <cfRule type="expression" dxfId="800" priority="260">
      <formula>#REF!=2</formula>
    </cfRule>
    <cfRule type="expression" dxfId="799" priority="261">
      <formula>#REF!=1</formula>
    </cfRule>
    <cfRule type="expression" dxfId="798" priority="262" stopIfTrue="1">
      <formula>I44=#REF!=FALSE</formula>
    </cfRule>
    <cfRule type="expression" dxfId="797" priority="263">
      <formula>#REF!&gt;0</formula>
    </cfRule>
    <cfRule type="expression" dxfId="796" priority="264">
      <formula>#REF!=3</formula>
    </cfRule>
    <cfRule type="expression" dxfId="795" priority="265">
      <formula>#REF!=2</formula>
    </cfRule>
    <cfRule type="expression" dxfId="794" priority="266">
      <formula>#REF!=1</formula>
    </cfRule>
    <cfRule type="expression" dxfId="793" priority="267">
      <formula>#REF!&gt;0</formula>
    </cfRule>
    <cfRule type="expression" dxfId="792" priority="268">
      <formula>#REF!=3</formula>
    </cfRule>
    <cfRule type="expression" dxfId="791" priority="269">
      <formula>#REF!=2</formula>
    </cfRule>
    <cfRule type="expression" dxfId="790" priority="270">
      <formula>#REF!=1</formula>
    </cfRule>
    <cfRule type="expression" dxfId="789" priority="271" stopIfTrue="1">
      <formula>I44=#REF!=FALSE</formula>
    </cfRule>
    <cfRule type="expression" dxfId="788" priority="272">
      <formula>#REF!&gt;0</formula>
    </cfRule>
    <cfRule type="expression" dxfId="787" priority="273">
      <formula>#REF!=3</formula>
    </cfRule>
    <cfRule type="expression" dxfId="786" priority="274">
      <formula>#REF!=2</formula>
    </cfRule>
    <cfRule type="expression" dxfId="785" priority="275">
      <formula>#REF!=1</formula>
    </cfRule>
  </conditionalFormatting>
  <conditionalFormatting sqref="I44:I58">
    <cfRule type="expression" dxfId="784" priority="251" stopIfTrue="1">
      <formula>I44=#REF!=FALSE</formula>
    </cfRule>
  </conditionalFormatting>
  <conditionalFormatting sqref="I45:I58">
    <cfRule type="expression" dxfId="783" priority="232" stopIfTrue="1">
      <formula>I45=#REF!=FALSE</formula>
    </cfRule>
    <cfRule type="expression" dxfId="782" priority="233">
      <formula>#REF!&gt;0</formula>
    </cfRule>
    <cfRule type="expression" dxfId="781" priority="234">
      <formula>#REF!=3</formula>
    </cfRule>
    <cfRule type="expression" dxfId="780" priority="235">
      <formula>#REF!=2</formula>
    </cfRule>
    <cfRule type="expression" dxfId="779" priority="236">
      <formula>#REF!=1</formula>
    </cfRule>
    <cfRule type="expression" dxfId="778" priority="237" stopIfTrue="1">
      <formula>I45=#REF!=FALSE</formula>
    </cfRule>
    <cfRule type="expression" dxfId="777" priority="238">
      <formula>#REF!&gt;0</formula>
    </cfRule>
    <cfRule type="expression" dxfId="776" priority="239">
      <formula>#REF!=3</formula>
    </cfRule>
    <cfRule type="expression" dxfId="775" priority="240">
      <formula>#REF!=2</formula>
    </cfRule>
    <cfRule type="expression" dxfId="774" priority="241">
      <formula>#REF!=1</formula>
    </cfRule>
    <cfRule type="expression" dxfId="773" priority="242">
      <formula>#REF!&gt;0</formula>
    </cfRule>
    <cfRule type="expression" dxfId="772" priority="243">
      <formula>#REF!=3</formula>
    </cfRule>
    <cfRule type="expression" dxfId="771" priority="244">
      <formula>#REF!=2</formula>
    </cfRule>
    <cfRule type="expression" dxfId="770" priority="245">
      <formula>#REF!=1</formula>
    </cfRule>
    <cfRule type="expression" dxfId="769" priority="246" stopIfTrue="1">
      <formula>I45=#REF!=FALSE</formula>
    </cfRule>
    <cfRule type="expression" dxfId="768" priority="247">
      <formula>#REF!&gt;0</formula>
    </cfRule>
    <cfRule type="expression" dxfId="767" priority="248">
      <formula>#REF!=3</formula>
    </cfRule>
    <cfRule type="expression" dxfId="766" priority="249">
      <formula>#REF!=2</formula>
    </cfRule>
    <cfRule type="expression" dxfId="765" priority="250">
      <formula>#REF!=1</formula>
    </cfRule>
  </conditionalFormatting>
  <conditionalFormatting sqref="I64">
    <cfRule type="expression" dxfId="764" priority="212" stopIfTrue="1">
      <formula>I64=#REF!=FALSE</formula>
    </cfRule>
    <cfRule type="expression" dxfId="763" priority="213">
      <formula>#REF!&gt;0</formula>
    </cfRule>
    <cfRule type="expression" dxfId="762" priority="214">
      <formula>#REF!=3</formula>
    </cfRule>
    <cfRule type="expression" dxfId="761" priority="215">
      <formula>#REF!=2</formula>
    </cfRule>
    <cfRule type="expression" dxfId="760" priority="216">
      <formula>#REF!=1</formula>
    </cfRule>
    <cfRule type="expression" dxfId="759" priority="217" stopIfTrue="1">
      <formula>I64=#REF!=FALSE</formula>
    </cfRule>
    <cfRule type="expression" dxfId="758" priority="218">
      <formula>#REF!&gt;0</formula>
    </cfRule>
    <cfRule type="expression" dxfId="757" priority="219">
      <formula>#REF!=3</formula>
    </cfRule>
    <cfRule type="expression" dxfId="756" priority="220">
      <formula>#REF!=2</formula>
    </cfRule>
    <cfRule type="expression" dxfId="755" priority="221">
      <formula>#REF!=1</formula>
    </cfRule>
    <cfRule type="expression" dxfId="754" priority="222">
      <formula>#REF!&gt;0</formula>
    </cfRule>
    <cfRule type="expression" dxfId="753" priority="223">
      <formula>#REF!=3</formula>
    </cfRule>
    <cfRule type="expression" dxfId="752" priority="224">
      <formula>#REF!=2</formula>
    </cfRule>
    <cfRule type="expression" dxfId="751" priority="225">
      <formula>#REF!=1</formula>
    </cfRule>
    <cfRule type="expression" dxfId="750" priority="226" stopIfTrue="1">
      <formula>I64=#REF!=FALSE</formula>
    </cfRule>
    <cfRule type="expression" dxfId="749" priority="227">
      <formula>#REF!&gt;0</formula>
    </cfRule>
    <cfRule type="expression" dxfId="748" priority="228">
      <formula>#REF!=3</formula>
    </cfRule>
    <cfRule type="expression" dxfId="747" priority="229">
      <formula>#REF!=2</formula>
    </cfRule>
    <cfRule type="expression" dxfId="746" priority="230">
      <formula>#REF!=1</formula>
    </cfRule>
    <cfRule type="expression" dxfId="745" priority="231" stopIfTrue="1">
      <formula>I64=#REF!=FALSE</formula>
    </cfRule>
  </conditionalFormatting>
  <conditionalFormatting sqref="I67:I68">
    <cfRule type="expression" dxfId="744" priority="192" stopIfTrue="1">
      <formula>I67=#REF!=FALSE</formula>
    </cfRule>
    <cfRule type="expression" dxfId="743" priority="193">
      <formula>#REF!&gt;0</formula>
    </cfRule>
    <cfRule type="expression" dxfId="742" priority="194">
      <formula>#REF!=3</formula>
    </cfRule>
    <cfRule type="expression" dxfId="741" priority="195">
      <formula>#REF!=2</formula>
    </cfRule>
    <cfRule type="expression" dxfId="740" priority="196">
      <formula>#REF!=1</formula>
    </cfRule>
    <cfRule type="expression" dxfId="739" priority="197">
      <formula>#REF!=2</formula>
    </cfRule>
    <cfRule type="expression" dxfId="738" priority="198">
      <formula>#REF!=1</formula>
    </cfRule>
    <cfRule type="expression" dxfId="737" priority="199">
      <formula>#REF!&gt;0</formula>
    </cfRule>
    <cfRule type="expression" dxfId="736" priority="200">
      <formula>#REF!=3</formula>
    </cfRule>
    <cfRule type="expression" dxfId="735" priority="201" stopIfTrue="1">
      <formula>I67=#REF!=FALSE</formula>
    </cfRule>
    <cfRule type="expression" dxfId="734" priority="202">
      <formula>#REF!&gt;0</formula>
    </cfRule>
    <cfRule type="expression" dxfId="733" priority="203">
      <formula>#REF!=3</formula>
    </cfRule>
    <cfRule type="expression" dxfId="732" priority="204">
      <formula>#REF!=2</formula>
    </cfRule>
    <cfRule type="expression" dxfId="731" priority="205">
      <formula>#REF!=1</formula>
    </cfRule>
    <cfRule type="expression" dxfId="730" priority="206" stopIfTrue="1">
      <formula>I67=#REF!=FALSE</formula>
    </cfRule>
    <cfRule type="expression" dxfId="729" priority="207">
      <formula>#REF!&gt;0</formula>
    </cfRule>
    <cfRule type="expression" dxfId="728" priority="208">
      <formula>#REF!=3</formula>
    </cfRule>
    <cfRule type="expression" dxfId="727" priority="209">
      <formula>#REF!=2</formula>
    </cfRule>
    <cfRule type="expression" dxfId="726" priority="210">
      <formula>#REF!=1</formula>
    </cfRule>
    <cfRule type="expression" dxfId="725" priority="211" stopIfTrue="1">
      <formula>I67=#REF!=FALSE</formula>
    </cfRule>
  </conditionalFormatting>
  <conditionalFormatting sqref="I70">
    <cfRule type="expression" dxfId="724" priority="168">
      <formula>#REF!&gt;0</formula>
    </cfRule>
    <cfRule type="expression" dxfId="723" priority="169">
      <formula>#REF!=3</formula>
    </cfRule>
    <cfRule type="expression" dxfId="722" priority="170">
      <formula>#REF!=2</formula>
    </cfRule>
    <cfRule type="expression" dxfId="721" priority="171">
      <formula>#REF!=1</formula>
    </cfRule>
    <cfRule type="expression" dxfId="720" priority="172" stopIfTrue="1">
      <formula>I70=#REF!=FALSE</formula>
    </cfRule>
    <cfRule type="expression" dxfId="719" priority="173">
      <formula>#REF!&gt;0</formula>
    </cfRule>
    <cfRule type="expression" dxfId="718" priority="174">
      <formula>#REF!=3</formula>
    </cfRule>
    <cfRule type="expression" dxfId="717" priority="175">
      <formula>#REF!=2</formula>
    </cfRule>
    <cfRule type="expression" dxfId="716" priority="176">
      <formula>#REF!=1</formula>
    </cfRule>
    <cfRule type="expression" dxfId="715" priority="177" stopIfTrue="1">
      <formula>I70=#REF!=FALSE</formula>
    </cfRule>
    <cfRule type="expression" dxfId="714" priority="178">
      <formula>#REF!&gt;0</formula>
    </cfRule>
    <cfRule type="expression" dxfId="713" priority="179">
      <formula>#REF!=3</formula>
    </cfRule>
    <cfRule type="expression" dxfId="712" priority="180">
      <formula>#REF!=2</formula>
    </cfRule>
    <cfRule type="expression" dxfId="711" priority="181">
      <formula>#REF!=1</formula>
    </cfRule>
    <cfRule type="expression" dxfId="710" priority="182">
      <formula>#REF!&gt;0</formula>
    </cfRule>
    <cfRule type="expression" dxfId="709" priority="183">
      <formula>#REF!=3</formula>
    </cfRule>
    <cfRule type="expression" dxfId="708" priority="184">
      <formula>#REF!=2</formula>
    </cfRule>
    <cfRule type="expression" dxfId="707" priority="185">
      <formula>#REF!=1</formula>
    </cfRule>
    <cfRule type="expression" dxfId="706" priority="186" stopIfTrue="1">
      <formula>I70=#REF!=FALSE</formula>
    </cfRule>
    <cfRule type="expression" dxfId="705" priority="187">
      <formula>#REF!&gt;0</formula>
    </cfRule>
    <cfRule type="expression" dxfId="704" priority="188">
      <formula>#REF!=3</formula>
    </cfRule>
    <cfRule type="expression" dxfId="703" priority="189">
      <formula>#REF!=2</formula>
    </cfRule>
    <cfRule type="expression" dxfId="702" priority="190">
      <formula>#REF!=1</formula>
    </cfRule>
    <cfRule type="expression" dxfId="701" priority="191" stopIfTrue="1">
      <formula>I70=#REF!=FALSE</formula>
    </cfRule>
  </conditionalFormatting>
  <conditionalFormatting sqref="I70:I82">
    <cfRule type="expression" dxfId="700" priority="146" stopIfTrue="1">
      <formula>I70=#REF!=FALSE</formula>
    </cfRule>
  </conditionalFormatting>
  <conditionalFormatting sqref="I71:I78">
    <cfRule type="expression" dxfId="699" priority="92" stopIfTrue="1">
      <formula>I71=#REF!=FALSE</formula>
    </cfRule>
    <cfRule type="expression" dxfId="698" priority="93">
      <formula>#REF!&gt;0</formula>
    </cfRule>
    <cfRule type="expression" dxfId="697" priority="94">
      <formula>#REF!=3</formula>
    </cfRule>
    <cfRule type="expression" dxfId="696" priority="95">
      <formula>#REF!=2</formula>
    </cfRule>
    <cfRule type="expression" dxfId="695" priority="96">
      <formula>#REF!=1</formula>
    </cfRule>
    <cfRule type="expression" dxfId="694" priority="97">
      <formula>#REF!&gt;0</formula>
    </cfRule>
    <cfRule type="expression" dxfId="693" priority="98">
      <formula>#REF!=3</formula>
    </cfRule>
    <cfRule type="expression" dxfId="692" priority="99">
      <formula>#REF!=2</formula>
    </cfRule>
    <cfRule type="expression" dxfId="691" priority="100">
      <formula>#REF!=1</formula>
    </cfRule>
    <cfRule type="expression" dxfId="690" priority="101" stopIfTrue="1">
      <formula>I71=#REF!=FALSE</formula>
    </cfRule>
    <cfRule type="expression" dxfId="689" priority="102">
      <formula>#REF!&gt;0</formula>
    </cfRule>
    <cfRule type="expression" dxfId="688" priority="103">
      <formula>#REF!=3</formula>
    </cfRule>
    <cfRule type="expression" dxfId="687" priority="104">
      <formula>#REF!=2</formula>
    </cfRule>
    <cfRule type="expression" dxfId="686" priority="105">
      <formula>#REF!=1</formula>
    </cfRule>
  </conditionalFormatting>
  <conditionalFormatting sqref="I71:I80">
    <cfRule type="expression" dxfId="685" priority="81" stopIfTrue="1">
      <formula>I71=#REF!=FALSE</formula>
    </cfRule>
    <cfRule type="expression" dxfId="684" priority="82">
      <formula>#REF!&gt;0</formula>
    </cfRule>
    <cfRule type="expression" dxfId="683" priority="83">
      <formula>#REF!=3</formula>
    </cfRule>
    <cfRule type="expression" dxfId="682" priority="84">
      <formula>#REF!=2</formula>
    </cfRule>
    <cfRule type="expression" dxfId="681" priority="85">
      <formula>#REF!=1</formula>
    </cfRule>
  </conditionalFormatting>
  <conditionalFormatting sqref="I71:I82">
    <cfRule type="expression" dxfId="680" priority="133">
      <formula>#REF!&gt;0</formula>
    </cfRule>
    <cfRule type="expression" dxfId="679" priority="134">
      <formula>#REF!=3</formula>
    </cfRule>
    <cfRule type="expression" dxfId="678" priority="135">
      <formula>#REF!=2</formula>
    </cfRule>
    <cfRule type="expression" dxfId="677" priority="136">
      <formula>#REF!=1</formula>
    </cfRule>
    <cfRule type="expression" dxfId="676" priority="137">
      <formula>#REF!&gt;0</formula>
    </cfRule>
    <cfRule type="expression" dxfId="675" priority="138">
      <formula>#REF!=3</formula>
    </cfRule>
    <cfRule type="expression" dxfId="674" priority="139">
      <formula>#REF!=2</formula>
    </cfRule>
    <cfRule type="expression" dxfId="673" priority="140">
      <formula>#REF!=1</formula>
    </cfRule>
    <cfRule type="expression" dxfId="672" priority="141" stopIfTrue="1">
      <formula>I71=#REF!=FALSE</formula>
    </cfRule>
    <cfRule type="expression" dxfId="671" priority="142">
      <formula>#REF!&gt;0</formula>
    </cfRule>
    <cfRule type="expression" dxfId="670" priority="143">
      <formula>#REF!=3</formula>
    </cfRule>
    <cfRule type="expression" dxfId="669" priority="144">
      <formula>#REF!=2</formula>
    </cfRule>
    <cfRule type="expression" dxfId="668" priority="145">
      <formula>#REF!=1</formula>
    </cfRule>
  </conditionalFormatting>
  <conditionalFormatting sqref="I71:I83">
    <cfRule type="expression" dxfId="667" priority="106" stopIfTrue="1">
      <formula>I71=#REF!=FALSE</formula>
    </cfRule>
    <cfRule type="expression" dxfId="666" priority="122">
      <formula>#REF!&gt;0</formula>
    </cfRule>
    <cfRule type="expression" dxfId="665" priority="123">
      <formula>#REF!=3</formula>
    </cfRule>
    <cfRule type="expression" dxfId="664" priority="124">
      <formula>#REF!=2</formula>
    </cfRule>
    <cfRule type="expression" dxfId="663" priority="125">
      <formula>#REF!=1</formula>
    </cfRule>
    <cfRule type="expression" dxfId="662" priority="126" stopIfTrue="1">
      <formula>I71=#REF!=FALSE</formula>
    </cfRule>
  </conditionalFormatting>
  <conditionalFormatting sqref="I79:I80">
    <cfRule type="expression" dxfId="661" priority="73">
      <formula>#REF!&gt;0</formula>
    </cfRule>
    <cfRule type="expression" dxfId="660" priority="74">
      <formula>#REF!=3</formula>
    </cfRule>
    <cfRule type="expression" dxfId="659" priority="75">
      <formula>#REF!=2</formula>
    </cfRule>
    <cfRule type="expression" dxfId="658" priority="76">
      <formula>#REF!=1</formula>
    </cfRule>
    <cfRule type="expression" dxfId="657" priority="77">
      <formula>#REF!&gt;0</formula>
    </cfRule>
    <cfRule type="expression" dxfId="656" priority="78">
      <formula>#REF!=3</formula>
    </cfRule>
    <cfRule type="expression" dxfId="655" priority="79">
      <formula>#REF!=2</formula>
    </cfRule>
    <cfRule type="expression" dxfId="654" priority="80">
      <formula>#REF!=1</formula>
    </cfRule>
    <cfRule type="expression" dxfId="653" priority="86" stopIfTrue="1">
      <formula>I79=#REF!=FALSE</formula>
    </cfRule>
  </conditionalFormatting>
  <conditionalFormatting sqref="I79:I81">
    <cfRule type="expression" dxfId="652" priority="47" stopIfTrue="1">
      <formula>I79=#REF!=FALSE</formula>
    </cfRule>
    <cfRule type="expression" dxfId="651" priority="62">
      <formula>#REF!&gt;0</formula>
    </cfRule>
    <cfRule type="expression" dxfId="650" priority="63">
      <formula>#REF!=3</formula>
    </cfRule>
    <cfRule type="expression" dxfId="649" priority="64">
      <formula>#REF!=2</formula>
    </cfRule>
    <cfRule type="expression" dxfId="648" priority="65">
      <formula>#REF!=1</formula>
    </cfRule>
    <cfRule type="expression" dxfId="647" priority="66" stopIfTrue="1">
      <formula>I79=#REF!=FALSE</formula>
    </cfRule>
  </conditionalFormatting>
  <conditionalFormatting sqref="I81">
    <cfRule type="expression" dxfId="646" priority="48">
      <formula>#REF!&gt;0</formula>
    </cfRule>
    <cfRule type="expression" dxfId="645" priority="49">
      <formula>#REF!=3</formula>
    </cfRule>
    <cfRule type="expression" dxfId="644" priority="50">
      <formula>#REF!=2</formula>
    </cfRule>
    <cfRule type="expression" dxfId="643" priority="51">
      <formula>#REF!=1</formula>
    </cfRule>
    <cfRule type="expression" dxfId="642" priority="52" stopIfTrue="1">
      <formula>I81=#REF!=FALSE</formula>
    </cfRule>
    <cfRule type="expression" dxfId="641" priority="53">
      <formula>#REF!&gt;0</formula>
    </cfRule>
    <cfRule type="expression" dxfId="640" priority="54">
      <formula>#REF!=3</formula>
    </cfRule>
    <cfRule type="expression" dxfId="639" priority="55">
      <formula>#REF!=2</formula>
    </cfRule>
    <cfRule type="expression" dxfId="638" priority="56">
      <formula>#REF!=1</formula>
    </cfRule>
    <cfRule type="expression" dxfId="637" priority="57">
      <formula>#REF!&gt;0</formula>
    </cfRule>
    <cfRule type="expression" dxfId="636" priority="58">
      <formula>#REF!=3</formula>
    </cfRule>
    <cfRule type="expression" dxfId="635" priority="59">
      <formula>#REF!=2</formula>
    </cfRule>
    <cfRule type="expression" dxfId="634" priority="60">
      <formula>#REF!=1</formula>
    </cfRule>
    <cfRule type="expression" dxfId="633" priority="61" stopIfTrue="1">
      <formula>I81=#REF!=FALSE</formula>
    </cfRule>
  </conditionalFormatting>
  <conditionalFormatting sqref="I83">
    <cfRule type="expression" dxfId="632" priority="108">
      <formula>#REF!&gt;0</formula>
    </cfRule>
    <cfRule type="expression" dxfId="631" priority="109">
      <formula>#REF!=3</formula>
    </cfRule>
    <cfRule type="expression" dxfId="630" priority="110">
      <formula>#REF!=2</formula>
    </cfRule>
    <cfRule type="expression" dxfId="629" priority="111">
      <formula>#REF!=1</formula>
    </cfRule>
    <cfRule type="expression" dxfId="628" priority="112" stopIfTrue="1">
      <formula>I83=#REF!=FALSE</formula>
    </cfRule>
    <cfRule type="expression" dxfId="627" priority="113">
      <formula>#REF!&gt;0</formula>
    </cfRule>
    <cfRule type="expression" dxfId="626" priority="114">
      <formula>#REF!=3</formula>
    </cfRule>
    <cfRule type="expression" dxfId="625" priority="115">
      <formula>#REF!=2</formula>
    </cfRule>
    <cfRule type="expression" dxfId="624" priority="116">
      <formula>#REF!=1</formula>
    </cfRule>
    <cfRule type="expression" dxfId="623" priority="117">
      <formula>#REF!&gt;0</formula>
    </cfRule>
    <cfRule type="expression" dxfId="622" priority="118">
      <formula>#REF!=3</formula>
    </cfRule>
    <cfRule type="expression" dxfId="621" priority="119">
      <formula>#REF!=2</formula>
    </cfRule>
    <cfRule type="expression" dxfId="620" priority="120">
      <formula>#REF!=1</formula>
    </cfRule>
    <cfRule type="expression" dxfId="619" priority="121" stopIfTrue="1">
      <formula>I83=#REF!=FALSE</formula>
    </cfRule>
  </conditionalFormatting>
  <conditionalFormatting sqref="I86:I87">
    <cfRule type="expression" dxfId="618" priority="147" stopIfTrue="1">
      <formula>I86=#REF!=FALSE</formula>
    </cfRule>
    <cfRule type="expression" dxfId="617" priority="148">
      <formula>#REF!&gt;0</formula>
    </cfRule>
    <cfRule type="expression" dxfId="616" priority="149">
      <formula>#REF!=3</formula>
    </cfRule>
    <cfRule type="expression" dxfId="615" priority="150">
      <formula>#REF!=2</formula>
    </cfRule>
    <cfRule type="expression" dxfId="614" priority="151">
      <formula>#REF!=1</formula>
    </cfRule>
    <cfRule type="expression" dxfId="613" priority="152">
      <formula>#REF!=2</formula>
    </cfRule>
    <cfRule type="expression" dxfId="612" priority="153">
      <formula>#REF!=1</formula>
    </cfRule>
    <cfRule type="expression" dxfId="611" priority="154">
      <formula>#REF!&gt;0</formula>
    </cfRule>
    <cfRule type="expression" dxfId="610" priority="155">
      <formula>#REF!=3</formula>
    </cfRule>
    <cfRule type="expression" dxfId="609" priority="156" stopIfTrue="1">
      <formula>I86=#REF!=FALSE</formula>
    </cfRule>
    <cfRule type="expression" dxfId="608" priority="157">
      <formula>#REF!&gt;0</formula>
    </cfRule>
    <cfRule type="expression" dxfId="607" priority="158">
      <formula>#REF!=3</formula>
    </cfRule>
    <cfRule type="expression" dxfId="606" priority="159">
      <formula>#REF!=2</formula>
    </cfRule>
    <cfRule type="expression" dxfId="605" priority="160">
      <formula>#REF!=1</formula>
    </cfRule>
    <cfRule type="expression" dxfId="604" priority="161" stopIfTrue="1">
      <formula>I86=#REF!=FALSE</formula>
    </cfRule>
    <cfRule type="expression" dxfId="603" priority="162">
      <formula>#REF!&gt;0</formula>
    </cfRule>
    <cfRule type="expression" dxfId="602" priority="163">
      <formula>#REF!=3</formula>
    </cfRule>
    <cfRule type="expression" dxfId="601" priority="164">
      <formula>#REF!=2</formula>
    </cfRule>
    <cfRule type="expression" dxfId="600" priority="165">
      <formula>#REF!=1</formula>
    </cfRule>
    <cfRule type="expression" dxfId="599" priority="166" stopIfTrue="1">
      <formula>I86=#REF!=FALSE</formula>
    </cfRule>
  </conditionalFormatting>
  <conditionalFormatting sqref="I89:I90">
    <cfRule type="expression" dxfId="598" priority="7" stopIfTrue="1">
      <formula>I89=#REF!=FALSE</formula>
    </cfRule>
    <cfRule type="expression" dxfId="597" priority="8">
      <formula>#REF!&gt;0</formula>
    </cfRule>
    <cfRule type="expression" dxfId="596" priority="9">
      <formula>#REF!=3</formula>
    </cfRule>
    <cfRule type="expression" dxfId="595" priority="10">
      <formula>#REF!=2</formula>
    </cfRule>
    <cfRule type="expression" dxfId="594" priority="11">
      <formula>#REF!=1</formula>
    </cfRule>
    <cfRule type="expression" dxfId="593" priority="12" stopIfTrue="1">
      <formula>I89=#REF!=FALSE</formula>
    </cfRule>
    <cfRule type="expression" dxfId="592" priority="13">
      <formula>#REF!&gt;0</formula>
    </cfRule>
    <cfRule type="expression" dxfId="591" priority="14">
      <formula>#REF!=3</formula>
    </cfRule>
    <cfRule type="expression" dxfId="590" priority="15">
      <formula>#REF!=2</formula>
    </cfRule>
    <cfRule type="expression" dxfId="589" priority="16">
      <formula>#REF!=1</formula>
    </cfRule>
    <cfRule type="expression" dxfId="588" priority="17">
      <formula>#REF!&gt;0</formula>
    </cfRule>
    <cfRule type="expression" dxfId="587" priority="18">
      <formula>#REF!=3</formula>
    </cfRule>
    <cfRule type="expression" dxfId="586" priority="19">
      <formula>#REF!=2</formula>
    </cfRule>
    <cfRule type="expression" dxfId="585" priority="20">
      <formula>#REF!=1</formula>
    </cfRule>
    <cfRule type="expression" dxfId="584" priority="21" stopIfTrue="1">
      <formula>I89=#REF!=FALSE</formula>
    </cfRule>
    <cfRule type="expression" dxfId="583" priority="22">
      <formula>#REF!&gt;0</formula>
    </cfRule>
    <cfRule type="expression" dxfId="582" priority="23">
      <formula>#REF!=3</formula>
    </cfRule>
    <cfRule type="expression" dxfId="581" priority="24">
      <formula>#REF!=2</formula>
    </cfRule>
    <cfRule type="expression" dxfId="580" priority="25">
      <formula>#REF!=1</formula>
    </cfRule>
    <cfRule type="expression" dxfId="579" priority="26" stopIfTrue="1">
      <formula>I89=#REF!=FALSE</formula>
    </cfRule>
    <cfRule type="expression" dxfId="578" priority="28">
      <formula>#REF!&gt;0</formula>
    </cfRule>
    <cfRule type="expression" dxfId="577" priority="29">
      <formula>#REF!=3</formula>
    </cfRule>
    <cfRule type="expression" dxfId="576" priority="30">
      <formula>#REF!=2</formula>
    </cfRule>
    <cfRule type="expression" dxfId="575" priority="31">
      <formula>#REF!=1</formula>
    </cfRule>
    <cfRule type="expression" dxfId="574" priority="32" stopIfTrue="1">
      <formula>I89=#REF!=FALSE</formula>
    </cfRule>
    <cfRule type="expression" dxfId="573" priority="33">
      <formula>#REF!&gt;0</formula>
    </cfRule>
    <cfRule type="expression" dxfId="572" priority="34">
      <formula>#REF!=3</formula>
    </cfRule>
    <cfRule type="expression" dxfId="571" priority="35">
      <formula>#REF!=2</formula>
    </cfRule>
    <cfRule type="expression" dxfId="570" priority="36">
      <formula>#REF!=1</formula>
    </cfRule>
    <cfRule type="expression" dxfId="569" priority="37">
      <formula>#REF!&gt;0</formula>
    </cfRule>
    <cfRule type="expression" dxfId="568" priority="38">
      <formula>#REF!=3</formula>
    </cfRule>
    <cfRule type="expression" dxfId="567" priority="39">
      <formula>#REF!=2</formula>
    </cfRule>
    <cfRule type="expression" dxfId="566" priority="40">
      <formula>#REF!=1</formula>
    </cfRule>
    <cfRule type="expression" dxfId="565" priority="41" stopIfTrue="1">
      <formula>I89=#REF!=FALSE</formula>
    </cfRule>
    <cfRule type="expression" dxfId="564" priority="42">
      <formula>#REF!&gt;0</formula>
    </cfRule>
    <cfRule type="expression" dxfId="563" priority="43">
      <formula>#REF!=3</formula>
    </cfRule>
    <cfRule type="expression" dxfId="562" priority="44">
      <formula>#REF!=2</formula>
    </cfRule>
    <cfRule type="expression" dxfId="561" priority="45">
      <formula>#REF!=1</formula>
    </cfRule>
    <cfRule type="expression" dxfId="560" priority="46" stopIfTrue="1">
      <formula>I89=#REF!=FALSE</formula>
    </cfRule>
  </conditionalFormatting>
  <printOptions horizontalCentered="1"/>
  <pageMargins left="0.27559055118110237" right="0.27559055118110237" top="0.35" bottom="0.36" header="0.31496062992125984" footer="0.31496062992125984"/>
  <pageSetup paperSize="9" scale="72" orientation="landscape" r:id="rId1"/>
  <rowBreaks count="1" manualBreakCount="1">
    <brk id="86"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P38"/>
  <sheetViews>
    <sheetView showZeros="0" view="pageBreakPreview" topLeftCell="A12" zoomScale="110" zoomScaleNormal="100" zoomScaleSheetLayoutView="110" workbookViewId="0">
      <selection activeCell="I19" sqref="I19"/>
    </sheetView>
  </sheetViews>
  <sheetFormatPr defaultColWidth="9.125" defaultRowHeight="14.4"/>
  <cols>
    <col min="1" max="1" width="9" style="19" customWidth="1"/>
    <col min="2" max="2" width="9.25" style="19" customWidth="1"/>
    <col min="3" max="3" width="40.25" style="19" customWidth="1"/>
    <col min="4" max="4" width="8.125" style="19" customWidth="1"/>
    <col min="5"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E1" s="21"/>
      <c r="F1" s="21"/>
      <c r="G1" s="155" t="s">
        <v>87</v>
      </c>
      <c r="H1" s="103" t="str">
        <f>kops1!B27</f>
        <v>1,7</v>
      </c>
    </row>
    <row r="2" spans="1:16" s="24" customFormat="1">
      <c r="A2" s="931" t="str">
        <f>C13</f>
        <v xml:space="preserve">Kāpnes </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P28</f>
        <v>0</v>
      </c>
    </row>
    <row r="8" spans="1:16">
      <c r="A8" s="23"/>
      <c r="B8" s="23"/>
      <c r="D8" s="27"/>
      <c r="E8" s="43"/>
      <c r="F8" s="43"/>
      <c r="G8" s="43"/>
      <c r="H8" s="43"/>
      <c r="I8" s="43"/>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7.35">
      <c r="A14" s="261">
        <v>1</v>
      </c>
      <c r="B14" s="283"/>
      <c r="C14" s="284" t="s">
        <v>1258</v>
      </c>
      <c r="D14" s="288" t="s">
        <v>141</v>
      </c>
      <c r="E14" s="437">
        <v>1</v>
      </c>
      <c r="F14" s="161"/>
      <c r="G14" s="161"/>
      <c r="H14" s="214"/>
      <c r="I14" s="178"/>
      <c r="J14" s="178"/>
      <c r="K14" s="96"/>
      <c r="L14" s="50"/>
      <c r="M14" s="96"/>
      <c r="N14" s="96"/>
      <c r="O14" s="96"/>
      <c r="P14" s="97"/>
    </row>
    <row r="15" spans="1:16" s="56" customFormat="1" ht="37.35">
      <c r="A15" s="261">
        <v>2</v>
      </c>
      <c r="B15" s="283"/>
      <c r="C15" s="284" t="s">
        <v>1257</v>
      </c>
      <c r="D15" s="288" t="s">
        <v>141</v>
      </c>
      <c r="E15" s="437">
        <v>1</v>
      </c>
      <c r="F15" s="161"/>
      <c r="G15" s="161"/>
      <c r="H15" s="214"/>
      <c r="I15" s="178"/>
      <c r="J15" s="178"/>
      <c r="K15" s="96"/>
      <c r="L15" s="50"/>
      <c r="M15" s="96"/>
      <c r="N15" s="96"/>
      <c r="O15" s="96"/>
      <c r="P15" s="97"/>
    </row>
    <row r="16" spans="1:16" s="56" customFormat="1" ht="37.35">
      <c r="A16" s="261">
        <v>3</v>
      </c>
      <c r="B16" s="283"/>
      <c r="C16" s="284" t="s">
        <v>1256</v>
      </c>
      <c r="D16" s="288" t="s">
        <v>141</v>
      </c>
      <c r="E16" s="437">
        <v>1</v>
      </c>
      <c r="F16" s="161"/>
      <c r="G16" s="161"/>
      <c r="H16" s="214"/>
      <c r="I16" s="178"/>
      <c r="J16" s="178"/>
      <c r="K16" s="96"/>
      <c r="L16" s="50"/>
      <c r="M16" s="96"/>
      <c r="N16" s="96"/>
      <c r="O16" s="96"/>
      <c r="P16" s="97"/>
    </row>
    <row r="17" spans="1:16" s="56" customFormat="1" ht="37.35">
      <c r="A17" s="261">
        <v>4</v>
      </c>
      <c r="B17" s="283"/>
      <c r="C17" s="284" t="s">
        <v>1255</v>
      </c>
      <c r="D17" s="288" t="s">
        <v>141</v>
      </c>
      <c r="E17" s="437">
        <v>1</v>
      </c>
      <c r="F17" s="161"/>
      <c r="G17" s="161"/>
      <c r="H17" s="214"/>
      <c r="I17" s="178"/>
      <c r="J17" s="178"/>
      <c r="K17" s="96"/>
      <c r="L17" s="50"/>
      <c r="M17" s="96"/>
      <c r="N17" s="96"/>
      <c r="O17" s="96"/>
      <c r="P17" s="97"/>
    </row>
    <row r="18" spans="1:16" s="56" customFormat="1" ht="24.9">
      <c r="A18" s="877" t="s">
        <v>1727</v>
      </c>
      <c r="B18" s="878"/>
      <c r="C18" s="879" t="s">
        <v>1730</v>
      </c>
      <c r="D18" s="880" t="s">
        <v>29</v>
      </c>
      <c r="E18" s="881">
        <f>E19+E20+84</f>
        <v>199.5</v>
      </c>
      <c r="F18" s="161"/>
      <c r="G18" s="161"/>
      <c r="H18" s="214"/>
      <c r="I18" s="178"/>
      <c r="J18" s="178"/>
      <c r="K18" s="96"/>
      <c r="L18" s="50"/>
      <c r="M18" s="96"/>
      <c r="N18" s="96"/>
      <c r="O18" s="96"/>
      <c r="P18" s="97"/>
    </row>
    <row r="19" spans="1:16" s="56" customFormat="1" ht="24.9">
      <c r="A19" s="877" t="s">
        <v>1728</v>
      </c>
      <c r="B19" s="878"/>
      <c r="C19" s="879" t="s">
        <v>1731</v>
      </c>
      <c r="D19" s="880" t="s">
        <v>29</v>
      </c>
      <c r="E19" s="881">
        <v>69.3</v>
      </c>
      <c r="F19" s="161"/>
      <c r="G19" s="161"/>
      <c r="H19" s="214"/>
      <c r="I19" s="178"/>
      <c r="J19" s="178"/>
      <c r="K19" s="96"/>
      <c r="L19" s="50"/>
      <c r="M19" s="96"/>
      <c r="N19" s="96"/>
      <c r="O19" s="96"/>
      <c r="P19" s="97"/>
    </row>
    <row r="20" spans="1:16" s="56" customFormat="1" ht="24.9">
      <c r="A20" s="882" t="s">
        <v>1729</v>
      </c>
      <c r="B20" s="878"/>
      <c r="C20" s="879" t="s">
        <v>1732</v>
      </c>
      <c r="D20" s="880" t="s">
        <v>29</v>
      </c>
      <c r="E20" s="881">
        <v>46.2</v>
      </c>
      <c r="F20" s="161"/>
      <c r="G20" s="161"/>
      <c r="H20" s="214"/>
      <c r="I20" s="178"/>
      <c r="J20" s="178"/>
      <c r="K20" s="96"/>
      <c r="L20" s="50"/>
      <c r="M20" s="96"/>
      <c r="N20" s="96"/>
      <c r="O20" s="96"/>
      <c r="P20" s="97"/>
    </row>
    <row r="21" spans="1:16" s="56" customFormat="1" ht="15.05">
      <c r="A21" s="234">
        <v>0</v>
      </c>
      <c r="B21" s="238"/>
      <c r="C21" s="315" t="s">
        <v>1275</v>
      </c>
      <c r="D21" s="278"/>
      <c r="E21" s="439"/>
      <c r="F21" s="161"/>
      <c r="G21" s="161"/>
      <c r="H21" s="214"/>
      <c r="I21" s="178"/>
      <c r="J21" s="178"/>
      <c r="K21" s="96"/>
      <c r="L21" s="50"/>
      <c r="M21" s="96"/>
      <c r="N21" s="96"/>
      <c r="O21" s="96"/>
      <c r="P21" s="97"/>
    </row>
    <row r="22" spans="1:16" s="56" customFormat="1" ht="49.75">
      <c r="A22" s="234">
        <v>5</v>
      </c>
      <c r="B22" s="238"/>
      <c r="C22" s="239" t="s">
        <v>1413</v>
      </c>
      <c r="D22" s="237" t="s">
        <v>29</v>
      </c>
      <c r="E22" s="439">
        <f>41+19+41+18.5+2.3</f>
        <v>121.8</v>
      </c>
      <c r="F22" s="161"/>
      <c r="G22" s="161"/>
      <c r="H22" s="214"/>
      <c r="I22" s="161"/>
      <c r="J22" s="161"/>
      <c r="K22" s="96"/>
      <c r="L22" s="50"/>
      <c r="M22" s="96"/>
      <c r="N22" s="96"/>
      <c r="O22" s="96"/>
      <c r="P22" s="97"/>
    </row>
    <row r="23" spans="1:16" s="56" customFormat="1" ht="49.75">
      <c r="A23" s="234">
        <v>6</v>
      </c>
      <c r="B23" s="238"/>
      <c r="C23" s="239" t="s">
        <v>1415</v>
      </c>
      <c r="D23" s="237" t="s">
        <v>29</v>
      </c>
      <c r="E23" s="439">
        <f>3+3+3</f>
        <v>9</v>
      </c>
      <c r="F23" s="161"/>
      <c r="G23" s="161"/>
      <c r="H23" s="214"/>
      <c r="I23" s="161"/>
      <c r="J23" s="161"/>
      <c r="K23" s="96"/>
      <c r="L23" s="50"/>
      <c r="M23" s="96"/>
      <c r="N23" s="96"/>
      <c r="O23" s="96"/>
      <c r="P23" s="97"/>
    </row>
    <row r="24" spans="1:16" s="857" customFormat="1" ht="49.75">
      <c r="A24" s="846">
        <v>7</v>
      </c>
      <c r="B24" s="847"/>
      <c r="C24" s="848" t="s">
        <v>1416</v>
      </c>
      <c r="D24" s="849" t="s">
        <v>141</v>
      </c>
      <c r="E24" s="870">
        <v>1</v>
      </c>
      <c r="F24" s="851"/>
      <c r="G24" s="851"/>
      <c r="H24" s="852"/>
      <c r="I24" s="851"/>
      <c r="J24" s="851"/>
      <c r="K24" s="854"/>
      <c r="L24" s="855"/>
      <c r="M24" s="854"/>
      <c r="N24" s="854"/>
      <c r="O24" s="854"/>
      <c r="P24" s="856"/>
    </row>
    <row r="25" spans="1:16" s="56" customFormat="1" ht="15.05">
      <c r="A25" s="234">
        <v>8</v>
      </c>
      <c r="B25" s="238"/>
      <c r="C25" s="239" t="s">
        <v>1276</v>
      </c>
      <c r="D25" s="250" t="s">
        <v>141</v>
      </c>
      <c r="E25" s="439">
        <v>1</v>
      </c>
      <c r="F25" s="161"/>
      <c r="G25" s="161"/>
      <c r="H25" s="214"/>
      <c r="I25" s="161"/>
      <c r="J25" s="161"/>
      <c r="K25" s="96"/>
      <c r="L25" s="50"/>
      <c r="M25" s="96"/>
      <c r="N25" s="96"/>
      <c r="O25" s="96"/>
      <c r="P25" s="97"/>
    </row>
    <row r="26" spans="1:16" s="56" customFormat="1" ht="24.9">
      <c r="A26" s="234">
        <v>9</v>
      </c>
      <c r="B26" s="238"/>
      <c r="C26" s="239" t="s">
        <v>1277</v>
      </c>
      <c r="D26" s="250" t="s">
        <v>141</v>
      </c>
      <c r="E26" s="439">
        <v>1</v>
      </c>
      <c r="F26" s="161"/>
      <c r="G26" s="161"/>
      <c r="H26" s="214"/>
      <c r="I26" s="161"/>
      <c r="J26" s="161"/>
      <c r="K26" s="96"/>
      <c r="L26" s="50"/>
      <c r="M26" s="96"/>
      <c r="N26" s="96"/>
      <c r="O26" s="96"/>
      <c r="P26" s="97"/>
    </row>
    <row r="27" spans="1:16">
      <c r="A27" s="34"/>
      <c r="B27" s="35"/>
      <c r="C27" s="36"/>
      <c r="D27" s="37"/>
      <c r="E27" s="38"/>
      <c r="F27" s="38">
        <f t="shared" ref="F27" si="7">IFERROR(ROUND(H27/G27,2),0)</f>
        <v>0</v>
      </c>
      <c r="G27" s="38">
        <f t="shared" ref="G27" si="8">IF(H27&gt;0,3.75,0)</f>
        <v>0</v>
      </c>
      <c r="H27" s="39"/>
      <c r="I27" s="38"/>
      <c r="J27" s="38"/>
      <c r="K27" s="38"/>
      <c r="L27" s="38"/>
      <c r="M27" s="38"/>
      <c r="N27" s="38"/>
      <c r="O27" s="38"/>
      <c r="P27" s="40"/>
    </row>
    <row r="28" spans="1:16" ht="15.4" customHeight="1">
      <c r="A28" s="41"/>
      <c r="B28" s="41"/>
      <c r="C28" s="936" t="s">
        <v>97</v>
      </c>
      <c r="D28" s="937"/>
      <c r="E28" s="937"/>
      <c r="F28" s="937"/>
      <c r="G28" s="937"/>
      <c r="H28" s="937"/>
      <c r="I28" s="937"/>
      <c r="J28" s="937"/>
      <c r="K28" s="937"/>
      <c r="L28" s="42"/>
      <c r="M28" s="42"/>
      <c r="N28" s="42"/>
      <c r="O28" s="42"/>
      <c r="P28" s="42"/>
    </row>
    <row r="29" spans="1:16" s="114" customFormat="1" collapsed="1">
      <c r="I29" s="135"/>
    </row>
    <row r="30" spans="1:16" customFormat="1" ht="12.8" customHeight="1">
      <c r="B30" s="136" t="s">
        <v>52</v>
      </c>
    </row>
    <row r="31" spans="1:16" customFormat="1" ht="45" customHeight="1">
      <c r="A3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23"/>
      <c r="C31" s="923"/>
      <c r="D31" s="923"/>
      <c r="E31" s="923"/>
      <c r="F31" s="923"/>
      <c r="G31" s="923"/>
      <c r="H31" s="923"/>
      <c r="I31" s="923"/>
      <c r="J31" s="923"/>
      <c r="K31" s="923"/>
      <c r="L31" s="923"/>
      <c r="M31" s="923"/>
      <c r="N31" s="923"/>
      <c r="O31" s="923"/>
      <c r="P31" s="923"/>
    </row>
    <row r="32" spans="1:16" customFormat="1" ht="66.8" customHeight="1">
      <c r="A32" s="923"/>
      <c r="B32" s="923"/>
      <c r="C32" s="923"/>
      <c r="D32" s="923"/>
      <c r="E32" s="923"/>
      <c r="F32" s="923"/>
      <c r="G32" s="923"/>
      <c r="H32" s="923"/>
      <c r="I32" s="923"/>
      <c r="J32" s="923"/>
      <c r="K32" s="923"/>
      <c r="L32" s="923"/>
      <c r="M32" s="923"/>
      <c r="N32" s="923"/>
      <c r="O32" s="923"/>
      <c r="P32" s="923"/>
    </row>
    <row r="33" spans="2:16" customFormat="1" ht="12.8" customHeight="1">
      <c r="B33" s="137"/>
    </row>
    <row r="34" spans="2:16" customFormat="1" ht="12.8"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920">
        <f>Koptame!C42</f>
        <v>0</v>
      </c>
      <c r="N36" s="920"/>
      <c r="O36" s="142"/>
      <c r="P36" s="142"/>
    </row>
    <row r="37" spans="2:16" s="114" customFormat="1">
      <c r="C37" s="133">
        <f>Koptame!C37</f>
        <v>0</v>
      </c>
      <c r="L37" s="133"/>
      <c r="M37" s="921">
        <f>Koptame!C43</f>
        <v>0</v>
      </c>
      <c r="N37" s="921"/>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1:I26">
    <cfRule type="expression" dxfId="559" priority="41" stopIfTrue="1">
      <formula>I21=#REF!=FALSE</formula>
    </cfRule>
    <cfRule type="expression" dxfId="558" priority="42">
      <formula>#REF!&gt;0</formula>
    </cfRule>
    <cfRule type="expression" dxfId="557" priority="43">
      <formula>#REF!=3</formula>
    </cfRule>
    <cfRule type="expression" dxfId="556" priority="44">
      <formula>#REF!=2</formula>
    </cfRule>
    <cfRule type="expression" dxfId="555" priority="45">
      <formula>#REF!=1</formula>
    </cfRule>
    <cfRule type="expression" dxfId="554" priority="46">
      <formula>#REF!&gt;0</formula>
    </cfRule>
    <cfRule type="expression" dxfId="553" priority="47">
      <formula>#REF!=3</formula>
    </cfRule>
    <cfRule type="expression" dxfId="552" priority="48">
      <formula>#REF!=2</formula>
    </cfRule>
    <cfRule type="expression" dxfId="551" priority="49">
      <formula>#REF!=1</formula>
    </cfRule>
    <cfRule type="expression" dxfId="550" priority="50" stopIfTrue="1">
      <formula>I21=#REF!=FALSE</formula>
    </cfRule>
    <cfRule type="expression" dxfId="549" priority="51">
      <formula>#REF!&gt;0</formula>
    </cfRule>
    <cfRule type="expression" dxfId="548" priority="52">
      <formula>#REF!=3</formula>
    </cfRule>
    <cfRule type="expression" dxfId="547" priority="53">
      <formula>#REF!=2</formula>
    </cfRule>
    <cfRule type="expression" dxfId="546" priority="54">
      <formula>#REF!=1</formula>
    </cfRule>
    <cfRule type="expression" dxfId="545" priority="55" stopIfTrue="1">
      <formula>I21=#REF!=FALSE</formula>
    </cfRule>
  </conditionalFormatting>
  <conditionalFormatting sqref="I22:I26">
    <cfRule type="expression" dxfId="544" priority="1" stopIfTrue="1">
      <formula>I22=#REF!=FALSE</formula>
    </cfRule>
    <cfRule type="expression" dxfId="543" priority="2">
      <formula>#REF!&gt;0</formula>
    </cfRule>
    <cfRule type="expression" dxfId="542" priority="3">
      <formula>#REF!=3</formula>
    </cfRule>
    <cfRule type="expression" dxfId="541" priority="4">
      <formula>#REF!=2</formula>
    </cfRule>
    <cfRule type="expression" dxfId="540" priority="5">
      <formula>#REF!=1</formula>
    </cfRule>
    <cfRule type="expression" dxfId="539" priority="6" stopIfTrue="1">
      <formula>I22=#REF!=FALSE</formula>
    </cfRule>
    <cfRule type="expression" dxfId="538" priority="7">
      <formula>#REF!&gt;0</formula>
    </cfRule>
    <cfRule type="expression" dxfId="537" priority="8">
      <formula>#REF!=3</formula>
    </cfRule>
    <cfRule type="expression" dxfId="536" priority="9">
      <formula>#REF!=2</formula>
    </cfRule>
    <cfRule type="expression" dxfId="535" priority="10">
      <formula>#REF!=1</formula>
    </cfRule>
    <cfRule type="expression" dxfId="534" priority="11">
      <formula>#REF!&gt;0</formula>
    </cfRule>
    <cfRule type="expression" dxfId="533" priority="12">
      <formula>#REF!=3</formula>
    </cfRule>
    <cfRule type="expression" dxfId="532" priority="13">
      <formula>#REF!=2</formula>
    </cfRule>
    <cfRule type="expression" dxfId="531" priority="14">
      <formula>#REF!=1</formula>
    </cfRule>
    <cfRule type="expression" dxfId="530" priority="15" stopIfTrue="1">
      <formula>I22=#REF!=FALSE</formula>
    </cfRule>
    <cfRule type="expression" dxfId="529" priority="16">
      <formula>#REF!&gt;0</formula>
    </cfRule>
    <cfRule type="expression" dxfId="528" priority="17">
      <formula>#REF!=3</formula>
    </cfRule>
    <cfRule type="expression" dxfId="527" priority="18">
      <formula>#REF!=2</formula>
    </cfRule>
    <cfRule type="expression" dxfId="526" priority="19">
      <formula>#REF!=1</formula>
    </cfRule>
    <cfRule type="expression" dxfId="525" priority="20" stopIfTrue="1">
      <formula>I22=#REF!=FALSE</formula>
    </cfRule>
    <cfRule type="expression" dxfId="524" priority="22">
      <formula>#REF!&gt;0</formula>
    </cfRule>
    <cfRule type="expression" dxfId="523" priority="23">
      <formula>#REF!=3</formula>
    </cfRule>
    <cfRule type="expression" dxfId="522" priority="24">
      <formula>#REF!=2</formula>
    </cfRule>
    <cfRule type="expression" dxfId="521" priority="25">
      <formula>#REF!=1</formula>
    </cfRule>
    <cfRule type="expression" dxfId="520" priority="26" stopIfTrue="1">
      <formula>I22=#REF!=FALSE</formula>
    </cfRule>
    <cfRule type="expression" dxfId="519" priority="27">
      <formula>#REF!&gt;0</formula>
    </cfRule>
    <cfRule type="expression" dxfId="518" priority="28">
      <formula>#REF!=3</formula>
    </cfRule>
    <cfRule type="expression" dxfId="517" priority="29">
      <formula>#REF!=2</formula>
    </cfRule>
    <cfRule type="expression" dxfId="516" priority="30">
      <formula>#REF!=1</formula>
    </cfRule>
    <cfRule type="expression" dxfId="515" priority="31">
      <formula>#REF!&gt;0</formula>
    </cfRule>
    <cfRule type="expression" dxfId="514" priority="32">
      <formula>#REF!=3</formula>
    </cfRule>
    <cfRule type="expression" dxfId="513" priority="33">
      <formula>#REF!=2</formula>
    </cfRule>
    <cfRule type="expression" dxfId="512" priority="34">
      <formula>#REF!=1</formula>
    </cfRule>
    <cfRule type="expression" dxfId="511" priority="35" stopIfTrue="1">
      <formula>I22=#REF!=FALSE</formula>
    </cfRule>
    <cfRule type="expression" dxfId="510" priority="36">
      <formula>#REF!&gt;0</formula>
    </cfRule>
    <cfRule type="expression" dxfId="509" priority="37">
      <formula>#REF!=3</formula>
    </cfRule>
    <cfRule type="expression" dxfId="508" priority="38">
      <formula>#REF!=2</formula>
    </cfRule>
    <cfRule type="expression" dxfId="507" priority="39">
      <formula>#REF!=1</formula>
    </cfRule>
    <cfRule type="expression" dxfId="506" priority="40"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P85"/>
  <sheetViews>
    <sheetView showZeros="0" view="pageBreakPreview" topLeftCell="A20" zoomScale="110" zoomScaleNormal="100" zoomScaleSheetLayoutView="110" workbookViewId="0">
      <selection activeCell="C29" sqref="C29"/>
    </sheetView>
  </sheetViews>
  <sheetFormatPr defaultColWidth="9.125" defaultRowHeight="14.4"/>
  <cols>
    <col min="1" max="1" width="9" style="632" customWidth="1"/>
    <col min="2" max="2" width="9.25" style="632" customWidth="1"/>
    <col min="3" max="3" width="40.25" style="632" customWidth="1"/>
    <col min="4" max="4" width="8.125" style="632" customWidth="1"/>
    <col min="5" max="11" width="9.125" style="632"/>
    <col min="12" max="12" width="11.75" style="632" customWidth="1"/>
    <col min="13" max="13" width="12.25" style="632" customWidth="1"/>
    <col min="14" max="14" width="12.75" style="632" customWidth="1"/>
    <col min="15" max="15" width="11.75" style="632" customWidth="1"/>
    <col min="16" max="16" width="12.875" style="632" customWidth="1"/>
    <col min="17" max="16384" width="9.125" style="632"/>
  </cols>
  <sheetData>
    <row r="1" spans="1:16" s="627" customFormat="1">
      <c r="E1" s="628"/>
      <c r="F1" s="628"/>
      <c r="G1" s="629" t="s">
        <v>87</v>
      </c>
      <c r="H1" s="630" t="str">
        <f>kops1!B28</f>
        <v>1,8</v>
      </c>
    </row>
    <row r="2" spans="1:16" s="627" customFormat="1">
      <c r="A2" s="949" t="str">
        <f>C13</f>
        <v>Ailu aizpildījuma elementi</v>
      </c>
      <c r="B2" s="949"/>
      <c r="C2" s="949"/>
      <c r="D2" s="949"/>
      <c r="E2" s="949"/>
      <c r="F2" s="949"/>
      <c r="G2" s="949"/>
      <c r="H2" s="949"/>
      <c r="I2" s="949"/>
      <c r="J2" s="949"/>
      <c r="K2" s="949"/>
      <c r="L2" s="949"/>
      <c r="M2" s="949"/>
      <c r="N2" s="949"/>
      <c r="O2" s="949"/>
      <c r="P2" s="949"/>
    </row>
    <row r="3" spans="1:16">
      <c r="A3" s="631"/>
      <c r="B3" s="631"/>
      <c r="C3" s="631" t="s">
        <v>11</v>
      </c>
      <c r="D3" s="951" t="str">
        <f>Koptame!C11</f>
        <v>Pirmsskolas izglītības iestāde</v>
      </c>
      <c r="E3" s="951"/>
      <c r="F3" s="951"/>
      <c r="G3" s="951"/>
      <c r="H3" s="951"/>
      <c r="I3" s="951"/>
      <c r="J3" s="951"/>
      <c r="K3" s="951"/>
      <c r="L3" s="951"/>
      <c r="M3" s="951"/>
      <c r="N3" s="951"/>
      <c r="O3" s="951"/>
      <c r="P3" s="951"/>
    </row>
    <row r="4" spans="1:16">
      <c r="A4" s="631"/>
      <c r="B4" s="631"/>
      <c r="C4" s="631" t="s">
        <v>12</v>
      </c>
      <c r="D4" s="951" t="str">
        <f>Koptame!C12</f>
        <v>Pirmsskolas izglītības iestādes jaunbūve</v>
      </c>
      <c r="E4" s="951"/>
      <c r="F4" s="951"/>
      <c r="G4" s="951"/>
      <c r="H4" s="951"/>
      <c r="I4" s="951"/>
      <c r="J4" s="951"/>
      <c r="K4" s="951"/>
      <c r="L4" s="951"/>
      <c r="M4" s="951"/>
      <c r="N4" s="951"/>
      <c r="O4" s="951"/>
      <c r="P4" s="951"/>
    </row>
    <row r="5" spans="1:16">
      <c r="A5" s="631"/>
      <c r="B5" s="631"/>
      <c r="C5" s="631" t="s">
        <v>13</v>
      </c>
      <c r="D5" s="951" t="str">
        <f>Koptame!C13</f>
        <v>Baložu iela 33, Baloži, Ķekavas novads</v>
      </c>
      <c r="E5" s="951"/>
      <c r="F5" s="951"/>
      <c r="G5" s="951"/>
      <c r="H5" s="951"/>
      <c r="I5" s="951"/>
      <c r="J5" s="951"/>
      <c r="K5" s="951"/>
      <c r="L5" s="951"/>
      <c r="M5" s="951"/>
      <c r="N5" s="951"/>
      <c r="O5" s="951"/>
      <c r="P5" s="951"/>
    </row>
    <row r="6" spans="1:16">
      <c r="A6" s="631"/>
      <c r="B6" s="631"/>
      <c r="C6" s="631"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P75</f>
        <v>0</v>
      </c>
    </row>
    <row r="8" spans="1:16">
      <c r="A8" s="639"/>
      <c r="B8" s="639"/>
      <c r="D8" s="640"/>
      <c r="E8" s="634"/>
      <c r="F8" s="634"/>
      <c r="G8" s="634"/>
      <c r="H8" s="634"/>
      <c r="I8" s="634"/>
      <c r="J8" s="634"/>
      <c r="K8" s="634"/>
      <c r="N8" s="634"/>
      <c r="O8" s="634"/>
      <c r="P8" s="635"/>
    </row>
    <row r="9" spans="1:16" ht="15.4" customHeight="1">
      <c r="A9" s="641"/>
      <c r="B9" s="641"/>
      <c r="J9" s="642"/>
      <c r="K9" s="642"/>
      <c r="L9" s="950" t="str">
        <f>Koptame!D16</f>
        <v xml:space="preserve">Tāme sastādīta:   </v>
      </c>
      <c r="M9" s="950"/>
      <c r="N9" s="950"/>
      <c r="O9" s="950"/>
      <c r="P9" s="642"/>
    </row>
    <row r="10" spans="1:16" ht="15.05">
      <c r="A10" s="641"/>
      <c r="B10" s="641"/>
    </row>
    <row r="11" spans="1:16" ht="14.25" customHeight="1">
      <c r="A11" s="942" t="s">
        <v>15</v>
      </c>
      <c r="B11" s="943" t="s">
        <v>21</v>
      </c>
      <c r="C11" s="945" t="s">
        <v>91</v>
      </c>
      <c r="D11" s="946" t="s">
        <v>22</v>
      </c>
      <c r="E11" s="942" t="s">
        <v>23</v>
      </c>
      <c r="F11" s="940" t="s">
        <v>24</v>
      </c>
      <c r="G11" s="940"/>
      <c r="H11" s="940"/>
      <c r="I11" s="940"/>
      <c r="J11" s="940"/>
      <c r="K11" s="940"/>
      <c r="L11" s="940" t="s">
        <v>25</v>
      </c>
      <c r="M11" s="940"/>
      <c r="N11" s="940"/>
      <c r="O11" s="940"/>
      <c r="P11" s="940"/>
    </row>
    <row r="12" spans="1:16" ht="64" customHeight="1">
      <c r="A12" s="942"/>
      <c r="B12" s="944"/>
      <c r="C12" s="945"/>
      <c r="D12" s="946"/>
      <c r="E12" s="942"/>
      <c r="F12" s="643" t="s">
        <v>26</v>
      </c>
      <c r="G12" s="643" t="s">
        <v>55</v>
      </c>
      <c r="H12" s="643" t="s">
        <v>56</v>
      </c>
      <c r="I12" s="643" t="s">
        <v>89</v>
      </c>
      <c r="J12" s="643" t="s">
        <v>57</v>
      </c>
      <c r="K12" s="643" t="s">
        <v>58</v>
      </c>
      <c r="L12" s="643" t="s">
        <v>18</v>
      </c>
      <c r="M12" s="643" t="s">
        <v>56</v>
      </c>
      <c r="N12" s="643" t="s">
        <v>89</v>
      </c>
      <c r="O12" s="643" t="s">
        <v>57</v>
      </c>
      <c r="P12" s="643" t="s">
        <v>59</v>
      </c>
    </row>
    <row r="13" spans="1:16" ht="15.05">
      <c r="A13" s="644"/>
      <c r="B13" s="645"/>
      <c r="C13" s="646" t="str">
        <f>kops1!C28</f>
        <v>Ailu aizpildījuma elementi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ht="24.9">
      <c r="A14" s="651">
        <v>1</v>
      </c>
      <c r="B14" s="652"/>
      <c r="C14" s="653" t="s">
        <v>818</v>
      </c>
      <c r="D14" s="654" t="s">
        <v>29</v>
      </c>
      <c r="E14" s="655">
        <v>438.1</v>
      </c>
      <c r="F14" s="160"/>
      <c r="G14" s="160"/>
      <c r="H14" s="160"/>
      <c r="I14" s="160"/>
      <c r="J14" s="160"/>
      <c r="K14" s="647"/>
      <c r="L14" s="647"/>
      <c r="M14" s="647"/>
      <c r="N14" s="647"/>
      <c r="O14" s="647"/>
      <c r="P14" s="650"/>
    </row>
    <row r="15" spans="1:16" s="656" customFormat="1" ht="49.75">
      <c r="A15" s="651">
        <v>0</v>
      </c>
      <c r="B15" s="652"/>
      <c r="C15" s="297" t="s">
        <v>1309</v>
      </c>
      <c r="D15" s="15" t="s">
        <v>436</v>
      </c>
      <c r="E15" s="657">
        <v>4</v>
      </c>
      <c r="F15" s="160"/>
      <c r="G15" s="160"/>
      <c r="H15" s="160"/>
      <c r="I15" s="160"/>
      <c r="J15" s="160"/>
      <c r="K15" s="647"/>
      <c r="L15" s="647"/>
      <c r="M15" s="647"/>
      <c r="N15" s="647"/>
      <c r="O15" s="647"/>
      <c r="P15" s="650"/>
    </row>
    <row r="16" spans="1:16" s="656" customFormat="1" ht="24.9">
      <c r="A16" s="651">
        <v>0</v>
      </c>
      <c r="B16" s="652"/>
      <c r="C16" s="297" t="s">
        <v>1310</v>
      </c>
      <c r="D16" s="15" t="s">
        <v>436</v>
      </c>
      <c r="E16" s="657">
        <v>9</v>
      </c>
      <c r="F16" s="160"/>
      <c r="G16" s="160"/>
      <c r="H16" s="160"/>
      <c r="I16" s="160"/>
      <c r="J16" s="160"/>
      <c r="K16" s="647"/>
      <c r="L16" s="647"/>
      <c r="M16" s="647"/>
      <c r="N16" s="647"/>
      <c r="O16" s="647"/>
      <c r="P16" s="650"/>
    </row>
    <row r="17" spans="1:16" s="656" customFormat="1" ht="49.75">
      <c r="A17" s="651">
        <v>0</v>
      </c>
      <c r="B17" s="652"/>
      <c r="C17" s="297" t="s">
        <v>1311</v>
      </c>
      <c r="D17" s="15" t="s">
        <v>436</v>
      </c>
      <c r="E17" s="657">
        <v>6</v>
      </c>
      <c r="F17" s="160"/>
      <c r="G17" s="160"/>
      <c r="H17" s="160"/>
      <c r="I17" s="160"/>
      <c r="J17" s="160"/>
      <c r="K17" s="647"/>
      <c r="L17" s="647"/>
      <c r="M17" s="647"/>
      <c r="N17" s="647"/>
      <c r="O17" s="647"/>
      <c r="P17" s="650"/>
    </row>
    <row r="18" spans="1:16" s="656" customFormat="1" ht="49.75">
      <c r="A18" s="651">
        <v>0</v>
      </c>
      <c r="B18" s="652"/>
      <c r="C18" s="297" t="s">
        <v>1312</v>
      </c>
      <c r="D18" s="15" t="s">
        <v>436</v>
      </c>
      <c r="E18" s="657">
        <v>6</v>
      </c>
      <c r="F18" s="160"/>
      <c r="G18" s="160"/>
      <c r="H18" s="160"/>
      <c r="I18" s="160"/>
      <c r="J18" s="160"/>
      <c r="K18" s="647"/>
      <c r="L18" s="647"/>
      <c r="M18" s="647"/>
      <c r="N18" s="647"/>
      <c r="O18" s="647"/>
      <c r="P18" s="650"/>
    </row>
    <row r="19" spans="1:16" s="656" customFormat="1" ht="24.9">
      <c r="A19" s="651">
        <v>0</v>
      </c>
      <c r="B19" s="652"/>
      <c r="C19" s="297" t="s">
        <v>1313</v>
      </c>
      <c r="D19" s="15" t="s">
        <v>436</v>
      </c>
      <c r="E19" s="657">
        <v>3</v>
      </c>
      <c r="F19" s="160"/>
      <c r="G19" s="160"/>
      <c r="H19" s="160"/>
      <c r="I19" s="160"/>
      <c r="J19" s="160"/>
      <c r="K19" s="647"/>
      <c r="L19" s="647"/>
      <c r="M19" s="647"/>
      <c r="N19" s="647"/>
      <c r="O19" s="647"/>
      <c r="P19" s="650"/>
    </row>
    <row r="20" spans="1:16" s="656" customFormat="1" ht="24.9">
      <c r="A20" s="651">
        <v>0</v>
      </c>
      <c r="B20" s="652"/>
      <c r="C20" s="297" t="s">
        <v>1314</v>
      </c>
      <c r="D20" s="15" t="s">
        <v>436</v>
      </c>
      <c r="E20" s="657">
        <v>3</v>
      </c>
      <c r="F20" s="160"/>
      <c r="G20" s="160"/>
      <c r="H20" s="160"/>
      <c r="I20" s="160"/>
      <c r="J20" s="160"/>
      <c r="K20" s="647"/>
      <c r="L20" s="647"/>
      <c r="M20" s="647"/>
      <c r="N20" s="647"/>
      <c r="O20" s="647"/>
      <c r="P20" s="650"/>
    </row>
    <row r="21" spans="1:16" s="656" customFormat="1" ht="24.9">
      <c r="A21" s="651">
        <v>0</v>
      </c>
      <c r="B21" s="652"/>
      <c r="C21" s="297" t="s">
        <v>1315</v>
      </c>
      <c r="D21" s="15" t="s">
        <v>436</v>
      </c>
      <c r="E21" s="657">
        <v>2</v>
      </c>
      <c r="F21" s="160"/>
      <c r="G21" s="160"/>
      <c r="H21" s="160"/>
      <c r="I21" s="160"/>
      <c r="J21" s="160"/>
      <c r="K21" s="647"/>
      <c r="L21" s="647"/>
      <c r="M21" s="647"/>
      <c r="N21" s="647"/>
      <c r="O21" s="647"/>
      <c r="P21" s="650"/>
    </row>
    <row r="22" spans="1:16" s="656" customFormat="1" ht="24.9">
      <c r="A22" s="651">
        <v>0</v>
      </c>
      <c r="B22" s="652"/>
      <c r="C22" s="297" t="s">
        <v>1316</v>
      </c>
      <c r="D22" s="15" t="s">
        <v>436</v>
      </c>
      <c r="E22" s="657">
        <v>10</v>
      </c>
      <c r="F22" s="160"/>
      <c r="G22" s="160"/>
      <c r="H22" s="160"/>
      <c r="I22" s="160"/>
      <c r="J22" s="160"/>
      <c r="K22" s="647"/>
      <c r="L22" s="647"/>
      <c r="M22" s="647"/>
      <c r="N22" s="647"/>
      <c r="O22" s="647"/>
      <c r="P22" s="650"/>
    </row>
    <row r="23" spans="1:16" s="656" customFormat="1" ht="24.9">
      <c r="A23" s="651">
        <v>0</v>
      </c>
      <c r="B23" s="652"/>
      <c r="C23" s="297" t="s">
        <v>1317</v>
      </c>
      <c r="D23" s="15" t="s">
        <v>436</v>
      </c>
      <c r="E23" s="657">
        <v>7</v>
      </c>
      <c r="F23" s="160"/>
      <c r="G23" s="160"/>
      <c r="H23" s="160"/>
      <c r="I23" s="160"/>
      <c r="J23" s="160"/>
      <c r="K23" s="647"/>
      <c r="L23" s="647"/>
      <c r="M23" s="647"/>
      <c r="N23" s="647"/>
      <c r="O23" s="647"/>
      <c r="P23" s="650"/>
    </row>
    <row r="24" spans="1:16" s="656" customFormat="1" ht="49.75">
      <c r="A24" s="651">
        <v>0</v>
      </c>
      <c r="B24" s="652"/>
      <c r="C24" s="297" t="s">
        <v>1318</v>
      </c>
      <c r="D24" s="15" t="s">
        <v>436</v>
      </c>
      <c r="E24" s="657">
        <v>3</v>
      </c>
      <c r="F24" s="160"/>
      <c r="G24" s="160"/>
      <c r="H24" s="160"/>
      <c r="I24" s="160"/>
      <c r="J24" s="160"/>
      <c r="K24" s="647"/>
      <c r="L24" s="647"/>
      <c r="M24" s="647"/>
      <c r="N24" s="647"/>
      <c r="O24" s="647"/>
      <c r="P24" s="650"/>
    </row>
    <row r="25" spans="1:16" s="656" customFormat="1" ht="49.75">
      <c r="A25" s="651">
        <v>0</v>
      </c>
      <c r="B25" s="652"/>
      <c r="C25" s="297" t="s">
        <v>1319</v>
      </c>
      <c r="D25" s="15" t="s">
        <v>436</v>
      </c>
      <c r="E25" s="657">
        <v>6</v>
      </c>
      <c r="F25" s="160"/>
      <c r="G25" s="160"/>
      <c r="H25" s="160"/>
      <c r="I25" s="160"/>
      <c r="J25" s="160"/>
      <c r="K25" s="647"/>
      <c r="L25" s="647"/>
      <c r="M25" s="647"/>
      <c r="N25" s="647"/>
      <c r="O25" s="647"/>
      <c r="P25" s="650"/>
    </row>
    <row r="26" spans="1:16" s="656" customFormat="1" ht="24.9">
      <c r="A26" s="651">
        <v>0</v>
      </c>
      <c r="B26" s="652"/>
      <c r="C26" s="297" t="s">
        <v>1320</v>
      </c>
      <c r="D26" s="15" t="s">
        <v>436</v>
      </c>
      <c r="E26" s="657">
        <v>3</v>
      </c>
      <c r="F26" s="160"/>
      <c r="G26" s="160"/>
      <c r="H26" s="160"/>
      <c r="I26" s="160"/>
      <c r="J26" s="160"/>
      <c r="K26" s="647"/>
      <c r="L26" s="647"/>
      <c r="M26" s="647"/>
      <c r="N26" s="647"/>
      <c r="O26" s="647"/>
      <c r="P26" s="650"/>
    </row>
    <row r="27" spans="1:16" s="656" customFormat="1" ht="24.9">
      <c r="A27" s="651">
        <v>0</v>
      </c>
      <c r="B27" s="652"/>
      <c r="C27" s="297" t="s">
        <v>1321</v>
      </c>
      <c r="D27" s="15" t="s">
        <v>436</v>
      </c>
      <c r="E27" s="657">
        <v>16</v>
      </c>
      <c r="F27" s="160"/>
      <c r="G27" s="160"/>
      <c r="H27" s="160"/>
      <c r="I27" s="160"/>
      <c r="J27" s="160"/>
      <c r="K27" s="647"/>
      <c r="L27" s="647"/>
      <c r="M27" s="647"/>
      <c r="N27" s="647"/>
      <c r="O27" s="647"/>
      <c r="P27" s="650"/>
    </row>
    <row r="28" spans="1:16" s="656" customFormat="1" ht="37.35">
      <c r="A28" s="651">
        <v>0</v>
      </c>
      <c r="B28" s="652"/>
      <c r="C28" s="297" t="s">
        <v>1322</v>
      </c>
      <c r="D28" s="15" t="s">
        <v>436</v>
      </c>
      <c r="E28" s="657">
        <v>4</v>
      </c>
      <c r="F28" s="160"/>
      <c r="G28" s="160"/>
      <c r="H28" s="160"/>
      <c r="I28" s="160"/>
      <c r="J28" s="160"/>
      <c r="K28" s="647"/>
      <c r="L28" s="647"/>
      <c r="M28" s="647"/>
      <c r="N28" s="647"/>
      <c r="O28" s="647"/>
      <c r="P28" s="650"/>
    </row>
    <row r="29" spans="1:16" s="656" customFormat="1" ht="49.75">
      <c r="A29" s="651">
        <v>0</v>
      </c>
      <c r="B29" s="652"/>
      <c r="C29" s="876" t="s">
        <v>1726</v>
      </c>
      <c r="D29" s="15" t="s">
        <v>29</v>
      </c>
      <c r="E29" s="655">
        <f>E14</f>
        <v>438.1</v>
      </c>
      <c r="F29" s="160"/>
      <c r="G29" s="160"/>
      <c r="H29" s="160"/>
      <c r="I29" s="160"/>
      <c r="J29" s="160"/>
      <c r="K29" s="647"/>
      <c r="L29" s="647"/>
      <c r="M29" s="647"/>
      <c r="N29" s="647"/>
      <c r="O29" s="647"/>
      <c r="P29" s="650"/>
    </row>
    <row r="30" spans="1:16" s="656" customFormat="1" ht="126" customHeight="1">
      <c r="A30" s="873">
        <v>2</v>
      </c>
      <c r="B30" s="874"/>
      <c r="C30" s="811" t="s">
        <v>1720</v>
      </c>
      <c r="D30" s="659" t="s">
        <v>141</v>
      </c>
      <c r="E30" s="660">
        <v>4</v>
      </c>
      <c r="F30" s="160"/>
      <c r="G30" s="160"/>
      <c r="H30" s="160"/>
      <c r="I30" s="160"/>
      <c r="J30" s="160"/>
      <c r="K30" s="647"/>
      <c r="L30" s="647"/>
      <c r="M30" s="647"/>
      <c r="N30" s="647"/>
      <c r="O30" s="647"/>
      <c r="P30" s="650"/>
    </row>
    <row r="31" spans="1:16" s="656" customFormat="1" ht="123.75" customHeight="1">
      <c r="A31" s="873">
        <v>3</v>
      </c>
      <c r="B31" s="874"/>
      <c r="C31" s="811" t="s">
        <v>1721</v>
      </c>
      <c r="D31" s="659" t="s">
        <v>141</v>
      </c>
      <c r="E31" s="660">
        <v>2</v>
      </c>
      <c r="F31" s="160"/>
      <c r="G31" s="160"/>
      <c r="H31" s="160"/>
      <c r="I31" s="160"/>
      <c r="J31" s="160"/>
      <c r="K31" s="647"/>
      <c r="L31" s="647"/>
      <c r="M31" s="647"/>
      <c r="N31" s="647"/>
      <c r="O31" s="647"/>
      <c r="P31" s="650"/>
    </row>
    <row r="32" spans="1:16" s="656" customFormat="1" ht="122.25" customHeight="1">
      <c r="A32" s="873">
        <v>4</v>
      </c>
      <c r="B32" s="874"/>
      <c r="C32" s="811" t="s">
        <v>1722</v>
      </c>
      <c r="D32" s="659" t="s">
        <v>141</v>
      </c>
      <c r="E32" s="660">
        <v>1</v>
      </c>
      <c r="F32" s="160"/>
      <c r="G32" s="160"/>
      <c r="H32" s="160"/>
      <c r="I32" s="160"/>
      <c r="J32" s="160"/>
      <c r="K32" s="647"/>
      <c r="L32" s="647"/>
      <c r="M32" s="647"/>
      <c r="N32" s="647"/>
      <c r="O32" s="647"/>
      <c r="P32" s="650"/>
    </row>
    <row r="33" spans="1:16" s="656" customFormat="1" ht="119.95" customHeight="1">
      <c r="A33" s="873">
        <v>5</v>
      </c>
      <c r="B33" s="874"/>
      <c r="C33" s="811" t="s">
        <v>1723</v>
      </c>
      <c r="D33" s="659" t="s">
        <v>141</v>
      </c>
      <c r="E33" s="660">
        <v>1</v>
      </c>
      <c r="F33" s="160"/>
      <c r="G33" s="160"/>
      <c r="H33" s="160"/>
      <c r="I33" s="160"/>
      <c r="J33" s="160"/>
      <c r="K33" s="647"/>
      <c r="L33" s="647"/>
      <c r="M33" s="647"/>
      <c r="N33" s="647"/>
      <c r="O33" s="647"/>
      <c r="P33" s="650"/>
    </row>
    <row r="34" spans="1:16" s="656" customFormat="1" ht="117" customHeight="1">
      <c r="A34" s="873">
        <v>6</v>
      </c>
      <c r="B34" s="874"/>
      <c r="C34" s="811" t="s">
        <v>1724</v>
      </c>
      <c r="D34" s="659" t="s">
        <v>141</v>
      </c>
      <c r="E34" s="660">
        <v>1</v>
      </c>
      <c r="F34" s="160"/>
      <c r="G34" s="160"/>
      <c r="H34" s="160"/>
      <c r="I34" s="160"/>
      <c r="J34" s="160"/>
      <c r="K34" s="647"/>
      <c r="L34" s="647"/>
      <c r="M34" s="647"/>
      <c r="N34" s="647"/>
      <c r="O34" s="647"/>
      <c r="P34" s="650"/>
    </row>
    <row r="35" spans="1:16" s="656" customFormat="1" ht="120.8" customHeight="1">
      <c r="A35" s="873">
        <v>7</v>
      </c>
      <c r="B35" s="874"/>
      <c r="C35" s="811" t="s">
        <v>1725</v>
      </c>
      <c r="D35" s="659" t="s">
        <v>141</v>
      </c>
      <c r="E35" s="660">
        <v>1</v>
      </c>
      <c r="F35" s="160"/>
      <c r="G35" s="160"/>
      <c r="H35" s="160"/>
      <c r="I35" s="160"/>
      <c r="J35" s="160"/>
      <c r="K35" s="647"/>
      <c r="L35" s="647"/>
      <c r="M35" s="647"/>
      <c r="N35" s="647"/>
      <c r="O35" s="647"/>
      <c r="P35" s="650"/>
    </row>
    <row r="36" spans="1:16" s="656" customFormat="1">
      <c r="A36" s="651">
        <v>8</v>
      </c>
      <c r="B36" s="652"/>
      <c r="C36" s="872" t="s">
        <v>819</v>
      </c>
      <c r="D36" s="654" t="s">
        <v>29</v>
      </c>
      <c r="E36" s="655">
        <v>90.3</v>
      </c>
      <c r="F36" s="160"/>
      <c r="G36" s="160"/>
      <c r="H36" s="160"/>
      <c r="I36" s="160"/>
      <c r="J36" s="160"/>
      <c r="K36" s="647"/>
      <c r="L36" s="647"/>
      <c r="M36" s="647"/>
      <c r="N36" s="647"/>
      <c r="O36" s="647"/>
      <c r="P36" s="650"/>
    </row>
    <row r="37" spans="1:16" s="656" customFormat="1" ht="37.35">
      <c r="A37" s="651">
        <v>0</v>
      </c>
      <c r="B37" s="652"/>
      <c r="C37" s="297" t="s">
        <v>1350</v>
      </c>
      <c r="D37" s="15" t="s">
        <v>436</v>
      </c>
      <c r="E37" s="657">
        <v>5</v>
      </c>
      <c r="F37" s="160"/>
      <c r="G37" s="160"/>
      <c r="H37" s="160"/>
      <c r="I37" s="160"/>
      <c r="J37" s="160"/>
      <c r="K37" s="647"/>
      <c r="L37" s="647"/>
      <c r="M37" s="647"/>
      <c r="N37" s="647"/>
      <c r="O37" s="647"/>
      <c r="P37" s="650"/>
    </row>
    <row r="38" spans="1:16" s="656" customFormat="1" ht="37.35">
      <c r="A38" s="651">
        <v>0</v>
      </c>
      <c r="B38" s="652"/>
      <c r="C38" s="297" t="s">
        <v>1351</v>
      </c>
      <c r="D38" s="15" t="s">
        <v>436</v>
      </c>
      <c r="E38" s="657">
        <v>2</v>
      </c>
      <c r="F38" s="160"/>
      <c r="G38" s="160"/>
      <c r="H38" s="160"/>
      <c r="I38" s="160"/>
      <c r="J38" s="160"/>
      <c r="K38" s="647"/>
      <c r="L38" s="647"/>
      <c r="M38" s="647"/>
      <c r="N38" s="647"/>
      <c r="O38" s="647"/>
      <c r="P38" s="650"/>
    </row>
    <row r="39" spans="1:16" s="656" customFormat="1" ht="37.35">
      <c r="A39" s="651">
        <v>0</v>
      </c>
      <c r="B39" s="652"/>
      <c r="C39" s="297" t="s">
        <v>1352</v>
      </c>
      <c r="D39" s="15" t="s">
        <v>436</v>
      </c>
      <c r="E39" s="657">
        <v>2</v>
      </c>
      <c r="F39" s="160"/>
      <c r="G39" s="160"/>
      <c r="H39" s="160"/>
      <c r="I39" s="160"/>
      <c r="J39" s="160"/>
      <c r="K39" s="647"/>
      <c r="L39" s="647"/>
      <c r="M39" s="647"/>
      <c r="N39" s="647"/>
      <c r="O39" s="647"/>
      <c r="P39" s="650"/>
    </row>
    <row r="40" spans="1:16" s="656" customFormat="1" ht="37.35">
      <c r="A40" s="651">
        <v>0</v>
      </c>
      <c r="B40" s="652"/>
      <c r="C40" s="297" t="s">
        <v>1353</v>
      </c>
      <c r="D40" s="15" t="s">
        <v>436</v>
      </c>
      <c r="E40" s="657">
        <v>1</v>
      </c>
      <c r="F40" s="160"/>
      <c r="G40" s="160"/>
      <c r="H40" s="160"/>
      <c r="I40" s="160"/>
      <c r="J40" s="160"/>
      <c r="K40" s="647"/>
      <c r="L40" s="647"/>
      <c r="M40" s="647"/>
      <c r="N40" s="647"/>
      <c r="O40" s="647"/>
      <c r="P40" s="650"/>
    </row>
    <row r="41" spans="1:16" s="656" customFormat="1" ht="37.35">
      <c r="A41" s="651">
        <v>0</v>
      </c>
      <c r="B41" s="652"/>
      <c r="C41" s="297" t="s">
        <v>1354</v>
      </c>
      <c r="D41" s="15" t="s">
        <v>436</v>
      </c>
      <c r="E41" s="657">
        <v>4</v>
      </c>
      <c r="F41" s="160"/>
      <c r="G41" s="160"/>
      <c r="H41" s="160"/>
      <c r="I41" s="160"/>
      <c r="J41" s="160"/>
      <c r="K41" s="647"/>
      <c r="L41" s="647"/>
      <c r="M41" s="647"/>
      <c r="N41" s="647"/>
      <c r="O41" s="647"/>
      <c r="P41" s="650"/>
    </row>
    <row r="42" spans="1:16" s="656" customFormat="1" ht="24.9">
      <c r="A42" s="651">
        <v>0</v>
      </c>
      <c r="B42" s="652"/>
      <c r="C42" s="297" t="s">
        <v>1356</v>
      </c>
      <c r="D42" s="15" t="s">
        <v>436</v>
      </c>
      <c r="E42" s="657">
        <v>1</v>
      </c>
      <c r="F42" s="160"/>
      <c r="G42" s="160"/>
      <c r="H42" s="160"/>
      <c r="I42" s="160"/>
      <c r="J42" s="160"/>
      <c r="K42" s="647"/>
      <c r="L42" s="647"/>
      <c r="M42" s="647"/>
      <c r="N42" s="647"/>
      <c r="O42" s="647"/>
      <c r="P42" s="650"/>
    </row>
    <row r="43" spans="1:16" s="656" customFormat="1" ht="37.35">
      <c r="A43" s="651">
        <v>0</v>
      </c>
      <c r="B43" s="652"/>
      <c r="C43" s="297" t="s">
        <v>1355</v>
      </c>
      <c r="D43" s="15" t="s">
        <v>436</v>
      </c>
      <c r="E43" s="657">
        <v>2</v>
      </c>
      <c r="F43" s="160"/>
      <c r="G43" s="160"/>
      <c r="H43" s="160"/>
      <c r="I43" s="160"/>
      <c r="J43" s="160"/>
      <c r="K43" s="647"/>
      <c r="L43" s="647"/>
      <c r="M43" s="647"/>
      <c r="N43" s="647"/>
      <c r="O43" s="647"/>
      <c r="P43" s="650"/>
    </row>
    <row r="44" spans="1:16" s="656" customFormat="1" ht="24.9">
      <c r="A44" s="651">
        <v>0</v>
      </c>
      <c r="B44" s="652"/>
      <c r="C44" s="871" t="s">
        <v>1302</v>
      </c>
      <c r="D44" s="15" t="s">
        <v>29</v>
      </c>
      <c r="E44" s="655">
        <f>E36</f>
        <v>90.3</v>
      </c>
      <c r="F44" s="160"/>
      <c r="G44" s="160"/>
      <c r="H44" s="160"/>
      <c r="I44" s="160"/>
      <c r="J44" s="160"/>
      <c r="K44" s="647"/>
      <c r="L44" s="647"/>
      <c r="M44" s="647"/>
      <c r="N44" s="647"/>
      <c r="O44" s="647"/>
      <c r="P44" s="650"/>
    </row>
    <row r="45" spans="1:16" s="656" customFormat="1">
      <c r="A45" s="651">
        <v>9</v>
      </c>
      <c r="B45" s="652"/>
      <c r="C45" s="872" t="s">
        <v>820</v>
      </c>
      <c r="D45" s="654" t="s">
        <v>29</v>
      </c>
      <c r="E45" s="655">
        <f>341.8+2.2</f>
        <v>344</v>
      </c>
      <c r="F45" s="160"/>
      <c r="G45" s="160"/>
      <c r="H45" s="160"/>
      <c r="I45" s="160"/>
      <c r="J45" s="160"/>
      <c r="K45" s="647"/>
      <c r="L45" s="647"/>
      <c r="M45" s="647"/>
      <c r="N45" s="647"/>
      <c r="O45" s="647"/>
      <c r="P45" s="650"/>
    </row>
    <row r="46" spans="1:16" s="656" customFormat="1" ht="37.35">
      <c r="A46" s="651">
        <v>0</v>
      </c>
      <c r="B46" s="652"/>
      <c r="C46" s="297" t="s">
        <v>1323</v>
      </c>
      <c r="D46" s="15" t="s">
        <v>436</v>
      </c>
      <c r="E46" s="657">
        <v>12</v>
      </c>
      <c r="F46" s="160"/>
      <c r="G46" s="160"/>
      <c r="H46" s="160"/>
      <c r="I46" s="160"/>
      <c r="J46" s="160"/>
      <c r="K46" s="647"/>
      <c r="L46" s="647"/>
      <c r="M46" s="647"/>
      <c r="N46" s="647"/>
      <c r="O46" s="647"/>
      <c r="P46" s="650"/>
    </row>
    <row r="47" spans="1:16" s="656" customFormat="1" ht="37.35">
      <c r="A47" s="651">
        <v>0</v>
      </c>
      <c r="B47" s="652"/>
      <c r="C47" s="297" t="s">
        <v>1324</v>
      </c>
      <c r="D47" s="15" t="s">
        <v>436</v>
      </c>
      <c r="E47" s="657">
        <v>6</v>
      </c>
      <c r="F47" s="160"/>
      <c r="G47" s="160"/>
      <c r="H47" s="160"/>
      <c r="I47" s="160"/>
      <c r="J47" s="160"/>
      <c r="K47" s="647"/>
      <c r="L47" s="647"/>
      <c r="M47" s="647"/>
      <c r="N47" s="647"/>
      <c r="O47" s="647"/>
      <c r="P47" s="650"/>
    </row>
    <row r="48" spans="1:16" s="656" customFormat="1" ht="37.35">
      <c r="A48" s="651">
        <v>0</v>
      </c>
      <c r="B48" s="652"/>
      <c r="C48" s="297" t="s">
        <v>1325</v>
      </c>
      <c r="D48" s="15" t="s">
        <v>436</v>
      </c>
      <c r="E48" s="657">
        <v>12</v>
      </c>
      <c r="F48" s="160"/>
      <c r="G48" s="160"/>
      <c r="H48" s="160"/>
      <c r="I48" s="160"/>
      <c r="J48" s="160"/>
      <c r="K48" s="647"/>
      <c r="L48" s="647"/>
      <c r="M48" s="647"/>
      <c r="N48" s="647"/>
      <c r="O48" s="647"/>
      <c r="P48" s="650"/>
    </row>
    <row r="49" spans="1:16" s="656" customFormat="1" ht="37.35">
      <c r="A49" s="651">
        <v>0</v>
      </c>
      <c r="B49" s="652"/>
      <c r="C49" s="297" t="s">
        <v>1326</v>
      </c>
      <c r="D49" s="15" t="s">
        <v>436</v>
      </c>
      <c r="E49" s="657">
        <v>1</v>
      </c>
      <c r="F49" s="160"/>
      <c r="G49" s="160"/>
      <c r="H49" s="160"/>
      <c r="I49" s="160"/>
      <c r="J49" s="160"/>
      <c r="K49" s="647"/>
      <c r="L49" s="647"/>
      <c r="M49" s="647"/>
      <c r="N49" s="647"/>
      <c r="O49" s="647"/>
      <c r="P49" s="650"/>
    </row>
    <row r="50" spans="1:16" s="656" customFormat="1" ht="37.35">
      <c r="A50" s="651">
        <v>0</v>
      </c>
      <c r="B50" s="652"/>
      <c r="C50" s="297" t="s">
        <v>1327</v>
      </c>
      <c r="D50" s="15" t="s">
        <v>436</v>
      </c>
      <c r="E50" s="657">
        <v>1</v>
      </c>
      <c r="F50" s="160"/>
      <c r="G50" s="160"/>
      <c r="H50" s="160"/>
      <c r="I50" s="160"/>
      <c r="J50" s="160"/>
      <c r="K50" s="647"/>
      <c r="L50" s="647"/>
      <c r="M50" s="647"/>
      <c r="N50" s="647"/>
      <c r="O50" s="647"/>
      <c r="P50" s="650"/>
    </row>
    <row r="51" spans="1:16" s="656" customFormat="1" ht="37.35">
      <c r="A51" s="651">
        <v>0</v>
      </c>
      <c r="B51" s="652"/>
      <c r="C51" s="297" t="s">
        <v>1328</v>
      </c>
      <c r="D51" s="15" t="s">
        <v>436</v>
      </c>
      <c r="E51" s="657">
        <v>1</v>
      </c>
      <c r="F51" s="160"/>
      <c r="G51" s="160"/>
      <c r="H51" s="160"/>
      <c r="I51" s="160"/>
      <c r="J51" s="160"/>
      <c r="K51" s="647"/>
      <c r="L51" s="647"/>
      <c r="M51" s="647"/>
      <c r="N51" s="647"/>
      <c r="O51" s="647"/>
      <c r="P51" s="650"/>
    </row>
    <row r="52" spans="1:16" s="656" customFormat="1" ht="37.35">
      <c r="A52" s="651">
        <v>0</v>
      </c>
      <c r="B52" s="652"/>
      <c r="C52" s="297" t="s">
        <v>1329</v>
      </c>
      <c r="D52" s="15" t="s">
        <v>436</v>
      </c>
      <c r="E52" s="657">
        <v>2</v>
      </c>
      <c r="F52" s="160"/>
      <c r="G52" s="160"/>
      <c r="H52" s="160"/>
      <c r="I52" s="160"/>
      <c r="J52" s="160"/>
      <c r="K52" s="647"/>
      <c r="L52" s="647"/>
      <c r="M52" s="647"/>
      <c r="N52" s="647"/>
      <c r="O52" s="647"/>
      <c r="P52" s="650"/>
    </row>
    <row r="53" spans="1:16" s="656" customFormat="1" ht="37.35">
      <c r="A53" s="651">
        <v>0</v>
      </c>
      <c r="B53" s="652"/>
      <c r="C53" s="297" t="s">
        <v>1330</v>
      </c>
      <c r="D53" s="15" t="s">
        <v>436</v>
      </c>
      <c r="E53" s="657">
        <v>7</v>
      </c>
      <c r="F53" s="160"/>
      <c r="G53" s="160"/>
      <c r="H53" s="160"/>
      <c r="I53" s="160"/>
      <c r="J53" s="160"/>
      <c r="K53" s="647"/>
      <c r="L53" s="647"/>
      <c r="M53" s="647"/>
      <c r="N53" s="647"/>
      <c r="O53" s="647"/>
      <c r="P53" s="650"/>
    </row>
    <row r="54" spans="1:16" s="656" customFormat="1" ht="37.35">
      <c r="A54" s="651">
        <v>0</v>
      </c>
      <c r="B54" s="652"/>
      <c r="C54" s="297" t="s">
        <v>1331</v>
      </c>
      <c r="D54" s="15" t="s">
        <v>436</v>
      </c>
      <c r="E54" s="657">
        <v>3</v>
      </c>
      <c r="F54" s="160"/>
      <c r="G54" s="160"/>
      <c r="H54" s="160"/>
      <c r="I54" s="160"/>
      <c r="J54" s="160"/>
      <c r="K54" s="647"/>
      <c r="L54" s="647"/>
      <c r="M54" s="647"/>
      <c r="N54" s="647"/>
      <c r="O54" s="647"/>
      <c r="P54" s="650"/>
    </row>
    <row r="55" spans="1:16" s="656" customFormat="1" ht="37.35">
      <c r="A55" s="651">
        <v>0</v>
      </c>
      <c r="B55" s="652"/>
      <c r="C55" s="297" t="s">
        <v>1332</v>
      </c>
      <c r="D55" s="15" t="s">
        <v>436</v>
      </c>
      <c r="E55" s="657">
        <v>7</v>
      </c>
      <c r="F55" s="160"/>
      <c r="G55" s="160"/>
      <c r="H55" s="160"/>
      <c r="I55" s="160"/>
      <c r="J55" s="160"/>
      <c r="K55" s="647"/>
      <c r="L55" s="647"/>
      <c r="M55" s="647"/>
      <c r="N55" s="647"/>
      <c r="O55" s="647"/>
      <c r="P55" s="650"/>
    </row>
    <row r="56" spans="1:16" s="656" customFormat="1" ht="37.35">
      <c r="A56" s="651">
        <v>0</v>
      </c>
      <c r="B56" s="652"/>
      <c r="C56" s="297" t="s">
        <v>1333</v>
      </c>
      <c r="D56" s="15" t="s">
        <v>436</v>
      </c>
      <c r="E56" s="657">
        <v>2</v>
      </c>
      <c r="F56" s="160"/>
      <c r="G56" s="160"/>
      <c r="H56" s="160"/>
      <c r="I56" s="160"/>
      <c r="J56" s="160"/>
      <c r="K56" s="647"/>
      <c r="L56" s="647"/>
      <c r="M56" s="647"/>
      <c r="N56" s="647"/>
      <c r="O56" s="647"/>
      <c r="P56" s="650"/>
    </row>
    <row r="57" spans="1:16" s="656" customFormat="1" ht="37.35">
      <c r="A57" s="651">
        <v>0</v>
      </c>
      <c r="B57" s="652"/>
      <c r="C57" s="297" t="s">
        <v>1334</v>
      </c>
      <c r="D57" s="15" t="s">
        <v>436</v>
      </c>
      <c r="E57" s="657">
        <v>1</v>
      </c>
      <c r="F57" s="160"/>
      <c r="G57" s="160"/>
      <c r="H57" s="160"/>
      <c r="I57" s="160"/>
      <c r="J57" s="160"/>
      <c r="K57" s="647"/>
      <c r="L57" s="647"/>
      <c r="M57" s="647"/>
      <c r="N57" s="647"/>
      <c r="O57" s="647"/>
      <c r="P57" s="650"/>
    </row>
    <row r="58" spans="1:16" s="656" customFormat="1" ht="37.35">
      <c r="A58" s="651">
        <v>0</v>
      </c>
      <c r="B58" s="652"/>
      <c r="C58" s="297" t="s">
        <v>1335</v>
      </c>
      <c r="D58" s="15" t="s">
        <v>436</v>
      </c>
      <c r="E58" s="657">
        <v>1</v>
      </c>
      <c r="F58" s="160"/>
      <c r="G58" s="160"/>
      <c r="H58" s="160"/>
      <c r="I58" s="160"/>
      <c r="J58" s="160"/>
      <c r="K58" s="647"/>
      <c r="L58" s="647"/>
      <c r="M58" s="647"/>
      <c r="N58" s="647"/>
      <c r="O58" s="647"/>
      <c r="P58" s="650"/>
    </row>
    <row r="59" spans="1:16" s="656" customFormat="1" ht="37.35">
      <c r="A59" s="651">
        <v>0</v>
      </c>
      <c r="B59" s="652"/>
      <c r="C59" s="297" t="s">
        <v>1336</v>
      </c>
      <c r="D59" s="15" t="s">
        <v>436</v>
      </c>
      <c r="E59" s="657">
        <v>5</v>
      </c>
      <c r="F59" s="160"/>
      <c r="G59" s="160"/>
      <c r="H59" s="160"/>
      <c r="I59" s="160"/>
      <c r="J59" s="160"/>
      <c r="K59" s="647"/>
      <c r="L59" s="647"/>
      <c r="M59" s="647"/>
      <c r="N59" s="647"/>
      <c r="O59" s="647"/>
      <c r="P59" s="650"/>
    </row>
    <row r="60" spans="1:16" s="656" customFormat="1" ht="37.35">
      <c r="A60" s="651">
        <v>0</v>
      </c>
      <c r="B60" s="652"/>
      <c r="C60" s="297" t="s">
        <v>1337</v>
      </c>
      <c r="D60" s="15" t="s">
        <v>436</v>
      </c>
      <c r="E60" s="657">
        <v>3</v>
      </c>
      <c r="F60" s="160"/>
      <c r="G60" s="160"/>
      <c r="H60" s="160"/>
      <c r="I60" s="160"/>
      <c r="J60" s="160"/>
      <c r="K60" s="647"/>
      <c r="L60" s="647"/>
      <c r="M60" s="647"/>
      <c r="N60" s="647"/>
      <c r="O60" s="647"/>
      <c r="P60" s="650"/>
    </row>
    <row r="61" spans="1:16" s="656" customFormat="1" ht="24.9">
      <c r="A61" s="651">
        <v>0</v>
      </c>
      <c r="B61" s="652"/>
      <c r="C61" s="297" t="s">
        <v>1338</v>
      </c>
      <c r="D61" s="15" t="s">
        <v>436</v>
      </c>
      <c r="E61" s="657">
        <v>3</v>
      </c>
      <c r="F61" s="160"/>
      <c r="G61" s="160"/>
      <c r="H61" s="160"/>
      <c r="I61" s="160"/>
      <c r="J61" s="160"/>
      <c r="K61" s="647"/>
      <c r="L61" s="647"/>
      <c r="M61" s="647"/>
      <c r="N61" s="647"/>
      <c r="O61" s="647"/>
      <c r="P61" s="650"/>
    </row>
    <row r="62" spans="1:16" s="656" customFormat="1" ht="24.9">
      <c r="A62" s="651">
        <v>0</v>
      </c>
      <c r="B62" s="652"/>
      <c r="C62" s="297" t="s">
        <v>1339</v>
      </c>
      <c r="D62" s="15" t="s">
        <v>436</v>
      </c>
      <c r="E62" s="657">
        <v>2</v>
      </c>
      <c r="F62" s="160"/>
      <c r="G62" s="160"/>
      <c r="H62" s="160"/>
      <c r="I62" s="160"/>
      <c r="J62" s="160"/>
      <c r="K62" s="647"/>
      <c r="L62" s="647"/>
      <c r="M62" s="647"/>
      <c r="N62" s="647"/>
      <c r="O62" s="647"/>
      <c r="P62" s="650"/>
    </row>
    <row r="63" spans="1:16" s="656" customFormat="1" ht="24.9">
      <c r="A63" s="651">
        <v>0</v>
      </c>
      <c r="B63" s="652"/>
      <c r="C63" s="297" t="s">
        <v>1340</v>
      </c>
      <c r="D63" s="15" t="s">
        <v>436</v>
      </c>
      <c r="E63" s="657">
        <v>2</v>
      </c>
      <c r="F63" s="160"/>
      <c r="G63" s="160"/>
      <c r="H63" s="160"/>
      <c r="I63" s="160"/>
      <c r="J63" s="160"/>
      <c r="K63" s="647"/>
      <c r="L63" s="647"/>
      <c r="M63" s="647"/>
      <c r="N63" s="647"/>
      <c r="O63" s="647"/>
      <c r="P63" s="650"/>
    </row>
    <row r="64" spans="1:16" s="656" customFormat="1" ht="24.9">
      <c r="A64" s="651">
        <v>0</v>
      </c>
      <c r="B64" s="652"/>
      <c r="C64" s="297" t="s">
        <v>1341</v>
      </c>
      <c r="D64" s="15" t="s">
        <v>436</v>
      </c>
      <c r="E64" s="657">
        <v>2</v>
      </c>
      <c r="F64" s="160"/>
      <c r="G64" s="160"/>
      <c r="H64" s="160"/>
      <c r="I64" s="160"/>
      <c r="J64" s="160"/>
      <c r="K64" s="647"/>
      <c r="L64" s="647"/>
      <c r="M64" s="647"/>
      <c r="N64" s="647"/>
      <c r="O64" s="647"/>
      <c r="P64" s="650"/>
    </row>
    <row r="65" spans="1:16" s="656" customFormat="1" ht="24.9">
      <c r="A65" s="651">
        <v>0</v>
      </c>
      <c r="B65" s="652"/>
      <c r="C65" s="297" t="s">
        <v>1342</v>
      </c>
      <c r="D65" s="15" t="s">
        <v>436</v>
      </c>
      <c r="E65" s="657">
        <v>1</v>
      </c>
      <c r="F65" s="160"/>
      <c r="G65" s="160"/>
      <c r="H65" s="160"/>
      <c r="I65" s="160"/>
      <c r="J65" s="160"/>
      <c r="K65" s="647"/>
      <c r="L65" s="647"/>
      <c r="M65" s="647"/>
      <c r="N65" s="647"/>
      <c r="O65" s="647"/>
      <c r="P65" s="650"/>
    </row>
    <row r="66" spans="1:16" s="656" customFormat="1" ht="24.9">
      <c r="A66" s="651">
        <v>0</v>
      </c>
      <c r="B66" s="652"/>
      <c r="C66" s="297" t="s">
        <v>1343</v>
      </c>
      <c r="D66" s="15" t="s">
        <v>436</v>
      </c>
      <c r="E66" s="657">
        <v>1</v>
      </c>
      <c r="F66" s="160"/>
      <c r="G66" s="160"/>
      <c r="H66" s="160"/>
      <c r="I66" s="160"/>
      <c r="J66" s="160"/>
      <c r="K66" s="647"/>
      <c r="L66" s="647"/>
      <c r="M66" s="647"/>
      <c r="N66" s="647"/>
      <c r="O66" s="647"/>
      <c r="P66" s="650"/>
    </row>
    <row r="67" spans="1:16" s="656" customFormat="1" ht="37.35">
      <c r="A67" s="651">
        <v>0</v>
      </c>
      <c r="B67" s="652"/>
      <c r="C67" s="297" t="s">
        <v>1344</v>
      </c>
      <c r="D67" s="15" t="s">
        <v>436</v>
      </c>
      <c r="E67" s="657">
        <v>2</v>
      </c>
      <c r="F67" s="160"/>
      <c r="G67" s="160"/>
      <c r="H67" s="160"/>
      <c r="I67" s="160"/>
      <c r="J67" s="160"/>
      <c r="K67" s="647"/>
      <c r="L67" s="647"/>
      <c r="M67" s="647"/>
      <c r="N67" s="647"/>
      <c r="O67" s="647"/>
      <c r="P67" s="650"/>
    </row>
    <row r="68" spans="1:16" s="656" customFormat="1" ht="37.35">
      <c r="A68" s="651">
        <v>0</v>
      </c>
      <c r="B68" s="652"/>
      <c r="C68" s="297" t="s">
        <v>1345</v>
      </c>
      <c r="D68" s="15" t="s">
        <v>436</v>
      </c>
      <c r="E68" s="657">
        <v>10</v>
      </c>
      <c r="F68" s="160"/>
      <c r="G68" s="160"/>
      <c r="H68" s="160"/>
      <c r="I68" s="160"/>
      <c r="J68" s="160"/>
      <c r="K68" s="647"/>
      <c r="L68" s="647"/>
      <c r="M68" s="647"/>
      <c r="N68" s="647"/>
      <c r="O68" s="647"/>
      <c r="P68" s="650"/>
    </row>
    <row r="69" spans="1:16" s="656" customFormat="1" ht="37.35">
      <c r="A69" s="651">
        <v>0</v>
      </c>
      <c r="B69" s="652"/>
      <c r="C69" s="297" t="s">
        <v>1346</v>
      </c>
      <c r="D69" s="15" t="s">
        <v>436</v>
      </c>
      <c r="E69" s="657">
        <v>18</v>
      </c>
      <c r="F69" s="160"/>
      <c r="G69" s="160"/>
      <c r="H69" s="160"/>
      <c r="I69" s="160"/>
      <c r="J69" s="160"/>
      <c r="K69" s="647"/>
      <c r="L69" s="647"/>
      <c r="M69" s="647"/>
      <c r="N69" s="647"/>
      <c r="O69" s="647"/>
      <c r="P69" s="650"/>
    </row>
    <row r="70" spans="1:16" s="656" customFormat="1" ht="37.35">
      <c r="A70" s="651">
        <v>0</v>
      </c>
      <c r="B70" s="652"/>
      <c r="C70" s="297" t="s">
        <v>1347</v>
      </c>
      <c r="D70" s="15" t="s">
        <v>436</v>
      </c>
      <c r="E70" s="657">
        <v>4</v>
      </c>
      <c r="F70" s="160"/>
      <c r="G70" s="160"/>
      <c r="H70" s="160"/>
      <c r="I70" s="160"/>
      <c r="J70" s="160"/>
      <c r="K70" s="647"/>
      <c r="L70" s="647"/>
      <c r="M70" s="647"/>
      <c r="N70" s="647"/>
      <c r="O70" s="647"/>
      <c r="P70" s="650"/>
    </row>
    <row r="71" spans="1:16" s="656" customFormat="1" ht="37.35">
      <c r="A71" s="651">
        <v>0</v>
      </c>
      <c r="B71" s="652"/>
      <c r="C71" s="297" t="s">
        <v>1348</v>
      </c>
      <c r="D71" s="15" t="s">
        <v>436</v>
      </c>
      <c r="E71" s="657">
        <v>2</v>
      </c>
      <c r="F71" s="160"/>
      <c r="G71" s="160"/>
      <c r="H71" s="160"/>
      <c r="I71" s="160"/>
      <c r="J71" s="160"/>
      <c r="K71" s="647"/>
      <c r="L71" s="647"/>
      <c r="M71" s="647"/>
      <c r="N71" s="647"/>
      <c r="O71" s="647"/>
      <c r="P71" s="650"/>
    </row>
    <row r="72" spans="1:16" s="656" customFormat="1" ht="37.35">
      <c r="A72" s="651">
        <v>0</v>
      </c>
      <c r="B72" s="652"/>
      <c r="C72" s="297" t="s">
        <v>1349</v>
      </c>
      <c r="D72" s="15" t="s">
        <v>436</v>
      </c>
      <c r="E72" s="657">
        <v>2</v>
      </c>
      <c r="F72" s="160"/>
      <c r="G72" s="160"/>
      <c r="H72" s="160"/>
      <c r="I72" s="160"/>
      <c r="J72" s="160"/>
      <c r="K72" s="647"/>
      <c r="L72" s="647"/>
      <c r="M72" s="647"/>
      <c r="N72" s="647"/>
      <c r="O72" s="647"/>
      <c r="P72" s="650"/>
    </row>
    <row r="73" spans="1:16" s="656" customFormat="1" ht="24.9">
      <c r="A73" s="651">
        <v>0</v>
      </c>
      <c r="B73" s="652"/>
      <c r="C73" s="658" t="s">
        <v>817</v>
      </c>
      <c r="D73" s="15" t="s">
        <v>29</v>
      </c>
      <c r="E73" s="655">
        <f>E45</f>
        <v>344</v>
      </c>
      <c r="F73" s="160"/>
      <c r="G73" s="160"/>
      <c r="H73" s="160"/>
      <c r="I73" s="160"/>
      <c r="J73" s="160"/>
      <c r="K73" s="647"/>
      <c r="L73" s="647"/>
      <c r="M73" s="647"/>
      <c r="N73" s="647"/>
      <c r="O73" s="647"/>
      <c r="P73" s="650"/>
    </row>
    <row r="74" spans="1:16">
      <c r="A74" s="661"/>
      <c r="B74" s="662"/>
      <c r="C74" s="663"/>
      <c r="D74" s="664"/>
      <c r="E74" s="665"/>
      <c r="F74" s="665">
        <v>0</v>
      </c>
      <c r="G74" s="665">
        <v>0</v>
      </c>
      <c r="H74" s="666"/>
      <c r="I74" s="665"/>
      <c r="J74" s="665"/>
      <c r="K74" s="665"/>
      <c r="L74" s="665"/>
      <c r="M74" s="665"/>
      <c r="N74" s="665"/>
      <c r="O74" s="665"/>
      <c r="P74" s="667"/>
    </row>
    <row r="75" spans="1:16" ht="15.4" customHeight="1">
      <c r="A75" s="668"/>
      <c r="B75" s="668"/>
      <c r="C75" s="947" t="s">
        <v>97</v>
      </c>
      <c r="D75" s="948"/>
      <c r="E75" s="948"/>
      <c r="F75" s="948"/>
      <c r="G75" s="948"/>
      <c r="H75" s="948"/>
      <c r="I75" s="948"/>
      <c r="J75" s="948"/>
      <c r="K75" s="948"/>
      <c r="L75" s="669"/>
      <c r="M75" s="669"/>
      <c r="N75" s="669"/>
      <c r="O75" s="669"/>
      <c r="P75" s="669"/>
    </row>
    <row r="76" spans="1:16" s="670" customFormat="1" collapsed="1">
      <c r="I76" s="671"/>
    </row>
    <row r="77" spans="1:16" s="672" customFormat="1" ht="12.8" customHeight="1">
      <c r="B77" s="673" t="s">
        <v>52</v>
      </c>
    </row>
    <row r="78" spans="1:16" s="672" customFormat="1" ht="45" customHeight="1">
      <c r="A78" s="94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941"/>
      <c r="C78" s="941"/>
      <c r="D78" s="941"/>
      <c r="E78" s="941"/>
      <c r="F78" s="941"/>
      <c r="G78" s="941"/>
      <c r="H78" s="941"/>
      <c r="I78" s="941"/>
      <c r="J78" s="941"/>
      <c r="K78" s="941"/>
      <c r="L78" s="941"/>
      <c r="M78" s="941"/>
      <c r="N78" s="941"/>
      <c r="O78" s="941"/>
      <c r="P78" s="941"/>
    </row>
    <row r="79" spans="1:16" s="672" customFormat="1" ht="84.8" customHeight="1">
      <c r="A79" s="941"/>
      <c r="B79" s="941"/>
      <c r="C79" s="941"/>
      <c r="D79" s="941"/>
      <c r="E79" s="941"/>
      <c r="F79" s="941"/>
      <c r="G79" s="941"/>
      <c r="H79" s="941"/>
      <c r="I79" s="941"/>
      <c r="J79" s="941"/>
      <c r="K79" s="941"/>
      <c r="L79" s="941"/>
      <c r="M79" s="941"/>
      <c r="N79" s="941"/>
      <c r="O79" s="941"/>
      <c r="P79" s="941"/>
    </row>
    <row r="80" spans="1:16" s="672" customFormat="1" ht="12.8" customHeight="1">
      <c r="B80" s="674"/>
    </row>
    <row r="81" spans="2:14" s="672" customFormat="1" ht="12.8" customHeight="1">
      <c r="B81" s="674"/>
    </row>
    <row r="82" spans="2:14" s="670" customFormat="1">
      <c r="B82" s="670" t="s">
        <v>8</v>
      </c>
      <c r="L82" s="670" t="str">
        <f>Koptame!B41</f>
        <v>Pārbaudīja:</v>
      </c>
    </row>
    <row r="83" spans="2:14" s="670" customFormat="1" ht="14.25" customHeight="1">
      <c r="C83" s="675">
        <f>Koptame!C36</f>
        <v>0</v>
      </c>
      <c r="L83" s="675"/>
      <c r="M83" s="938">
        <f>Koptame!C42</f>
        <v>0</v>
      </c>
      <c r="N83" s="938"/>
    </row>
    <row r="84" spans="2:14" s="670" customFormat="1">
      <c r="C84" s="676">
        <f>Koptame!C37</f>
        <v>0</v>
      </c>
      <c r="L84" s="676"/>
      <c r="M84" s="939">
        <f>Koptame!C43</f>
        <v>0</v>
      </c>
      <c r="N84" s="939"/>
    </row>
    <row r="85" spans="2:14" s="670" customFormat="1" collapsed="1">
      <c r="B85" s="671"/>
      <c r="F85" s="671"/>
      <c r="G85" s="671"/>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505" priority="15" stopIfTrue="1">
      <formula>I14=#REF!=FALSE</formula>
    </cfRule>
    <cfRule type="expression" dxfId="504" priority="16">
      <formula>#REF!&gt;0</formula>
    </cfRule>
    <cfRule type="expression" dxfId="503" priority="17">
      <formula>#REF!=3</formula>
    </cfRule>
    <cfRule type="expression" dxfId="502" priority="18">
      <formula>#REF!=2</formula>
    </cfRule>
    <cfRule type="expression" dxfId="501" priority="19">
      <formula>#REF!=1</formula>
    </cfRule>
    <cfRule type="expression" dxfId="500" priority="20" stopIfTrue="1">
      <formula>I14=#REF!=FALSE</formula>
    </cfRule>
  </conditionalFormatting>
  <conditionalFormatting sqref="I14:I29">
    <cfRule type="expression" dxfId="499" priority="5">
      <formula>#REF!&gt;0</formula>
    </cfRule>
    <cfRule type="expression" dxfId="498" priority="6">
      <formula>#REF!=3</formula>
    </cfRule>
    <cfRule type="expression" dxfId="497" priority="7">
      <formula>#REF!=2</formula>
    </cfRule>
    <cfRule type="expression" dxfId="496" priority="8">
      <formula>#REF!=1</formula>
    </cfRule>
  </conditionalFormatting>
  <conditionalFormatting sqref="I30:I35">
    <cfRule type="expression" dxfId="495" priority="9" stopIfTrue="1">
      <formula>I30=#REF!=FALSE</formula>
    </cfRule>
    <cfRule type="expression" dxfId="494" priority="10">
      <formula>#REF!&gt;0</formula>
    </cfRule>
    <cfRule type="expression" dxfId="493" priority="11">
      <formula>#REF!=3</formula>
    </cfRule>
    <cfRule type="expression" dxfId="492" priority="12">
      <formula>#REF!=2</formula>
    </cfRule>
    <cfRule type="expression" dxfId="491" priority="13">
      <formula>#REF!=1</formula>
    </cfRule>
    <cfRule type="expression" dxfId="490" priority="14" stopIfTrue="1">
      <formula>I30=#REF!=FALSE</formula>
    </cfRule>
  </conditionalFormatting>
  <conditionalFormatting sqref="I36:I73">
    <cfRule type="expression" dxfId="489" priority="1">
      <formula>#REF!&gt;0</formula>
    </cfRule>
    <cfRule type="expression" dxfId="488" priority="2">
      <formula>#REF!=3</formula>
    </cfRule>
    <cfRule type="expression" dxfId="487" priority="3">
      <formula>#REF!=2</formula>
    </cfRule>
    <cfRule type="expression" dxfId="486"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P51"/>
  <sheetViews>
    <sheetView showZeros="0" view="pageBreakPreview" topLeftCell="A26" zoomScale="90" zoomScaleNormal="100" zoomScaleSheetLayoutView="90" workbookViewId="0">
      <selection activeCell="R39" sqref="R39"/>
    </sheetView>
  </sheetViews>
  <sheetFormatPr defaultColWidth="9.125" defaultRowHeight="14.4"/>
  <cols>
    <col min="1" max="1" width="9" style="632" customWidth="1"/>
    <col min="2" max="2" width="9.25" style="632" customWidth="1"/>
    <col min="3" max="3" width="40.25" style="632" customWidth="1"/>
    <col min="4" max="4" width="8.125" style="632" customWidth="1"/>
    <col min="5" max="11" width="9.125" style="632"/>
    <col min="12" max="12" width="11.75" style="632" customWidth="1"/>
    <col min="13" max="13" width="12.25" style="632" customWidth="1"/>
    <col min="14" max="14" width="12.75" style="632" customWidth="1"/>
    <col min="15" max="15" width="11.75" style="632" customWidth="1"/>
    <col min="16" max="16" width="12.875" style="632" customWidth="1"/>
    <col min="17" max="16384" width="9.125" style="632"/>
  </cols>
  <sheetData>
    <row r="1" spans="1:16" s="627" customFormat="1">
      <c r="E1" s="628"/>
      <c r="F1" s="628"/>
      <c r="G1" s="629" t="s">
        <v>87</v>
      </c>
      <c r="H1" s="630" t="str">
        <f>kops1!B29</f>
        <v>1,9</v>
      </c>
    </row>
    <row r="2" spans="1:16" s="627" customFormat="1">
      <c r="A2" s="949" t="str">
        <f>C13</f>
        <v>Iekšējie apdares darbi</v>
      </c>
      <c r="B2" s="949"/>
      <c r="C2" s="949"/>
      <c r="D2" s="949"/>
      <c r="E2" s="949"/>
      <c r="F2" s="949"/>
      <c r="G2" s="949"/>
      <c r="H2" s="949"/>
      <c r="I2" s="949"/>
      <c r="J2" s="949"/>
      <c r="K2" s="949"/>
      <c r="L2" s="949"/>
      <c r="M2" s="949"/>
      <c r="N2" s="949"/>
      <c r="O2" s="949"/>
      <c r="P2" s="949"/>
    </row>
    <row r="3" spans="1:16">
      <c r="A3" s="631"/>
      <c r="B3" s="631"/>
      <c r="C3" s="631" t="s">
        <v>11</v>
      </c>
      <c r="D3" s="951" t="str">
        <f>Koptame!C11</f>
        <v>Pirmsskolas izglītības iestāde</v>
      </c>
      <c r="E3" s="951"/>
      <c r="F3" s="951"/>
      <c r="G3" s="951"/>
      <c r="H3" s="951"/>
      <c r="I3" s="951"/>
      <c r="J3" s="951"/>
      <c r="K3" s="951"/>
      <c r="L3" s="951"/>
      <c r="M3" s="951"/>
      <c r="N3" s="951"/>
      <c r="O3" s="951"/>
      <c r="P3" s="951"/>
    </row>
    <row r="4" spans="1:16">
      <c r="A4" s="631"/>
      <c r="B4" s="631"/>
      <c r="C4" s="631" t="s">
        <v>12</v>
      </c>
      <c r="D4" s="951" t="str">
        <f>Koptame!C12</f>
        <v>Pirmsskolas izglītības iestādes jaunbūve</v>
      </c>
      <c r="E4" s="951"/>
      <c r="F4" s="951"/>
      <c r="G4" s="951"/>
      <c r="H4" s="951"/>
      <c r="I4" s="951"/>
      <c r="J4" s="951"/>
      <c r="K4" s="951"/>
      <c r="L4" s="951"/>
      <c r="M4" s="951"/>
      <c r="N4" s="951"/>
      <c r="O4" s="951"/>
      <c r="P4" s="951"/>
    </row>
    <row r="5" spans="1:16">
      <c r="A5" s="631"/>
      <c r="B5" s="631"/>
      <c r="C5" s="631" t="s">
        <v>13</v>
      </c>
      <c r="D5" s="951" t="str">
        <f>Koptame!C13</f>
        <v>Baložu iela 33, Baloži, Ķekavas novads</v>
      </c>
      <c r="E5" s="951"/>
      <c r="F5" s="951"/>
      <c r="G5" s="951"/>
      <c r="H5" s="951"/>
      <c r="I5" s="951"/>
      <c r="J5" s="951"/>
      <c r="K5" s="951"/>
      <c r="L5" s="951"/>
      <c r="M5" s="951"/>
      <c r="N5" s="951"/>
      <c r="O5" s="951"/>
      <c r="P5" s="951"/>
    </row>
    <row r="6" spans="1:16">
      <c r="A6" s="631"/>
      <c r="B6" s="631"/>
      <c r="C6" s="631"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P41</f>
        <v>0</v>
      </c>
    </row>
    <row r="8" spans="1:16">
      <c r="A8" s="639"/>
      <c r="B8" s="639"/>
      <c r="D8" s="640"/>
      <c r="E8" s="634"/>
      <c r="F8" s="634"/>
      <c r="G8" s="634"/>
      <c r="H8" s="634"/>
      <c r="I8" s="634"/>
      <c r="J8" s="634"/>
      <c r="K8" s="634"/>
      <c r="N8" s="634"/>
      <c r="O8" s="634"/>
      <c r="P8" s="635"/>
    </row>
    <row r="9" spans="1:16" ht="15.4" customHeight="1">
      <c r="A9" s="641"/>
      <c r="B9" s="641"/>
      <c r="J9" s="642"/>
      <c r="K9" s="642"/>
      <c r="L9" s="950" t="str">
        <f>Koptame!D16</f>
        <v xml:space="preserve">Tāme sastādīta:   </v>
      </c>
      <c r="M9" s="950"/>
      <c r="N9" s="950"/>
      <c r="O9" s="950"/>
      <c r="P9" s="642"/>
    </row>
    <row r="10" spans="1:16" ht="15.05">
      <c r="A10" s="641"/>
      <c r="B10" s="641"/>
    </row>
    <row r="11" spans="1:16" ht="14.25" customHeight="1">
      <c r="A11" s="942" t="s">
        <v>15</v>
      </c>
      <c r="B11" s="943" t="s">
        <v>21</v>
      </c>
      <c r="C11" s="945" t="s">
        <v>91</v>
      </c>
      <c r="D11" s="946" t="s">
        <v>22</v>
      </c>
      <c r="E11" s="942" t="s">
        <v>23</v>
      </c>
      <c r="F11" s="940" t="s">
        <v>24</v>
      </c>
      <c r="G11" s="940"/>
      <c r="H11" s="940"/>
      <c r="I11" s="940"/>
      <c r="J11" s="940"/>
      <c r="K11" s="940"/>
      <c r="L11" s="940" t="s">
        <v>25</v>
      </c>
      <c r="M11" s="940"/>
      <c r="N11" s="940"/>
      <c r="O11" s="940"/>
      <c r="P11" s="940"/>
    </row>
    <row r="12" spans="1:16" ht="73.5" customHeight="1">
      <c r="A12" s="942"/>
      <c r="B12" s="944"/>
      <c r="C12" s="945"/>
      <c r="D12" s="946"/>
      <c r="E12" s="942"/>
      <c r="F12" s="643" t="s">
        <v>26</v>
      </c>
      <c r="G12" s="643" t="s">
        <v>55</v>
      </c>
      <c r="H12" s="643" t="s">
        <v>56</v>
      </c>
      <c r="I12" s="643" t="s">
        <v>89</v>
      </c>
      <c r="J12" s="643" t="s">
        <v>57</v>
      </c>
      <c r="K12" s="643" t="s">
        <v>58</v>
      </c>
      <c r="L12" s="643" t="s">
        <v>18</v>
      </c>
      <c r="M12" s="643" t="s">
        <v>56</v>
      </c>
      <c r="N12" s="643" t="s">
        <v>89</v>
      </c>
      <c r="O12" s="643" t="s">
        <v>57</v>
      </c>
      <c r="P12" s="643" t="s">
        <v>59</v>
      </c>
    </row>
    <row r="13" spans="1:16" ht="15.05">
      <c r="A13" s="644"/>
      <c r="B13" s="645">
        <v>0</v>
      </c>
      <c r="C13" s="646" t="str">
        <f>kops1!C29</f>
        <v>Iekšējie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78"/>
      <c r="C14" s="679" t="s">
        <v>935</v>
      </c>
      <c r="D14" s="15"/>
      <c r="E14" s="660"/>
      <c r="F14" s="160"/>
      <c r="G14" s="160">
        <v>0</v>
      </c>
      <c r="H14" s="160">
        <f t="shared" ref="H14:H15"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0</v>
      </c>
      <c r="B15" s="678"/>
      <c r="C15" s="680" t="s">
        <v>943</v>
      </c>
      <c r="D15" s="15"/>
      <c r="E15" s="660"/>
      <c r="F15" s="160"/>
      <c r="G15" s="160"/>
      <c r="H15" s="160">
        <f t="shared" si="6"/>
        <v>0</v>
      </c>
      <c r="I15" s="160"/>
      <c r="J15" s="160"/>
      <c r="K15" s="647">
        <f t="shared" ref="K15" si="7">SUM(H15:J15)</f>
        <v>0</v>
      </c>
      <c r="L15" s="647">
        <f t="shared" ref="L15" si="8">ROUND(F15*E15,2)</f>
        <v>0</v>
      </c>
      <c r="M15" s="647">
        <f t="shared" ref="M15" si="9">ROUND(H15*E15,2)</f>
        <v>0</v>
      </c>
      <c r="N15" s="647">
        <f t="shared" ref="N15" si="10">ROUND(I15*E15,2)</f>
        <v>0</v>
      </c>
      <c r="O15" s="647">
        <f t="shared" ref="O15" si="11">ROUND(J15*E15,2)</f>
        <v>0</v>
      </c>
      <c r="P15" s="650">
        <f t="shared" ref="P15" si="12">SUM(M15:O15)</f>
        <v>0</v>
      </c>
    </row>
    <row r="16" spans="1:16" s="656" customFormat="1" ht="85.95" customHeight="1">
      <c r="A16" s="677">
        <v>1</v>
      </c>
      <c r="B16" s="678"/>
      <c r="C16" s="622" t="s">
        <v>1417</v>
      </c>
      <c r="D16" s="15" t="s">
        <v>29</v>
      </c>
      <c r="E16" s="660">
        <f>698+797.7</f>
        <v>1495.7</v>
      </c>
      <c r="F16" s="160"/>
      <c r="G16" s="160"/>
      <c r="H16" s="160"/>
      <c r="I16" s="160"/>
      <c r="J16" s="681"/>
      <c r="K16" s="647"/>
      <c r="L16" s="647"/>
      <c r="M16" s="647"/>
      <c r="N16" s="647"/>
      <c r="O16" s="647"/>
      <c r="P16" s="650"/>
    </row>
    <row r="17" spans="1:16" s="656" customFormat="1" ht="62.2">
      <c r="A17" s="677">
        <v>2</v>
      </c>
      <c r="B17" s="678"/>
      <c r="C17" s="622" t="s">
        <v>1418</v>
      </c>
      <c r="D17" s="15" t="s">
        <v>29</v>
      </c>
      <c r="E17" s="660">
        <f>114.9+292.9</f>
        <v>407.79999999999995</v>
      </c>
      <c r="F17" s="160"/>
      <c r="G17" s="160"/>
      <c r="H17" s="160"/>
      <c r="I17" s="160"/>
      <c r="J17" s="681"/>
      <c r="K17" s="647"/>
      <c r="L17" s="647"/>
      <c r="M17" s="647"/>
      <c r="N17" s="647"/>
      <c r="O17" s="647"/>
      <c r="P17" s="650"/>
    </row>
    <row r="18" spans="1:16" s="656" customFormat="1" ht="24.9">
      <c r="A18" s="677">
        <v>3</v>
      </c>
      <c r="B18" s="678"/>
      <c r="C18" s="622" t="s">
        <v>1703</v>
      </c>
      <c r="D18" s="15" t="s">
        <v>29</v>
      </c>
      <c r="E18" s="660">
        <f>188+89.4</f>
        <v>277.39999999999998</v>
      </c>
      <c r="F18" s="160"/>
      <c r="G18" s="160"/>
      <c r="H18" s="160"/>
      <c r="I18" s="160"/>
      <c r="J18" s="160"/>
      <c r="K18" s="647"/>
      <c r="L18" s="647"/>
      <c r="M18" s="647"/>
      <c r="N18" s="647"/>
      <c r="O18" s="647"/>
      <c r="P18" s="650"/>
    </row>
    <row r="19" spans="1:16" s="656" customFormat="1" ht="37.35">
      <c r="A19" s="677">
        <v>4</v>
      </c>
      <c r="B19" s="678"/>
      <c r="C19" s="622" t="s">
        <v>941</v>
      </c>
      <c r="D19" s="15" t="s">
        <v>29</v>
      </c>
      <c r="E19" s="660">
        <f>62+56.7</f>
        <v>118.7</v>
      </c>
      <c r="F19" s="160"/>
      <c r="G19" s="160"/>
      <c r="H19" s="160"/>
      <c r="I19" s="160"/>
      <c r="J19" s="160"/>
      <c r="K19" s="647"/>
      <c r="L19" s="647"/>
      <c r="M19" s="647"/>
      <c r="N19" s="647"/>
      <c r="O19" s="647"/>
      <c r="P19" s="650"/>
    </row>
    <row r="20" spans="1:16" s="656" customFormat="1" ht="39.450000000000003" customHeight="1">
      <c r="A20" s="677">
        <v>5</v>
      </c>
      <c r="B20" s="682"/>
      <c r="C20" s="683" t="s">
        <v>936</v>
      </c>
      <c r="D20" s="15" t="s">
        <v>29</v>
      </c>
      <c r="E20" s="660">
        <f t="shared" ref="E20:E22" si="13">62+56.1</f>
        <v>118.1</v>
      </c>
      <c r="F20" s="160"/>
      <c r="G20" s="160"/>
      <c r="H20" s="160"/>
      <c r="I20" s="160"/>
      <c r="J20" s="160"/>
      <c r="K20" s="647"/>
      <c r="L20" s="647"/>
      <c r="M20" s="647"/>
      <c r="N20" s="647"/>
      <c r="O20" s="647"/>
      <c r="P20" s="650"/>
    </row>
    <row r="21" spans="1:16" s="656" customFormat="1">
      <c r="A21" s="677">
        <v>6</v>
      </c>
      <c r="B21" s="682"/>
      <c r="C21" s="625" t="s">
        <v>937</v>
      </c>
      <c r="D21" s="15" t="s">
        <v>29</v>
      </c>
      <c r="E21" s="660">
        <f t="shared" si="13"/>
        <v>118.1</v>
      </c>
      <c r="F21" s="160"/>
      <c r="G21" s="160"/>
      <c r="H21" s="160"/>
      <c r="I21" s="160"/>
      <c r="J21" s="160"/>
      <c r="K21" s="647"/>
      <c r="L21" s="647"/>
      <c r="M21" s="647"/>
      <c r="N21" s="647"/>
      <c r="O21" s="647"/>
      <c r="P21" s="650"/>
    </row>
    <row r="22" spans="1:16" s="656" customFormat="1" ht="24.9">
      <c r="A22" s="677">
        <v>7</v>
      </c>
      <c r="B22" s="684"/>
      <c r="C22" s="625" t="s">
        <v>942</v>
      </c>
      <c r="D22" s="15" t="s">
        <v>29</v>
      </c>
      <c r="E22" s="660">
        <f t="shared" si="13"/>
        <v>118.1</v>
      </c>
      <c r="F22" s="160"/>
      <c r="G22" s="160"/>
      <c r="H22" s="160"/>
      <c r="I22" s="660"/>
      <c r="J22" s="685"/>
      <c r="K22" s="647"/>
      <c r="L22" s="647"/>
      <c r="M22" s="647"/>
      <c r="N22" s="647"/>
      <c r="O22" s="647"/>
      <c r="P22" s="650"/>
    </row>
    <row r="23" spans="1:16" s="656" customFormat="1" ht="85.95" customHeight="1">
      <c r="A23" s="677">
        <v>8</v>
      </c>
      <c r="B23" s="678"/>
      <c r="C23" s="622" t="s">
        <v>1419</v>
      </c>
      <c r="D23" s="15" t="s">
        <v>29</v>
      </c>
      <c r="E23" s="660">
        <f>77.8+77.8</f>
        <v>155.6</v>
      </c>
      <c r="F23" s="160"/>
      <c r="G23" s="160"/>
      <c r="H23" s="160"/>
      <c r="I23" s="160"/>
      <c r="J23" s="681"/>
      <c r="K23" s="647"/>
      <c r="L23" s="647"/>
      <c r="M23" s="647"/>
      <c r="N23" s="647"/>
      <c r="O23" s="647"/>
      <c r="P23" s="650"/>
    </row>
    <row r="24" spans="1:16" s="656" customFormat="1" ht="85.95" customHeight="1">
      <c r="A24" s="677">
        <v>9</v>
      </c>
      <c r="B24" s="678"/>
      <c r="C24" s="622" t="s">
        <v>1420</v>
      </c>
      <c r="D24" s="15" t="s">
        <v>29</v>
      </c>
      <c r="E24" s="660">
        <f>506.4+549.5</f>
        <v>1055.9000000000001</v>
      </c>
      <c r="F24" s="160"/>
      <c r="G24" s="160"/>
      <c r="H24" s="160"/>
      <c r="I24" s="160"/>
      <c r="J24" s="681"/>
      <c r="K24" s="647"/>
      <c r="L24" s="647"/>
      <c r="M24" s="647"/>
      <c r="N24" s="647"/>
      <c r="O24" s="647"/>
      <c r="P24" s="650"/>
    </row>
    <row r="25" spans="1:16" s="656" customFormat="1" ht="85.95" customHeight="1">
      <c r="A25" s="677">
        <v>10</v>
      </c>
      <c r="B25" s="678"/>
      <c r="C25" s="622" t="s">
        <v>1421</v>
      </c>
      <c r="D25" s="15" t="s">
        <v>29</v>
      </c>
      <c r="E25" s="660">
        <v>407</v>
      </c>
      <c r="F25" s="160"/>
      <c r="G25" s="160"/>
      <c r="H25" s="160"/>
      <c r="I25" s="160"/>
      <c r="J25" s="681"/>
      <c r="K25" s="647"/>
      <c r="L25" s="647"/>
      <c r="M25" s="647"/>
      <c r="N25" s="647"/>
      <c r="O25" s="647"/>
      <c r="P25" s="650"/>
    </row>
    <row r="26" spans="1:16" s="656" customFormat="1">
      <c r="A26" s="677">
        <v>0</v>
      </c>
      <c r="B26" s="678"/>
      <c r="C26" s="679" t="s">
        <v>802</v>
      </c>
      <c r="D26" s="15"/>
      <c r="E26" s="660"/>
      <c r="F26" s="160"/>
      <c r="G26" s="160"/>
      <c r="H26" s="160"/>
      <c r="I26" s="686"/>
      <c r="J26" s="687"/>
      <c r="K26" s="647"/>
      <c r="L26" s="647"/>
      <c r="M26" s="647"/>
      <c r="N26" s="647"/>
      <c r="O26" s="647"/>
      <c r="P26" s="650"/>
    </row>
    <row r="27" spans="1:16" s="656" customFormat="1" ht="38">
      <c r="A27" s="677">
        <v>11</v>
      </c>
      <c r="B27" s="682"/>
      <c r="C27" s="683" t="s">
        <v>938</v>
      </c>
      <c r="D27" s="15" t="s">
        <v>29</v>
      </c>
      <c r="E27" s="183">
        <f>2680.6+2147.4</f>
        <v>4828</v>
      </c>
      <c r="F27" s="160"/>
      <c r="G27" s="160"/>
      <c r="H27" s="160"/>
      <c r="I27" s="160"/>
      <c r="J27" s="160"/>
      <c r="K27" s="647"/>
      <c r="L27" s="647"/>
      <c r="M27" s="647"/>
      <c r="N27" s="647"/>
      <c r="O27" s="647"/>
      <c r="P27" s="650"/>
    </row>
    <row r="28" spans="1:16" s="656" customFormat="1" ht="24.9">
      <c r="A28" s="612">
        <v>12</v>
      </c>
      <c r="B28" s="682"/>
      <c r="C28" s="625" t="s">
        <v>939</v>
      </c>
      <c r="D28" s="15" t="s">
        <v>29</v>
      </c>
      <c r="E28" s="183">
        <f t="shared" ref="E28:E29" si="14">2680.6+2147.4</f>
        <v>4828</v>
      </c>
      <c r="F28" s="160"/>
      <c r="G28" s="160"/>
      <c r="H28" s="160"/>
      <c r="I28" s="160"/>
      <c r="J28" s="160"/>
      <c r="K28" s="647"/>
      <c r="L28" s="647"/>
      <c r="M28" s="647"/>
      <c r="N28" s="647"/>
      <c r="O28" s="647"/>
      <c r="P28" s="650"/>
    </row>
    <row r="29" spans="1:16" s="656" customFormat="1" ht="49.75">
      <c r="A29" s="677">
        <v>13</v>
      </c>
      <c r="B29" s="684"/>
      <c r="C29" s="625" t="s">
        <v>1422</v>
      </c>
      <c r="D29" s="15" t="s">
        <v>29</v>
      </c>
      <c r="E29" s="183">
        <f t="shared" si="14"/>
        <v>4828</v>
      </c>
      <c r="F29" s="160"/>
      <c r="G29" s="160"/>
      <c r="H29" s="160"/>
      <c r="I29" s="660"/>
      <c r="J29" s="685"/>
      <c r="K29" s="647"/>
      <c r="L29" s="647"/>
      <c r="M29" s="647"/>
      <c r="N29" s="647"/>
      <c r="O29" s="647"/>
      <c r="P29" s="650"/>
    </row>
    <row r="30" spans="1:16" s="656" customFormat="1">
      <c r="A30" s="612">
        <v>14</v>
      </c>
      <c r="B30" s="688"/>
      <c r="C30" s="625" t="s">
        <v>940</v>
      </c>
      <c r="D30" s="15" t="s">
        <v>29</v>
      </c>
      <c r="E30" s="875">
        <v>213.5</v>
      </c>
      <c r="F30" s="160"/>
      <c r="G30" s="160"/>
      <c r="H30" s="160"/>
      <c r="I30" s="160"/>
      <c r="J30" s="160"/>
      <c r="K30" s="647"/>
      <c r="L30" s="647"/>
      <c r="M30" s="647"/>
      <c r="N30" s="647"/>
      <c r="O30" s="647"/>
      <c r="P30" s="650"/>
    </row>
    <row r="31" spans="1:16" s="656" customFormat="1" ht="63" customHeight="1">
      <c r="A31" s="677">
        <v>15</v>
      </c>
      <c r="B31" s="684"/>
      <c r="C31" s="625" t="s">
        <v>1427</v>
      </c>
      <c r="D31" s="15" t="s">
        <v>29</v>
      </c>
      <c r="E31" s="660">
        <v>119</v>
      </c>
      <c r="F31" s="160"/>
      <c r="G31" s="160"/>
      <c r="H31" s="160"/>
      <c r="I31" s="160"/>
      <c r="J31" s="160"/>
      <c r="K31" s="647"/>
      <c r="L31" s="647"/>
      <c r="M31" s="647"/>
      <c r="N31" s="647"/>
      <c r="O31" s="647"/>
      <c r="P31" s="650"/>
    </row>
    <row r="32" spans="1:16" s="656" customFormat="1" ht="49.75">
      <c r="A32" s="677">
        <v>16</v>
      </c>
      <c r="B32" s="684"/>
      <c r="C32" s="625" t="s">
        <v>1426</v>
      </c>
      <c r="D32" s="15" t="s">
        <v>29</v>
      </c>
      <c r="E32" s="660">
        <v>49</v>
      </c>
      <c r="F32" s="160"/>
      <c r="G32" s="160"/>
      <c r="H32" s="160"/>
      <c r="I32" s="160"/>
      <c r="J32" s="160"/>
      <c r="K32" s="647"/>
      <c r="L32" s="647"/>
      <c r="M32" s="647"/>
      <c r="N32" s="647"/>
      <c r="O32" s="647"/>
      <c r="P32" s="650"/>
    </row>
    <row r="33" spans="1:16" s="656" customFormat="1" ht="49.75">
      <c r="A33" s="677">
        <v>17</v>
      </c>
      <c r="B33" s="684"/>
      <c r="C33" s="625" t="s">
        <v>1423</v>
      </c>
      <c r="D33" s="15" t="s">
        <v>29</v>
      </c>
      <c r="E33" s="660">
        <v>45.5</v>
      </c>
      <c r="F33" s="160"/>
      <c r="G33" s="160"/>
      <c r="H33" s="160"/>
      <c r="I33" s="160"/>
      <c r="J33" s="160"/>
      <c r="K33" s="647"/>
      <c r="L33" s="647"/>
      <c r="M33" s="647"/>
      <c r="N33" s="647"/>
      <c r="O33" s="647"/>
      <c r="P33" s="650"/>
    </row>
    <row r="34" spans="1:16" s="656" customFormat="1" ht="24.9">
      <c r="A34" s="612">
        <v>18</v>
      </c>
      <c r="B34" s="684"/>
      <c r="C34" s="625" t="s">
        <v>1425</v>
      </c>
      <c r="D34" s="15" t="s">
        <v>29</v>
      </c>
      <c r="E34" s="660">
        <f>178+165</f>
        <v>343</v>
      </c>
      <c r="F34" s="160"/>
      <c r="G34" s="160"/>
      <c r="H34" s="160"/>
      <c r="I34" s="160"/>
      <c r="J34" s="681"/>
      <c r="K34" s="647"/>
      <c r="L34" s="647"/>
      <c r="M34" s="647"/>
      <c r="N34" s="647"/>
      <c r="O34" s="647"/>
      <c r="P34" s="650"/>
    </row>
    <row r="35" spans="1:16" s="656" customFormat="1" ht="37.35">
      <c r="A35" s="677">
        <v>19</v>
      </c>
      <c r="B35" s="684"/>
      <c r="C35" s="625" t="s">
        <v>1424</v>
      </c>
      <c r="D35" s="15" t="s">
        <v>29</v>
      </c>
      <c r="E35" s="660">
        <v>110</v>
      </c>
      <c r="F35" s="647"/>
      <c r="G35" s="647"/>
      <c r="H35" s="647"/>
      <c r="I35" s="647"/>
      <c r="J35" s="647"/>
      <c r="K35" s="647"/>
      <c r="L35" s="647"/>
      <c r="M35" s="647"/>
      <c r="N35" s="647"/>
      <c r="O35" s="647"/>
      <c r="P35" s="650"/>
    </row>
    <row r="36" spans="1:16" s="656" customFormat="1">
      <c r="A36" s="677"/>
      <c r="B36" s="684"/>
      <c r="C36" s="689" t="s">
        <v>1364</v>
      </c>
      <c r="D36" s="15"/>
      <c r="E36" s="690"/>
      <c r="F36" s="691"/>
      <c r="G36" s="691"/>
      <c r="H36" s="691"/>
      <c r="I36" s="691"/>
      <c r="J36" s="691"/>
      <c r="K36" s="691"/>
      <c r="L36" s="691"/>
      <c r="M36" s="691"/>
      <c r="N36" s="691"/>
      <c r="O36" s="691"/>
      <c r="P36" s="692"/>
    </row>
    <row r="37" spans="1:16" s="656" customFormat="1" ht="49.75">
      <c r="A37" s="612">
        <v>20</v>
      </c>
      <c r="B37" s="613"/>
      <c r="C37" s="693" t="s">
        <v>1428</v>
      </c>
      <c r="D37" s="615" t="s">
        <v>140</v>
      </c>
      <c r="E37" s="616" t="s">
        <v>609</v>
      </c>
      <c r="F37" s="691"/>
      <c r="G37" s="691"/>
      <c r="H37" s="691"/>
      <c r="I37" s="691"/>
      <c r="J37" s="691"/>
      <c r="K37" s="691"/>
      <c r="L37" s="691"/>
      <c r="M37" s="691"/>
      <c r="N37" s="691"/>
      <c r="O37" s="691"/>
      <c r="P37" s="692"/>
    </row>
    <row r="38" spans="1:16" s="656" customFormat="1" ht="49.75">
      <c r="A38" s="612">
        <v>21</v>
      </c>
      <c r="B38" s="613"/>
      <c r="C38" s="693" t="s">
        <v>1428</v>
      </c>
      <c r="D38" s="615" t="s">
        <v>140</v>
      </c>
      <c r="E38" s="616" t="s">
        <v>613</v>
      </c>
      <c r="F38" s="691"/>
      <c r="G38" s="691"/>
      <c r="H38" s="691"/>
      <c r="I38" s="691"/>
      <c r="J38" s="691"/>
      <c r="K38" s="691"/>
      <c r="L38" s="691"/>
      <c r="M38" s="691"/>
      <c r="N38" s="691"/>
      <c r="O38" s="691"/>
      <c r="P38" s="692"/>
    </row>
    <row r="39" spans="1:16" s="656" customFormat="1" ht="49.75">
      <c r="A39" s="612">
        <v>22</v>
      </c>
      <c r="B39" s="613"/>
      <c r="C39" s="693" t="s">
        <v>1428</v>
      </c>
      <c r="D39" s="615" t="s">
        <v>140</v>
      </c>
      <c r="E39" s="616" t="s">
        <v>609</v>
      </c>
      <c r="F39" s="691"/>
      <c r="G39" s="691"/>
      <c r="H39" s="691"/>
      <c r="I39" s="691"/>
      <c r="J39" s="691"/>
      <c r="K39" s="691"/>
      <c r="L39" s="691"/>
      <c r="M39" s="691"/>
      <c r="N39" s="691"/>
      <c r="O39" s="691"/>
      <c r="P39" s="692"/>
    </row>
    <row r="40" spans="1:16" ht="49.75">
      <c r="A40" s="612">
        <v>23</v>
      </c>
      <c r="B40" s="613"/>
      <c r="C40" s="693" t="s">
        <v>1428</v>
      </c>
      <c r="D40" s="615" t="s">
        <v>140</v>
      </c>
      <c r="E40" s="616" t="s">
        <v>613</v>
      </c>
      <c r="F40" s="665"/>
      <c r="G40" s="665"/>
      <c r="H40" s="665"/>
      <c r="I40" s="665"/>
      <c r="J40" s="665"/>
      <c r="K40" s="665"/>
      <c r="L40" s="665"/>
      <c r="M40" s="665"/>
      <c r="N40" s="665"/>
      <c r="O40" s="665"/>
      <c r="P40" s="667"/>
    </row>
    <row r="41" spans="1:16" ht="15.4" customHeight="1">
      <c r="A41" s="668"/>
      <c r="B41" s="668"/>
      <c r="C41" s="947" t="s">
        <v>97</v>
      </c>
      <c r="D41" s="948"/>
      <c r="E41" s="948"/>
      <c r="F41" s="948"/>
      <c r="G41" s="948"/>
      <c r="H41" s="948"/>
      <c r="I41" s="948"/>
      <c r="J41" s="948"/>
      <c r="K41" s="948"/>
      <c r="L41" s="669"/>
      <c r="M41" s="669"/>
      <c r="N41" s="669"/>
      <c r="O41" s="669"/>
      <c r="P41" s="669"/>
    </row>
    <row r="42" spans="1:16" s="670" customFormat="1" collapsed="1">
      <c r="I42" s="671"/>
    </row>
    <row r="43" spans="1:16" s="672" customFormat="1" ht="12.8" customHeight="1">
      <c r="B43" s="673" t="s">
        <v>52</v>
      </c>
    </row>
    <row r="44" spans="1:16" s="672" customFormat="1" ht="45" customHeight="1">
      <c r="A44" s="94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41"/>
      <c r="C44" s="941"/>
      <c r="D44" s="941"/>
      <c r="E44" s="941"/>
      <c r="F44" s="941"/>
      <c r="G44" s="941"/>
      <c r="H44" s="941"/>
      <c r="I44" s="941"/>
      <c r="J44" s="941"/>
      <c r="K44" s="941"/>
      <c r="L44" s="941"/>
      <c r="M44" s="941"/>
      <c r="N44" s="941"/>
      <c r="O44" s="941"/>
      <c r="P44" s="941"/>
    </row>
    <row r="45" spans="1:16" s="672" customFormat="1" ht="85.75" customHeight="1">
      <c r="A45" s="941"/>
      <c r="B45" s="941"/>
      <c r="C45" s="941"/>
      <c r="D45" s="941"/>
      <c r="E45" s="941"/>
      <c r="F45" s="941"/>
      <c r="G45" s="941"/>
      <c r="H45" s="941"/>
      <c r="I45" s="941"/>
      <c r="J45" s="941"/>
      <c r="K45" s="941"/>
      <c r="L45" s="941"/>
      <c r="M45" s="941"/>
      <c r="N45" s="941"/>
      <c r="O45" s="941"/>
      <c r="P45" s="941"/>
    </row>
    <row r="46" spans="1:16" s="672" customFormat="1" ht="12.8" customHeight="1">
      <c r="B46" s="674"/>
    </row>
    <row r="47" spans="1:16" s="672" customFormat="1" ht="12.8" customHeight="1">
      <c r="B47" s="674"/>
    </row>
    <row r="48" spans="1:16" s="670" customFormat="1">
      <c r="B48" s="670" t="s">
        <v>8</v>
      </c>
      <c r="L48" s="670" t="str">
        <f>Koptame!B41</f>
        <v>Pārbaudīja:</v>
      </c>
    </row>
    <row r="49" spans="2:14" s="670" customFormat="1" ht="14.25" customHeight="1">
      <c r="C49" s="675">
        <f>Koptame!C36</f>
        <v>0</v>
      </c>
      <c r="L49" s="675"/>
      <c r="M49" s="938">
        <f>Koptame!C42</f>
        <v>0</v>
      </c>
      <c r="N49" s="938"/>
    </row>
    <row r="50" spans="2:14" s="670" customFormat="1">
      <c r="C50" s="676">
        <f>Koptame!C37</f>
        <v>0</v>
      </c>
      <c r="L50" s="676"/>
      <c r="M50" s="939">
        <f>Koptame!C43</f>
        <v>0</v>
      </c>
      <c r="N50" s="939"/>
    </row>
    <row r="51" spans="2:14" s="670" customFormat="1" collapsed="1">
      <c r="B51" s="671"/>
      <c r="F51" s="671"/>
      <c r="G51" s="671"/>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85" priority="30" stopIfTrue="1">
      <formula>I14=#REF!=FALSE</formula>
    </cfRule>
  </conditionalFormatting>
  <conditionalFormatting sqref="I14:I15">
    <cfRule type="expression" dxfId="484" priority="11">
      <formula>#REF!&gt;0</formula>
    </cfRule>
    <cfRule type="expression" dxfId="483" priority="12">
      <formula>#REF!=3</formula>
    </cfRule>
    <cfRule type="expression" dxfId="482" priority="13">
      <formula>#REF!=2</formula>
    </cfRule>
    <cfRule type="expression" dxfId="481" priority="14">
      <formula>#REF!=1</formula>
    </cfRule>
  </conditionalFormatting>
  <conditionalFormatting sqref="I14:I34">
    <cfRule type="expression" dxfId="480" priority="31">
      <formula>#REF!&gt;0</formula>
    </cfRule>
    <cfRule type="expression" dxfId="479" priority="32">
      <formula>#REF!=3</formula>
    </cfRule>
    <cfRule type="expression" dxfId="478" priority="33">
      <formula>#REF!=2</formula>
    </cfRule>
    <cfRule type="expression" dxfId="477" priority="34">
      <formula>#REF!=1</formula>
    </cfRule>
    <cfRule type="expression" dxfId="476" priority="35" stopIfTrue="1">
      <formula>I14=#REF!=FALSE</formula>
    </cfRule>
    <cfRule type="expression" dxfId="475" priority="36">
      <formula>#REF!&gt;0</formula>
    </cfRule>
    <cfRule type="expression" dxfId="474" priority="37">
      <formula>#REF!=3</formula>
    </cfRule>
    <cfRule type="expression" dxfId="473" priority="38">
      <formula>#REF!=2</formula>
    </cfRule>
    <cfRule type="expression" dxfId="472" priority="39">
      <formula>#REF!=1</formula>
    </cfRule>
    <cfRule type="expression" dxfId="471" priority="40" stopIfTrue="1">
      <formula>I14=#REF!=FALSE</formula>
    </cfRule>
  </conditionalFormatting>
  <conditionalFormatting sqref="I18">
    <cfRule type="expression" dxfId="470" priority="6" stopIfTrue="1">
      <formula>I18=#REF!=FALSE</formula>
    </cfRule>
  </conditionalFormatting>
  <conditionalFormatting sqref="I18:I19">
    <cfRule type="expression" dxfId="469" priority="7">
      <formula>#REF!&gt;0</formula>
    </cfRule>
    <cfRule type="expression" dxfId="468" priority="8">
      <formula>#REF!=3</formula>
    </cfRule>
    <cfRule type="expression" dxfId="467" priority="9">
      <formula>#REF!=2</formula>
    </cfRule>
    <cfRule type="expression" dxfId="466" priority="10">
      <formula>#REF!=1</formula>
    </cfRule>
  </conditionalFormatting>
  <conditionalFormatting sqref="I22">
    <cfRule type="expression" dxfId="465" priority="15">
      <formula>#REF!&gt;0</formula>
    </cfRule>
    <cfRule type="expression" dxfId="464" priority="16">
      <formula>#REF!=3</formula>
    </cfRule>
    <cfRule type="expression" dxfId="463" priority="17">
      <formula>#REF!=2</formula>
    </cfRule>
    <cfRule type="expression" dxfId="462" priority="18">
      <formula>#REF!=1</formula>
    </cfRule>
    <cfRule type="expression" dxfId="461" priority="19" stopIfTrue="1">
      <formula>#REF!=#REF!=FALSE</formula>
    </cfRule>
  </conditionalFormatting>
  <conditionalFormatting sqref="I29">
    <cfRule type="expression" dxfId="460" priority="1">
      <formula>#REF!&gt;0</formula>
    </cfRule>
    <cfRule type="expression" dxfId="459" priority="2">
      <formula>#REF!=3</formula>
    </cfRule>
    <cfRule type="expression" dxfId="458" priority="3">
      <formula>#REF!=2</formula>
    </cfRule>
    <cfRule type="expression" dxfId="457" priority="4">
      <formula>#REF!=1</formula>
    </cfRule>
    <cfRule type="expression" dxfId="456" priority="5" stopIfTrue="1">
      <formula>#REF!=#REF!=FALSE</formula>
    </cfRule>
  </conditionalFormatting>
  <conditionalFormatting sqref="I31:I33">
    <cfRule type="expression" dxfId="455" priority="20" stopIfTrue="1">
      <formula>I31=#REF!=FALSE</formula>
    </cfRule>
    <cfRule type="expression" dxfId="454" priority="21">
      <formula>#REF!&gt;0</formula>
    </cfRule>
    <cfRule type="expression" dxfId="453" priority="22">
      <formula>#REF!=3</formula>
    </cfRule>
    <cfRule type="expression" dxfId="452" priority="23">
      <formula>#REF!=2</formula>
    </cfRule>
    <cfRule type="expression" dxfId="451" priority="24">
      <formula>#REF!=1</formula>
    </cfRule>
    <cfRule type="expression" dxfId="450" priority="25" stopIfTrue="1">
      <formula>I31=#REF!=FALSE</formula>
    </cfRule>
    <cfRule type="expression" dxfId="449" priority="26">
      <formula>#REF!&gt;0</formula>
    </cfRule>
    <cfRule type="expression" dxfId="448" priority="27">
      <formula>#REF!=3</formula>
    </cfRule>
    <cfRule type="expression" dxfId="447" priority="28">
      <formula>#REF!=2</formula>
    </cfRule>
    <cfRule type="expression" dxfId="446"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topLeftCell="A28" zoomScale="90" zoomScaleNormal="100" zoomScaleSheetLayoutView="90" workbookViewId="0">
      <selection activeCell="T20" sqref="T20"/>
    </sheetView>
  </sheetViews>
  <sheetFormatPr defaultColWidth="9.125" defaultRowHeight="14.4"/>
  <cols>
    <col min="1" max="1" width="9" style="632" customWidth="1"/>
    <col min="2" max="2" width="9.25" style="632" customWidth="1"/>
    <col min="3" max="3" width="43.875" style="697" customWidth="1"/>
    <col min="4" max="4" width="8.125" style="632" customWidth="1"/>
    <col min="5" max="11" width="9.125" style="632"/>
    <col min="12" max="12" width="11.75" style="632" customWidth="1"/>
    <col min="13" max="13" width="12.25" style="632" customWidth="1"/>
    <col min="14" max="14" width="12.75" style="632" customWidth="1"/>
    <col min="15" max="15" width="11.75" style="632" customWidth="1"/>
    <col min="16" max="16" width="12.875" style="632" customWidth="1"/>
    <col min="17" max="16384" width="9.125" style="632"/>
  </cols>
  <sheetData>
    <row r="1" spans="1:16" s="627" customFormat="1">
      <c r="C1" s="694"/>
      <c r="E1" s="628"/>
      <c r="F1" s="628"/>
      <c r="G1" s="629" t="s">
        <v>87</v>
      </c>
      <c r="H1" s="695" t="str">
        <f>kops1!B30</f>
        <v>1,10</v>
      </c>
    </row>
    <row r="2" spans="1:16" s="627" customFormat="1">
      <c r="A2" s="949" t="str">
        <f>C13</f>
        <v>Ārējās apdares darbi</v>
      </c>
      <c r="B2" s="949"/>
      <c r="C2" s="949"/>
      <c r="D2" s="949"/>
      <c r="E2" s="949"/>
      <c r="F2" s="949"/>
      <c r="G2" s="949"/>
      <c r="H2" s="949"/>
      <c r="I2" s="949"/>
      <c r="J2" s="949"/>
      <c r="K2" s="949"/>
      <c r="L2" s="949"/>
      <c r="M2" s="949"/>
      <c r="N2" s="949"/>
      <c r="O2" s="949"/>
      <c r="P2" s="949"/>
    </row>
    <row r="3" spans="1:16">
      <c r="A3" s="631"/>
      <c r="B3" s="631"/>
      <c r="C3" s="696" t="s">
        <v>11</v>
      </c>
      <c r="D3" s="951" t="str">
        <f>Koptame!C11</f>
        <v>Pirmsskolas izglītības iestāde</v>
      </c>
      <c r="E3" s="951"/>
      <c r="F3" s="951"/>
      <c r="G3" s="951"/>
      <c r="H3" s="951"/>
      <c r="I3" s="951"/>
      <c r="J3" s="951"/>
      <c r="K3" s="951"/>
      <c r="L3" s="951"/>
      <c r="M3" s="951"/>
      <c r="N3" s="951"/>
      <c r="O3" s="951"/>
      <c r="P3" s="951"/>
    </row>
    <row r="4" spans="1:16">
      <c r="A4" s="631"/>
      <c r="B4" s="631"/>
      <c r="C4" s="696" t="s">
        <v>12</v>
      </c>
      <c r="D4" s="951" t="str">
        <f>Koptame!C12</f>
        <v>Pirmsskolas izglītības iestādes jaunbūve</v>
      </c>
      <c r="E4" s="951"/>
      <c r="F4" s="951"/>
      <c r="G4" s="951"/>
      <c r="H4" s="951"/>
      <c r="I4" s="951"/>
      <c r="J4" s="951"/>
      <c r="K4" s="951"/>
      <c r="L4" s="951"/>
      <c r="M4" s="951"/>
      <c r="N4" s="951"/>
      <c r="O4" s="951"/>
      <c r="P4" s="951"/>
    </row>
    <row r="5" spans="1:16">
      <c r="A5" s="631"/>
      <c r="B5" s="631"/>
      <c r="C5" s="696" t="s">
        <v>13</v>
      </c>
      <c r="D5" s="951" t="str">
        <f>Koptame!C13</f>
        <v>Baložu iela 33, Baloži, Ķekavas novads</v>
      </c>
      <c r="E5" s="951"/>
      <c r="F5" s="951"/>
      <c r="G5" s="951"/>
      <c r="H5" s="951"/>
      <c r="I5" s="951"/>
      <c r="J5" s="951"/>
      <c r="K5" s="951"/>
      <c r="L5" s="951"/>
      <c r="M5" s="951"/>
      <c r="N5" s="951"/>
      <c r="O5" s="951"/>
      <c r="P5" s="951"/>
    </row>
    <row r="6" spans="1:16">
      <c r="A6" s="631"/>
      <c r="B6" s="631"/>
      <c r="C6" s="696"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P43</f>
        <v>0</v>
      </c>
    </row>
    <row r="8" spans="1:16">
      <c r="A8" s="639"/>
      <c r="B8" s="639"/>
      <c r="D8" s="640"/>
      <c r="E8" s="634"/>
      <c r="F8" s="634"/>
      <c r="G8" s="634"/>
      <c r="H8" s="634"/>
      <c r="I8" s="634"/>
      <c r="J8" s="634"/>
      <c r="K8" s="634"/>
      <c r="N8" s="634"/>
      <c r="O8" s="634"/>
      <c r="P8" s="635"/>
    </row>
    <row r="9" spans="1:16" ht="15.4" customHeight="1">
      <c r="A9" s="641"/>
      <c r="B9" s="641"/>
      <c r="J9" s="642"/>
      <c r="K9" s="642"/>
      <c r="L9" s="950" t="str">
        <f>Koptame!D16</f>
        <v xml:space="preserve">Tāme sastādīta:   </v>
      </c>
      <c r="M9" s="950"/>
      <c r="N9" s="950"/>
      <c r="O9" s="950"/>
      <c r="P9" s="642"/>
    </row>
    <row r="10" spans="1:16" ht="15.05">
      <c r="A10" s="641"/>
      <c r="B10" s="641"/>
    </row>
    <row r="11" spans="1:16" ht="14.25" customHeight="1">
      <c r="A11" s="942" t="s">
        <v>15</v>
      </c>
      <c r="B11" s="943" t="s">
        <v>21</v>
      </c>
      <c r="C11" s="945" t="s">
        <v>91</v>
      </c>
      <c r="D11" s="946" t="s">
        <v>22</v>
      </c>
      <c r="E11" s="942" t="s">
        <v>23</v>
      </c>
      <c r="F11" s="940" t="s">
        <v>24</v>
      </c>
      <c r="G11" s="940"/>
      <c r="H11" s="940"/>
      <c r="I11" s="940"/>
      <c r="J11" s="940"/>
      <c r="K11" s="940"/>
      <c r="L11" s="940" t="s">
        <v>25</v>
      </c>
      <c r="M11" s="940"/>
      <c r="N11" s="940"/>
      <c r="O11" s="940"/>
      <c r="P11" s="940"/>
    </row>
    <row r="12" spans="1:16" ht="64" customHeight="1">
      <c r="A12" s="942"/>
      <c r="B12" s="944"/>
      <c r="C12" s="945"/>
      <c r="D12" s="946"/>
      <c r="E12" s="942"/>
      <c r="F12" s="643" t="s">
        <v>26</v>
      </c>
      <c r="G12" s="643" t="s">
        <v>55</v>
      </c>
      <c r="H12" s="643" t="s">
        <v>56</v>
      </c>
      <c r="I12" s="643" t="s">
        <v>89</v>
      </c>
      <c r="J12" s="643" t="s">
        <v>57</v>
      </c>
      <c r="K12" s="643" t="s">
        <v>58</v>
      </c>
      <c r="L12" s="643" t="s">
        <v>18</v>
      </c>
      <c r="M12" s="643" t="s">
        <v>56</v>
      </c>
      <c r="N12" s="643" t="s">
        <v>89</v>
      </c>
      <c r="O12" s="643" t="s">
        <v>57</v>
      </c>
      <c r="P12" s="643" t="s">
        <v>59</v>
      </c>
    </row>
    <row r="13" spans="1:16" ht="15.05">
      <c r="A13" s="644"/>
      <c r="B13" s="645">
        <v>0</v>
      </c>
      <c r="C13" s="646" t="str">
        <f>kops1!C30</f>
        <v>Ārējās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98"/>
      <c r="C14" s="699" t="s">
        <v>955</v>
      </c>
      <c r="D14" s="15"/>
      <c r="E14" s="660"/>
      <c r="F14" s="160">
        <v>0</v>
      </c>
      <c r="G14" s="160">
        <v>0</v>
      </c>
      <c r="H14" s="160">
        <f t="shared" ref="H14"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1</v>
      </c>
      <c r="B15" s="700"/>
      <c r="C15" s="625" t="s">
        <v>956</v>
      </c>
      <c r="D15" s="15" t="s">
        <v>29</v>
      </c>
      <c r="E15" s="660">
        <v>650</v>
      </c>
      <c r="F15" s="160"/>
      <c r="G15" s="160"/>
      <c r="H15" s="160"/>
      <c r="I15" s="160"/>
      <c r="J15" s="160"/>
      <c r="K15" s="647"/>
      <c r="L15" s="647"/>
      <c r="M15" s="647"/>
      <c r="N15" s="647"/>
      <c r="O15" s="647"/>
      <c r="P15" s="650"/>
    </row>
    <row r="16" spans="1:16" s="656" customFormat="1" ht="25.55">
      <c r="A16" s="677">
        <v>2</v>
      </c>
      <c r="B16" s="700"/>
      <c r="C16" s="701" t="s">
        <v>957</v>
      </c>
      <c r="D16" s="15" t="s">
        <v>29</v>
      </c>
      <c r="E16" s="660">
        <v>2000</v>
      </c>
      <c r="F16" s="160"/>
      <c r="G16" s="160"/>
      <c r="H16" s="160"/>
      <c r="I16" s="160"/>
      <c r="J16" s="160"/>
      <c r="K16" s="647"/>
      <c r="L16" s="647"/>
      <c r="M16" s="647"/>
      <c r="N16" s="647"/>
      <c r="O16" s="647"/>
      <c r="P16" s="650"/>
    </row>
    <row r="17" spans="1:16" s="656" customFormat="1">
      <c r="A17" s="702">
        <v>0</v>
      </c>
      <c r="B17" s="703"/>
      <c r="C17" s="624" t="s">
        <v>877</v>
      </c>
      <c r="D17" s="14"/>
      <c r="E17" s="15"/>
      <c r="F17" s="160"/>
      <c r="G17" s="160"/>
      <c r="H17" s="160"/>
      <c r="I17" s="704"/>
      <c r="J17" s="704"/>
      <c r="K17" s="647"/>
      <c r="L17" s="647"/>
      <c r="M17" s="647"/>
      <c r="N17" s="647"/>
      <c r="O17" s="647"/>
      <c r="P17" s="650"/>
    </row>
    <row r="18" spans="1:16" s="656" customFormat="1" ht="35.700000000000003" customHeight="1">
      <c r="A18" s="677">
        <v>3</v>
      </c>
      <c r="B18" s="705"/>
      <c r="C18" s="625" t="s">
        <v>1429</v>
      </c>
      <c r="D18" s="706" t="s">
        <v>29</v>
      </c>
      <c r="E18" s="660">
        <v>224.6</v>
      </c>
      <c r="F18" s="160"/>
      <c r="G18" s="160"/>
      <c r="H18" s="160"/>
      <c r="I18" s="182"/>
      <c r="J18" s="182"/>
      <c r="K18" s="647"/>
      <c r="L18" s="647"/>
      <c r="M18" s="647"/>
      <c r="N18" s="647"/>
      <c r="O18" s="647"/>
      <c r="P18" s="650"/>
    </row>
    <row r="19" spans="1:16" s="656" customFormat="1" ht="50.4">
      <c r="A19" s="677">
        <v>4</v>
      </c>
      <c r="B19" s="700"/>
      <c r="C19" s="701" t="s">
        <v>1430</v>
      </c>
      <c r="D19" s="15" t="s">
        <v>29</v>
      </c>
      <c r="E19" s="660">
        <v>224.6</v>
      </c>
      <c r="F19" s="160"/>
      <c r="G19" s="160"/>
      <c r="H19" s="160"/>
      <c r="I19" s="160"/>
      <c r="J19" s="160"/>
      <c r="K19" s="647"/>
      <c r="L19" s="647"/>
      <c r="M19" s="647"/>
      <c r="N19" s="647"/>
      <c r="O19" s="647"/>
      <c r="P19" s="650"/>
    </row>
    <row r="20" spans="1:16" s="656" customFormat="1" ht="29.15" customHeight="1">
      <c r="A20" s="677">
        <v>5</v>
      </c>
      <c r="B20" s="700"/>
      <c r="C20" s="701" t="s">
        <v>878</v>
      </c>
      <c r="D20" s="15" t="s">
        <v>29</v>
      </c>
      <c r="E20" s="660">
        <v>224.6</v>
      </c>
      <c r="F20" s="160"/>
      <c r="G20" s="160"/>
      <c r="H20" s="160"/>
      <c r="I20" s="160"/>
      <c r="J20" s="160"/>
      <c r="K20" s="647"/>
      <c r="L20" s="647"/>
      <c r="M20" s="647"/>
      <c r="N20" s="647"/>
      <c r="O20" s="647"/>
      <c r="P20" s="650"/>
    </row>
    <row r="21" spans="1:16" s="656" customFormat="1" ht="38">
      <c r="A21" s="677">
        <v>6</v>
      </c>
      <c r="B21" s="700"/>
      <c r="C21" s="701" t="s">
        <v>1357</v>
      </c>
      <c r="D21" s="15" t="s">
        <v>29</v>
      </c>
      <c r="E21" s="660">
        <v>224.6</v>
      </c>
      <c r="F21" s="160"/>
      <c r="G21" s="160"/>
      <c r="H21" s="160"/>
      <c r="I21" s="160"/>
      <c r="J21" s="160"/>
      <c r="K21" s="647"/>
      <c r="L21" s="647"/>
      <c r="M21" s="647"/>
      <c r="N21" s="647"/>
      <c r="O21" s="647"/>
      <c r="P21" s="650"/>
    </row>
    <row r="22" spans="1:16" s="656" customFormat="1">
      <c r="A22" s="702">
        <v>0</v>
      </c>
      <c r="B22" s="703"/>
      <c r="C22" s="624" t="s">
        <v>879</v>
      </c>
      <c r="D22" s="14"/>
      <c r="E22" s="15"/>
      <c r="F22" s="160"/>
      <c r="G22" s="160"/>
      <c r="H22" s="160"/>
      <c r="I22" s="704"/>
      <c r="J22" s="704"/>
      <c r="K22" s="647"/>
      <c r="L22" s="647"/>
      <c r="M22" s="647"/>
      <c r="N22" s="647"/>
      <c r="O22" s="647"/>
      <c r="P22" s="650"/>
    </row>
    <row r="23" spans="1:16" s="656" customFormat="1">
      <c r="A23" s="677">
        <v>7</v>
      </c>
      <c r="B23" s="700"/>
      <c r="C23" s="701" t="s">
        <v>1358</v>
      </c>
      <c r="D23" s="15" t="s">
        <v>29</v>
      </c>
      <c r="E23" s="707">
        <v>535.4</v>
      </c>
      <c r="F23" s="160"/>
      <c r="G23" s="160"/>
      <c r="H23" s="160"/>
      <c r="I23" s="160"/>
      <c r="J23" s="160"/>
      <c r="K23" s="647"/>
      <c r="L23" s="647"/>
      <c r="M23" s="647"/>
      <c r="N23" s="647"/>
      <c r="O23" s="647"/>
      <c r="P23" s="650"/>
    </row>
    <row r="24" spans="1:16" s="656" customFormat="1" ht="37.35">
      <c r="A24" s="677">
        <v>8</v>
      </c>
      <c r="B24" s="688"/>
      <c r="C24" s="625" t="s">
        <v>1431</v>
      </c>
      <c r="D24" s="15" t="s">
        <v>29</v>
      </c>
      <c r="E24" s="707">
        <v>535.4</v>
      </c>
      <c r="F24" s="160"/>
      <c r="G24" s="160"/>
      <c r="H24" s="160"/>
      <c r="I24" s="160"/>
      <c r="J24" s="160"/>
      <c r="K24" s="647"/>
      <c r="L24" s="647"/>
      <c r="M24" s="647"/>
      <c r="N24" s="647"/>
      <c r="O24" s="647"/>
      <c r="P24" s="650"/>
    </row>
    <row r="25" spans="1:16" s="656" customFormat="1" ht="37.35">
      <c r="A25" s="677">
        <v>9</v>
      </c>
      <c r="B25" s="688"/>
      <c r="C25" s="625" t="s">
        <v>1432</v>
      </c>
      <c r="D25" s="15" t="s">
        <v>29</v>
      </c>
      <c r="E25" s="707">
        <v>535.4</v>
      </c>
      <c r="F25" s="160"/>
      <c r="G25" s="160"/>
      <c r="H25" s="160"/>
      <c r="I25" s="160"/>
      <c r="J25" s="160"/>
      <c r="K25" s="647"/>
      <c r="L25" s="647"/>
      <c r="M25" s="647"/>
      <c r="N25" s="647"/>
      <c r="O25" s="647"/>
      <c r="P25" s="650"/>
    </row>
    <row r="26" spans="1:16" s="656" customFormat="1">
      <c r="A26" s="677">
        <v>10</v>
      </c>
      <c r="B26" s="688"/>
      <c r="C26" s="625" t="s">
        <v>1359</v>
      </c>
      <c r="D26" s="15" t="s">
        <v>29</v>
      </c>
      <c r="E26" s="707">
        <v>535.4</v>
      </c>
      <c r="F26" s="160"/>
      <c r="G26" s="160"/>
      <c r="H26" s="160"/>
      <c r="I26" s="160"/>
      <c r="J26" s="160"/>
      <c r="K26" s="647"/>
      <c r="L26" s="647"/>
      <c r="M26" s="647"/>
      <c r="N26" s="647"/>
      <c r="O26" s="647"/>
      <c r="P26" s="650"/>
    </row>
    <row r="27" spans="1:16" s="656" customFormat="1">
      <c r="A27" s="677">
        <v>11</v>
      </c>
      <c r="B27" s="688"/>
      <c r="C27" s="625" t="s">
        <v>1360</v>
      </c>
      <c r="D27" s="15" t="s">
        <v>29</v>
      </c>
      <c r="E27" s="707">
        <v>535.4</v>
      </c>
      <c r="F27" s="160"/>
      <c r="G27" s="160"/>
      <c r="H27" s="160"/>
      <c r="I27" s="160"/>
      <c r="J27" s="160"/>
      <c r="K27" s="647"/>
      <c r="L27" s="647"/>
      <c r="M27" s="647"/>
      <c r="N27" s="647"/>
      <c r="O27" s="647"/>
      <c r="P27" s="650"/>
    </row>
    <row r="28" spans="1:16" s="656" customFormat="1" ht="37.35">
      <c r="A28" s="677">
        <v>12</v>
      </c>
      <c r="B28" s="698"/>
      <c r="C28" s="625" t="s">
        <v>1433</v>
      </c>
      <c r="D28" s="15" t="s">
        <v>29</v>
      </c>
      <c r="E28" s="707">
        <v>534.29999999999995</v>
      </c>
      <c r="F28" s="160"/>
      <c r="G28" s="160"/>
      <c r="H28" s="160"/>
      <c r="I28" s="660"/>
      <c r="J28" s="685"/>
      <c r="K28" s="647"/>
      <c r="L28" s="647"/>
      <c r="M28" s="647"/>
      <c r="N28" s="647"/>
      <c r="O28" s="647"/>
      <c r="P28" s="650"/>
    </row>
    <row r="29" spans="1:16" s="656" customFormat="1">
      <c r="A29" s="702">
        <v>0</v>
      </c>
      <c r="B29" s="703"/>
      <c r="C29" s="624" t="s">
        <v>882</v>
      </c>
      <c r="D29" s="14"/>
      <c r="E29" s="15"/>
      <c r="F29" s="160"/>
      <c r="G29" s="160"/>
      <c r="H29" s="160"/>
      <c r="I29" s="704"/>
      <c r="J29" s="704"/>
      <c r="K29" s="647"/>
      <c r="L29" s="647"/>
      <c r="M29" s="647"/>
      <c r="N29" s="647"/>
      <c r="O29" s="647"/>
      <c r="P29" s="650"/>
    </row>
    <row r="30" spans="1:16" s="656" customFormat="1">
      <c r="A30" s="677">
        <v>13</v>
      </c>
      <c r="B30" s="700"/>
      <c r="C30" s="701" t="s">
        <v>1358</v>
      </c>
      <c r="D30" s="15" t="s">
        <v>29</v>
      </c>
      <c r="E30" s="707">
        <v>247.1</v>
      </c>
      <c r="F30" s="160"/>
      <c r="G30" s="160"/>
      <c r="H30" s="160"/>
      <c r="I30" s="160"/>
      <c r="J30" s="160"/>
      <c r="K30" s="647"/>
      <c r="L30" s="647"/>
      <c r="M30" s="647"/>
      <c r="N30" s="647"/>
      <c r="O30" s="647"/>
      <c r="P30" s="650"/>
    </row>
    <row r="31" spans="1:16" s="656" customFormat="1" ht="37.35">
      <c r="A31" s="677">
        <v>14</v>
      </c>
      <c r="B31" s="688"/>
      <c r="C31" s="625" t="s">
        <v>1431</v>
      </c>
      <c r="D31" s="15" t="s">
        <v>29</v>
      </c>
      <c r="E31" s="707">
        <v>247.1</v>
      </c>
      <c r="F31" s="160"/>
      <c r="G31" s="160"/>
      <c r="H31" s="160"/>
      <c r="I31" s="160"/>
      <c r="J31" s="160"/>
      <c r="K31" s="647"/>
      <c r="L31" s="647"/>
      <c r="M31" s="647"/>
      <c r="N31" s="647"/>
      <c r="O31" s="647"/>
      <c r="P31" s="650"/>
    </row>
    <row r="32" spans="1:16" s="656" customFormat="1" ht="37.35">
      <c r="A32" s="677">
        <v>15</v>
      </c>
      <c r="B32" s="688"/>
      <c r="C32" s="625" t="s">
        <v>1434</v>
      </c>
      <c r="D32" s="15" t="s">
        <v>29</v>
      </c>
      <c r="E32" s="707">
        <v>247.1</v>
      </c>
      <c r="F32" s="160"/>
      <c r="G32" s="160"/>
      <c r="H32" s="160"/>
      <c r="I32" s="160"/>
      <c r="J32" s="160"/>
      <c r="K32" s="647"/>
      <c r="L32" s="647"/>
      <c r="M32" s="647"/>
      <c r="N32" s="647"/>
      <c r="O32" s="647"/>
      <c r="P32" s="650"/>
    </row>
    <row r="33" spans="1:16" s="656" customFormat="1">
      <c r="A33" s="677">
        <v>16</v>
      </c>
      <c r="B33" s="688"/>
      <c r="C33" s="625" t="s">
        <v>866</v>
      </c>
      <c r="D33" s="15" t="s">
        <v>29</v>
      </c>
      <c r="E33" s="707">
        <v>247.1</v>
      </c>
      <c r="F33" s="160"/>
      <c r="G33" s="160"/>
      <c r="H33" s="160"/>
      <c r="I33" s="160"/>
      <c r="J33" s="160"/>
      <c r="K33" s="647"/>
      <c r="L33" s="647"/>
      <c r="M33" s="647"/>
      <c r="N33" s="647"/>
      <c r="O33" s="647"/>
      <c r="P33" s="650"/>
    </row>
    <row r="34" spans="1:16" s="656" customFormat="1" ht="49.75">
      <c r="A34" s="677">
        <v>17</v>
      </c>
      <c r="B34" s="688"/>
      <c r="C34" s="622" t="s">
        <v>1435</v>
      </c>
      <c r="D34" s="615" t="s">
        <v>29</v>
      </c>
      <c r="E34" s="707">
        <v>247.1</v>
      </c>
      <c r="F34" s="160"/>
      <c r="G34" s="160"/>
      <c r="H34" s="160"/>
      <c r="I34" s="160"/>
      <c r="J34" s="160"/>
      <c r="K34" s="647"/>
      <c r="L34" s="647"/>
      <c r="M34" s="647"/>
      <c r="N34" s="647"/>
      <c r="O34" s="647"/>
      <c r="P34" s="650"/>
    </row>
    <row r="35" spans="1:16" s="656" customFormat="1">
      <c r="A35" s="677">
        <v>18</v>
      </c>
      <c r="B35" s="688"/>
      <c r="C35" s="622" t="s">
        <v>883</v>
      </c>
      <c r="D35" s="615" t="s">
        <v>29</v>
      </c>
      <c r="E35" s="707">
        <v>247.1</v>
      </c>
      <c r="F35" s="160"/>
      <c r="G35" s="160"/>
      <c r="H35" s="160"/>
      <c r="I35" s="160"/>
      <c r="J35" s="160"/>
      <c r="K35" s="647"/>
      <c r="L35" s="647"/>
      <c r="M35" s="647"/>
      <c r="N35" s="647"/>
      <c r="O35" s="647"/>
      <c r="P35" s="650"/>
    </row>
    <row r="36" spans="1:16" s="656" customFormat="1">
      <c r="A36" s="702">
        <v>0</v>
      </c>
      <c r="B36" s="703"/>
      <c r="C36" s="624" t="s">
        <v>884</v>
      </c>
      <c r="D36" s="14"/>
      <c r="E36" s="15"/>
      <c r="F36" s="160"/>
      <c r="G36" s="160"/>
      <c r="H36" s="160"/>
      <c r="I36" s="704"/>
      <c r="J36" s="704"/>
      <c r="K36" s="647"/>
      <c r="L36" s="647"/>
      <c r="M36" s="647"/>
      <c r="N36" s="647"/>
      <c r="O36" s="647"/>
      <c r="P36" s="650"/>
    </row>
    <row r="37" spans="1:16" s="656" customFormat="1" ht="49.75">
      <c r="A37" s="677">
        <v>19</v>
      </c>
      <c r="B37" s="705"/>
      <c r="C37" s="625" t="s">
        <v>1436</v>
      </c>
      <c r="D37" s="706" t="s">
        <v>29</v>
      </c>
      <c r="E37" s="707">
        <v>14.8</v>
      </c>
      <c r="F37" s="160"/>
      <c r="G37" s="160"/>
      <c r="H37" s="160"/>
      <c r="I37" s="182"/>
      <c r="J37" s="182"/>
      <c r="K37" s="647"/>
      <c r="L37" s="647"/>
      <c r="M37" s="647"/>
      <c r="N37" s="647"/>
      <c r="O37" s="647"/>
      <c r="P37" s="650"/>
    </row>
    <row r="38" spans="1:16" s="656" customFormat="1" ht="38">
      <c r="A38" s="677">
        <v>20</v>
      </c>
      <c r="B38" s="700"/>
      <c r="C38" s="701" t="s">
        <v>1361</v>
      </c>
      <c r="D38" s="15" t="s">
        <v>29</v>
      </c>
      <c r="E38" s="707">
        <v>14.8</v>
      </c>
      <c r="F38" s="160"/>
      <c r="G38" s="160"/>
      <c r="H38" s="160"/>
      <c r="I38" s="160"/>
      <c r="J38" s="160"/>
      <c r="K38" s="647"/>
      <c r="L38" s="647"/>
      <c r="M38" s="647"/>
      <c r="N38" s="647"/>
      <c r="O38" s="647"/>
      <c r="P38" s="650"/>
    </row>
    <row r="39" spans="1:16" s="656" customFormat="1">
      <c r="A39" s="702">
        <v>0</v>
      </c>
      <c r="B39" s="703"/>
      <c r="C39" s="624" t="s">
        <v>885</v>
      </c>
      <c r="D39" s="14"/>
      <c r="E39" s="15"/>
      <c r="F39" s="160"/>
      <c r="G39" s="160"/>
      <c r="H39" s="160"/>
      <c r="I39" s="704"/>
      <c r="J39" s="704"/>
      <c r="K39" s="647"/>
      <c r="L39" s="647"/>
      <c r="M39" s="647"/>
      <c r="N39" s="647"/>
      <c r="O39" s="647"/>
      <c r="P39" s="650"/>
    </row>
    <row r="40" spans="1:16" s="656" customFormat="1" ht="49.75">
      <c r="A40" s="677">
        <v>21</v>
      </c>
      <c r="B40" s="705"/>
      <c r="C40" s="625" t="s">
        <v>1437</v>
      </c>
      <c r="D40" s="706" t="s">
        <v>29</v>
      </c>
      <c r="E40" s="707">
        <v>313.3</v>
      </c>
      <c r="F40" s="160"/>
      <c r="G40" s="160"/>
      <c r="H40" s="160"/>
      <c r="I40" s="182"/>
      <c r="J40" s="182"/>
      <c r="K40" s="647"/>
      <c r="L40" s="647"/>
      <c r="M40" s="647"/>
      <c r="N40" s="647"/>
      <c r="O40" s="647"/>
      <c r="P40" s="650"/>
    </row>
    <row r="41" spans="1:16" s="656" customFormat="1" ht="38">
      <c r="A41" s="677">
        <v>22</v>
      </c>
      <c r="B41" s="700"/>
      <c r="C41" s="701" t="s">
        <v>1361</v>
      </c>
      <c r="D41" s="15" t="s">
        <v>29</v>
      </c>
      <c r="E41" s="707">
        <v>313.3</v>
      </c>
      <c r="F41" s="160"/>
      <c r="G41" s="160"/>
      <c r="H41" s="160"/>
      <c r="I41" s="160"/>
      <c r="J41" s="160"/>
      <c r="K41" s="647"/>
      <c r="L41" s="647"/>
      <c r="M41" s="647"/>
      <c r="N41" s="647"/>
      <c r="O41" s="647"/>
      <c r="P41" s="650"/>
    </row>
    <row r="42" spans="1:16">
      <c r="A42" s="661"/>
      <c r="B42" s="708"/>
      <c r="C42" s="663"/>
      <c r="D42" s="664"/>
      <c r="E42" s="665"/>
      <c r="F42" s="665">
        <v>0</v>
      </c>
      <c r="G42" s="665">
        <v>0</v>
      </c>
      <c r="H42" s="666"/>
      <c r="I42" s="665"/>
      <c r="J42" s="665"/>
      <c r="K42" s="665"/>
      <c r="L42" s="665"/>
      <c r="M42" s="665"/>
      <c r="N42" s="665"/>
      <c r="O42" s="665"/>
      <c r="P42" s="667"/>
    </row>
    <row r="43" spans="1:16" ht="15.4" customHeight="1">
      <c r="A43" s="668"/>
      <c r="B43" s="668"/>
      <c r="C43" s="947" t="s">
        <v>97</v>
      </c>
      <c r="D43" s="948"/>
      <c r="E43" s="948"/>
      <c r="F43" s="948"/>
      <c r="G43" s="948"/>
      <c r="H43" s="948"/>
      <c r="I43" s="948"/>
      <c r="J43" s="948"/>
      <c r="K43" s="948"/>
      <c r="L43" s="669"/>
      <c r="M43" s="669"/>
      <c r="N43" s="669"/>
      <c r="O43" s="669"/>
      <c r="P43" s="669"/>
    </row>
    <row r="44" spans="1:16" s="670" customFormat="1" collapsed="1">
      <c r="I44" s="671"/>
    </row>
    <row r="45" spans="1:16" s="672" customFormat="1" ht="12.8" customHeight="1">
      <c r="B45" s="673" t="s">
        <v>52</v>
      </c>
    </row>
    <row r="46" spans="1:16" s="672" customFormat="1" ht="45" customHeight="1">
      <c r="A46" s="94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41"/>
      <c r="C46" s="941"/>
      <c r="D46" s="941"/>
      <c r="E46" s="941"/>
      <c r="F46" s="941"/>
      <c r="G46" s="941"/>
      <c r="H46" s="941"/>
      <c r="I46" s="941"/>
      <c r="J46" s="941"/>
      <c r="K46" s="941"/>
      <c r="L46" s="941"/>
      <c r="M46" s="941"/>
      <c r="N46" s="941"/>
      <c r="O46" s="941"/>
      <c r="P46" s="941"/>
    </row>
    <row r="47" spans="1:16" s="672" customFormat="1" ht="79.55" customHeight="1">
      <c r="A47" s="941"/>
      <c r="B47" s="941"/>
      <c r="C47" s="941"/>
      <c r="D47" s="941"/>
      <c r="E47" s="941"/>
      <c r="F47" s="941"/>
      <c r="G47" s="941"/>
      <c r="H47" s="941"/>
      <c r="I47" s="941"/>
      <c r="J47" s="941"/>
      <c r="K47" s="941"/>
      <c r="L47" s="941"/>
      <c r="M47" s="941"/>
      <c r="N47" s="941"/>
      <c r="O47" s="941"/>
      <c r="P47" s="941"/>
    </row>
    <row r="48" spans="1:16" s="672" customFormat="1" ht="12.8" customHeight="1">
      <c r="B48" s="674"/>
    </row>
    <row r="49" spans="2:14" s="672" customFormat="1" ht="12.8" customHeight="1">
      <c r="B49" s="674"/>
    </row>
    <row r="50" spans="2:14" s="670" customFormat="1">
      <c r="B50" s="670" t="s">
        <v>8</v>
      </c>
      <c r="L50" s="670" t="str">
        <f>Koptame!B41</f>
        <v>Pārbaudīja:</v>
      </c>
    </row>
    <row r="51" spans="2:14" s="670" customFormat="1" ht="14.25" customHeight="1">
      <c r="C51" s="675">
        <f>Koptame!C36</f>
        <v>0</v>
      </c>
      <c r="L51" s="675"/>
      <c r="M51" s="938">
        <f>Koptame!C42</f>
        <v>0</v>
      </c>
      <c r="N51" s="938"/>
    </row>
    <row r="52" spans="2:14" s="670" customFormat="1">
      <c r="C52" s="676">
        <f>Koptame!C37</f>
        <v>0</v>
      </c>
      <c r="L52" s="676"/>
      <c r="M52" s="939">
        <f>Koptame!C43</f>
        <v>0</v>
      </c>
      <c r="N52" s="939"/>
    </row>
    <row r="53" spans="2:14" s="670" customFormat="1" collapsed="1">
      <c r="B53" s="671"/>
      <c r="F53" s="671"/>
      <c r="G53" s="671"/>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45" priority="1" stopIfTrue="1">
      <formula>I14=#REF!=FALSE</formula>
    </cfRule>
    <cfRule type="expression" dxfId="444" priority="2" stopIfTrue="1">
      <formula>I14=#REF!=FALSE</formula>
    </cfRule>
    <cfRule type="expression" dxfId="443" priority="3">
      <formula>#REF!&gt;0</formula>
    </cfRule>
    <cfRule type="expression" dxfId="442" priority="4">
      <formula>#REF!=3</formula>
    </cfRule>
    <cfRule type="expression" dxfId="441" priority="5">
      <formula>#REF!=2</formula>
    </cfRule>
    <cfRule type="expression" dxfId="440" priority="6">
      <formula>#REF!=1</formula>
    </cfRule>
    <cfRule type="expression" dxfId="439" priority="7" stopIfTrue="1">
      <formula>I14=#REF!=FALSE</formula>
    </cfRule>
    <cfRule type="expression" dxfId="438" priority="8">
      <formula>#REF!&gt;0</formula>
    </cfRule>
    <cfRule type="expression" dxfId="437" priority="9">
      <formula>#REF!=3</formula>
    </cfRule>
    <cfRule type="expression" dxfId="436" priority="10">
      <formula>#REF!=2</formula>
    </cfRule>
    <cfRule type="expression" dxfId="435" priority="11">
      <formula>#REF!=1</formula>
    </cfRule>
  </conditionalFormatting>
  <conditionalFormatting sqref="I17:I41">
    <cfRule type="expression" dxfId="434" priority="12" stopIfTrue="1">
      <formula>I17=#REF!=FALSE</formula>
    </cfRule>
    <cfRule type="expression" dxfId="433" priority="13">
      <formula>#REF!&gt;0</formula>
    </cfRule>
    <cfRule type="expression" dxfId="432" priority="14">
      <formula>#REF!=3</formula>
    </cfRule>
    <cfRule type="expression" dxfId="431" priority="15">
      <formula>#REF!=2</formula>
    </cfRule>
    <cfRule type="expression" dxfId="430" priority="16">
      <formula>#REF!=1</formula>
    </cfRule>
    <cfRule type="expression" dxfId="429" priority="17" stopIfTrue="1">
      <formula>I17=#REF!=FALSE</formula>
    </cfRule>
  </conditionalFormatting>
  <conditionalFormatting sqref="I18:I21">
    <cfRule type="expression" dxfId="428" priority="245">
      <formula>#REF!=2</formula>
    </cfRule>
    <cfRule type="expression" dxfId="427" priority="246">
      <formula>#REF!=1</formula>
    </cfRule>
    <cfRule type="expression" dxfId="426" priority="247">
      <formula>#REF!&gt;0</formula>
    </cfRule>
    <cfRule type="expression" dxfId="425" priority="248">
      <formula>#REF!=3</formula>
    </cfRule>
    <cfRule type="expression" dxfId="424" priority="249">
      <formula>#REF!=2</formula>
    </cfRule>
    <cfRule type="expression" dxfId="423" priority="250">
      <formula>#REF!=1</formula>
    </cfRule>
    <cfRule type="expression" dxfId="422" priority="251" stopIfTrue="1">
      <formula>I18=#REF!=FALSE</formula>
    </cfRule>
    <cfRule type="expression" dxfId="421" priority="252">
      <formula>#REF!&gt;0</formula>
    </cfRule>
    <cfRule type="expression" dxfId="420" priority="253">
      <formula>#REF!=3</formula>
    </cfRule>
    <cfRule type="expression" dxfId="419" priority="254">
      <formula>#REF!=2</formula>
    </cfRule>
    <cfRule type="expression" dxfId="418" priority="255">
      <formula>#REF!=1</formula>
    </cfRule>
    <cfRule type="expression" dxfId="417" priority="256" stopIfTrue="1">
      <formula>I18=#REF!=FALSE</formula>
    </cfRule>
  </conditionalFormatting>
  <conditionalFormatting sqref="I23">
    <cfRule type="expression" dxfId="416" priority="220">
      <formula>#REF!&gt;0</formula>
    </cfRule>
    <cfRule type="expression" dxfId="415" priority="221">
      <formula>#REF!=3</formula>
    </cfRule>
    <cfRule type="expression" dxfId="414" priority="222">
      <formula>#REF!=2</formula>
    </cfRule>
    <cfRule type="expression" dxfId="413" priority="223">
      <formula>#REF!=1</formula>
    </cfRule>
    <cfRule type="expression" dxfId="412" priority="224" stopIfTrue="1">
      <formula>I23=#REF!=FALSE</formula>
    </cfRule>
    <cfRule type="expression" dxfId="411" priority="225">
      <formula>#REF!&gt;0</formula>
    </cfRule>
    <cfRule type="expression" dxfId="410" priority="226">
      <formula>#REF!=3</formula>
    </cfRule>
    <cfRule type="expression" dxfId="409" priority="227">
      <formula>#REF!=2</formula>
    </cfRule>
    <cfRule type="expression" dxfId="408" priority="228">
      <formula>#REF!=1</formula>
    </cfRule>
    <cfRule type="expression" dxfId="407" priority="229" stopIfTrue="1">
      <formula>I23=#REF!=FALSE</formula>
    </cfRule>
  </conditionalFormatting>
  <conditionalFormatting sqref="I23:I24">
    <cfRule type="expression" dxfId="406" priority="210">
      <formula>#REF!=2</formula>
    </cfRule>
    <cfRule type="expression" dxfId="405" priority="216">
      <formula>#REF!=1</formula>
    </cfRule>
  </conditionalFormatting>
  <conditionalFormatting sqref="I24">
    <cfRule type="expression" dxfId="404" priority="208">
      <formula>#REF!&gt;0</formula>
    </cfRule>
    <cfRule type="expression" dxfId="403" priority="209">
      <formula>#REF!=3</formula>
    </cfRule>
    <cfRule type="expression" dxfId="402" priority="211">
      <formula>#REF!=1</formula>
    </cfRule>
    <cfRule type="expression" dxfId="401" priority="212" stopIfTrue="1">
      <formula>I24=#REF!=FALSE</formula>
    </cfRule>
    <cfRule type="expression" dxfId="400" priority="213">
      <formula>#REF!&gt;0</formula>
    </cfRule>
    <cfRule type="expression" dxfId="399" priority="214">
      <formula>#REF!=3</formula>
    </cfRule>
    <cfRule type="expression" dxfId="398" priority="215">
      <formula>#REF!=2</formula>
    </cfRule>
    <cfRule type="expression" dxfId="397" priority="217" stopIfTrue="1">
      <formula>I24=#REF!=FALSE</formula>
    </cfRule>
  </conditionalFormatting>
  <conditionalFormatting sqref="I24:I25">
    <cfRule type="expression" dxfId="396" priority="203">
      <formula>#REF!&gt;0</formula>
    </cfRule>
    <cfRule type="expression" dxfId="395" priority="204">
      <formula>#REF!=3</formula>
    </cfRule>
    <cfRule type="expression" dxfId="394" priority="205">
      <formula>#REF!=2</formula>
    </cfRule>
    <cfRule type="expression" dxfId="393" priority="206">
      <formula>#REF!=1</formula>
    </cfRule>
  </conditionalFormatting>
  <conditionalFormatting sqref="I25">
    <cfRule type="expression" dxfId="392" priority="198">
      <formula>#REF!&gt;0</formula>
    </cfRule>
    <cfRule type="expression" dxfId="391" priority="199">
      <formula>#REF!=3</formula>
    </cfRule>
    <cfRule type="expression" dxfId="390" priority="200">
      <formula>#REF!=2</formula>
    </cfRule>
    <cfRule type="expression" dxfId="389" priority="201">
      <formula>#REF!=1</formula>
    </cfRule>
    <cfRule type="expression" dxfId="388" priority="202" stopIfTrue="1">
      <formula>I25=#REF!=FALSE</formula>
    </cfRule>
    <cfRule type="expression" dxfId="387" priority="207" stopIfTrue="1">
      <formula>I25=#REF!=FALSE</formula>
    </cfRule>
  </conditionalFormatting>
  <conditionalFormatting sqref="I25:I27">
    <cfRule type="expression" dxfId="386" priority="193">
      <formula>#REF!&gt;0</formula>
    </cfRule>
    <cfRule type="expression" dxfId="385" priority="194">
      <formula>#REF!=3</formula>
    </cfRule>
    <cfRule type="expression" dxfId="384" priority="195">
      <formula>#REF!=2</formula>
    </cfRule>
    <cfRule type="expression" dxfId="383" priority="196">
      <formula>#REF!=1</formula>
    </cfRule>
  </conditionalFormatting>
  <conditionalFormatting sqref="I26:I27">
    <cfRule type="expression" dxfId="382" priority="188">
      <formula>#REF!&gt;0</formula>
    </cfRule>
    <cfRule type="expression" dxfId="381" priority="189">
      <formula>#REF!=3</formula>
    </cfRule>
    <cfRule type="expression" dxfId="380" priority="190">
      <formula>#REF!=2</formula>
    </cfRule>
    <cfRule type="expression" dxfId="379" priority="191">
      <formula>#REF!=1</formula>
    </cfRule>
    <cfRule type="expression" dxfId="378" priority="192" stopIfTrue="1">
      <formula>I26=#REF!=FALSE</formula>
    </cfRule>
    <cfRule type="expression" dxfId="377" priority="197" stopIfTrue="1">
      <formula>I26=#REF!=FALSE</formula>
    </cfRule>
  </conditionalFormatting>
  <conditionalFormatting sqref="I26:I28">
    <cfRule type="expression" dxfId="376" priority="178">
      <formula>#REF!&gt;0</formula>
    </cfRule>
    <cfRule type="expression" dxfId="375" priority="179">
      <formula>#REF!=3</formula>
    </cfRule>
    <cfRule type="expression" dxfId="374" priority="180">
      <formula>#REF!=2</formula>
    </cfRule>
    <cfRule type="expression" dxfId="373" priority="181">
      <formula>#REF!=1</formula>
    </cfRule>
  </conditionalFormatting>
  <conditionalFormatting sqref="I28">
    <cfRule type="expression" dxfId="372" priority="182" stopIfTrue="1">
      <formula>I28=#REF!=FALSE</formula>
    </cfRule>
  </conditionalFormatting>
  <conditionalFormatting sqref="I30">
    <cfRule type="expression" dxfId="371" priority="153">
      <formula>#REF!&gt;0</formula>
    </cfRule>
    <cfRule type="expression" dxfId="370" priority="154">
      <formula>#REF!=3</formula>
    </cfRule>
    <cfRule type="expression" dxfId="369" priority="155">
      <formula>#REF!=2</formula>
    </cfRule>
    <cfRule type="expression" dxfId="368" priority="156">
      <formula>#REF!=1</formula>
    </cfRule>
    <cfRule type="expression" dxfId="367" priority="157" stopIfTrue="1">
      <formula>I30=#REF!=FALSE</formula>
    </cfRule>
    <cfRule type="expression" dxfId="366" priority="158">
      <formula>#REF!&gt;0</formula>
    </cfRule>
    <cfRule type="expression" dxfId="365" priority="159">
      <formula>#REF!=3</formula>
    </cfRule>
    <cfRule type="expression" dxfId="364" priority="160">
      <formula>#REF!=2</formula>
    </cfRule>
    <cfRule type="expression" dxfId="363" priority="161">
      <formula>#REF!=1</formula>
    </cfRule>
    <cfRule type="expression" dxfId="362" priority="162" stopIfTrue="1">
      <formula>I30=#REF!=FALSE</formula>
    </cfRule>
  </conditionalFormatting>
  <conditionalFormatting sqref="I30:I31">
    <cfRule type="expression" dxfId="361" priority="149">
      <formula>#REF!=1</formula>
    </cfRule>
  </conditionalFormatting>
  <conditionalFormatting sqref="I30:I32">
    <cfRule type="expression" dxfId="360" priority="138">
      <formula>#REF!=2</formula>
    </cfRule>
  </conditionalFormatting>
  <conditionalFormatting sqref="I31">
    <cfRule type="expression" dxfId="359" priority="141">
      <formula>#REF!&gt;0</formula>
    </cfRule>
    <cfRule type="expression" dxfId="358" priority="142">
      <formula>#REF!=3</formula>
    </cfRule>
    <cfRule type="expression" dxfId="357" priority="143">
      <formula>#REF!=2</formula>
    </cfRule>
    <cfRule type="expression" dxfId="356" priority="144">
      <formula>#REF!=1</formula>
    </cfRule>
    <cfRule type="expression" dxfId="355" priority="145" stopIfTrue="1">
      <formula>I31=#REF!=FALSE</formula>
    </cfRule>
    <cfRule type="expression" dxfId="354" priority="146">
      <formula>#REF!&gt;0</formula>
    </cfRule>
    <cfRule type="expression" dxfId="353" priority="147">
      <formula>#REF!=3</formula>
    </cfRule>
    <cfRule type="expression" dxfId="352" priority="148">
      <formula>#REF!=2</formula>
    </cfRule>
    <cfRule type="expression" dxfId="351" priority="150" stopIfTrue="1">
      <formula>I31=#REF!=FALSE</formula>
    </cfRule>
  </conditionalFormatting>
  <conditionalFormatting sqref="I31:I32">
    <cfRule type="expression" dxfId="350" priority="136">
      <formula>#REF!&gt;0</formula>
    </cfRule>
    <cfRule type="expression" dxfId="349" priority="137">
      <formula>#REF!=3</formula>
    </cfRule>
    <cfRule type="expression" dxfId="348" priority="139">
      <formula>#REF!=1</formula>
    </cfRule>
  </conditionalFormatting>
  <conditionalFormatting sqref="I31:I34">
    <cfRule type="expression" dxfId="347" priority="115" stopIfTrue="1">
      <formula>I31=#REF!=FALSE</formula>
    </cfRule>
  </conditionalFormatting>
  <conditionalFormatting sqref="I32">
    <cfRule type="expression" dxfId="346" priority="131">
      <formula>#REF!&gt;0</formula>
    </cfRule>
    <cfRule type="expression" dxfId="345" priority="132">
      <formula>#REF!=3</formula>
    </cfRule>
    <cfRule type="expression" dxfId="344" priority="133">
      <formula>#REF!=2</formula>
    </cfRule>
    <cfRule type="expression" dxfId="343" priority="134">
      <formula>#REF!=1</formula>
    </cfRule>
    <cfRule type="expression" dxfId="342" priority="135" stopIfTrue="1">
      <formula>I32=#REF!=FALSE</formula>
    </cfRule>
    <cfRule type="expression" dxfId="341" priority="140" stopIfTrue="1">
      <formula>I32=#REF!=FALSE</formula>
    </cfRule>
  </conditionalFormatting>
  <conditionalFormatting sqref="I32:I33">
    <cfRule type="expression" dxfId="340" priority="126">
      <formula>#REF!&gt;0</formula>
    </cfRule>
    <cfRule type="expression" dxfId="339" priority="127">
      <formula>#REF!=3</formula>
    </cfRule>
    <cfRule type="expression" dxfId="338" priority="128">
      <formula>#REF!=2</formula>
    </cfRule>
    <cfRule type="expression" dxfId="337" priority="129">
      <formula>#REF!=1</formula>
    </cfRule>
  </conditionalFormatting>
  <conditionalFormatting sqref="I33">
    <cfRule type="expression" dxfId="336" priority="117">
      <formula>#REF!&gt;0</formula>
    </cfRule>
    <cfRule type="expression" dxfId="335" priority="118">
      <formula>#REF!=3</formula>
    </cfRule>
    <cfRule type="expression" dxfId="334" priority="119">
      <formula>#REF!=2</formula>
    </cfRule>
    <cfRule type="expression" dxfId="333" priority="120">
      <formula>#REF!=1</formula>
    </cfRule>
    <cfRule type="expression" dxfId="332" priority="121">
      <formula>#REF!&gt;0</formula>
    </cfRule>
    <cfRule type="expression" dxfId="331" priority="122">
      <formula>#REF!=3</formula>
    </cfRule>
    <cfRule type="expression" dxfId="330" priority="123">
      <formula>#REF!=2</formula>
    </cfRule>
    <cfRule type="expression" dxfId="329" priority="124">
      <formula>#REF!=1</formula>
    </cfRule>
    <cfRule type="expression" dxfId="328" priority="125" stopIfTrue="1">
      <formula>I33=#REF!=FALSE</formula>
    </cfRule>
    <cfRule type="expression" dxfId="327" priority="130" stopIfTrue="1">
      <formula>I33=#REF!=FALSE</formula>
    </cfRule>
  </conditionalFormatting>
  <conditionalFormatting sqref="I34">
    <cfRule type="expression" dxfId="326" priority="110" stopIfTrue="1">
      <formula>I34=#REF!=FALSE</formula>
    </cfRule>
    <cfRule type="expression" dxfId="325" priority="111">
      <formula>#REF!&gt;0</formula>
    </cfRule>
    <cfRule type="expression" dxfId="324" priority="112">
      <formula>#REF!=3</formula>
    </cfRule>
    <cfRule type="expression" dxfId="323" priority="113">
      <formula>#REF!=2</formula>
    </cfRule>
    <cfRule type="expression" dxfId="322" priority="114">
      <formula>#REF!=1</formula>
    </cfRule>
  </conditionalFormatting>
  <conditionalFormatting sqref="I34:I35">
    <cfRule type="expression" dxfId="321" priority="101">
      <formula>#REF!&gt;0</formula>
    </cfRule>
    <cfRule type="expression" dxfId="320" priority="102">
      <formula>#REF!=3</formula>
    </cfRule>
    <cfRule type="expression" dxfId="319" priority="103">
      <formula>#REF!=2</formula>
    </cfRule>
    <cfRule type="expression" dxfId="318" priority="104">
      <formula>#REF!=1</formula>
    </cfRule>
  </conditionalFormatting>
  <conditionalFormatting sqref="I35">
    <cfRule type="expression" dxfId="317" priority="96">
      <formula>#REF!&gt;0</formula>
    </cfRule>
    <cfRule type="expression" dxfId="316" priority="97">
      <formula>#REF!=3</formula>
    </cfRule>
    <cfRule type="expression" dxfId="315" priority="98">
      <formula>#REF!=2</formula>
    </cfRule>
    <cfRule type="expression" dxfId="314" priority="99">
      <formula>#REF!=1</formula>
    </cfRule>
    <cfRule type="expression" dxfId="313" priority="100" stopIfTrue="1">
      <formula>I35=#REF!=FALSE</formula>
    </cfRule>
    <cfRule type="expression" dxfId="312" priority="105" stopIfTrue="1">
      <formula>I35=#REF!=FALSE</formula>
    </cfRule>
  </conditionalFormatting>
  <conditionalFormatting sqref="I37">
    <cfRule type="expression" dxfId="311" priority="76">
      <formula>#REF!&gt;0</formula>
    </cfRule>
    <cfRule type="expression" dxfId="310" priority="77">
      <formula>#REF!=3</formula>
    </cfRule>
    <cfRule type="expression" dxfId="309" priority="78">
      <formula>#REF!=2</formula>
    </cfRule>
    <cfRule type="expression" dxfId="308" priority="79">
      <formula>#REF!=1</formula>
    </cfRule>
    <cfRule type="expression" dxfId="307" priority="80" stopIfTrue="1">
      <formula>I37=#REF!=FALSE</formula>
    </cfRule>
  </conditionalFormatting>
  <conditionalFormatting sqref="I37:I38">
    <cfRule type="expression" dxfId="306" priority="57">
      <formula>#REF!=2</formula>
    </cfRule>
    <cfRule type="expression" dxfId="305" priority="58">
      <formula>#REF!=1</formula>
    </cfRule>
    <cfRule type="expression" dxfId="304" priority="59">
      <formula>#REF!&gt;0</formula>
    </cfRule>
    <cfRule type="expression" dxfId="303" priority="60">
      <formula>#REF!=3</formula>
    </cfRule>
    <cfRule type="expression" dxfId="302" priority="66">
      <formula>#REF!=2</formula>
    </cfRule>
    <cfRule type="expression" dxfId="301" priority="67">
      <formula>#REF!=1</formula>
    </cfRule>
    <cfRule type="expression" dxfId="300" priority="68" stopIfTrue="1">
      <formula>I37=#REF!=FALSE</formula>
    </cfRule>
  </conditionalFormatting>
  <conditionalFormatting sqref="I38">
    <cfRule type="expression" dxfId="299" priority="61">
      <formula>#REF!=2</formula>
    </cfRule>
    <cfRule type="expression" dxfId="298" priority="62">
      <formula>#REF!=1</formula>
    </cfRule>
    <cfRule type="expression" dxfId="297" priority="63" stopIfTrue="1">
      <formula>I38=#REF!=FALSE</formula>
    </cfRule>
    <cfRule type="expression" dxfId="296" priority="64">
      <formula>#REF!&gt;0</formula>
    </cfRule>
    <cfRule type="expression" dxfId="295" priority="65">
      <formula>#REF!=3</formula>
    </cfRule>
  </conditionalFormatting>
  <conditionalFormatting sqref="I40">
    <cfRule type="expression" dxfId="294" priority="37">
      <formula>#REF!&gt;0</formula>
    </cfRule>
    <cfRule type="expression" dxfId="293" priority="38">
      <formula>#REF!=3</formula>
    </cfRule>
    <cfRule type="expression" dxfId="292" priority="39">
      <formula>#REF!=2</formula>
    </cfRule>
    <cfRule type="expression" dxfId="291" priority="40">
      <formula>#REF!=1</formula>
    </cfRule>
    <cfRule type="expression" dxfId="290" priority="41" stopIfTrue="1">
      <formula>I40=#REF!=FALSE</formula>
    </cfRule>
  </conditionalFormatting>
  <conditionalFormatting sqref="I40:I41">
    <cfRule type="expression" dxfId="289" priority="18">
      <formula>#REF!=2</formula>
    </cfRule>
    <cfRule type="expression" dxfId="288" priority="19">
      <formula>#REF!=1</formula>
    </cfRule>
    <cfRule type="expression" dxfId="287" priority="20">
      <formula>#REF!&gt;0</formula>
    </cfRule>
    <cfRule type="expression" dxfId="286" priority="21">
      <formula>#REF!=3</formula>
    </cfRule>
    <cfRule type="expression" dxfId="285" priority="27">
      <formula>#REF!=2</formula>
    </cfRule>
    <cfRule type="expression" dxfId="284" priority="28">
      <formula>#REF!=1</formula>
    </cfRule>
    <cfRule type="expression" dxfId="283" priority="29" stopIfTrue="1">
      <formula>I40=#REF!=FALSE</formula>
    </cfRule>
  </conditionalFormatting>
  <conditionalFormatting sqref="I41">
    <cfRule type="expression" dxfId="282" priority="22">
      <formula>#REF!=2</formula>
    </cfRule>
    <cfRule type="expression" dxfId="281" priority="23">
      <formula>#REF!=1</formula>
    </cfRule>
    <cfRule type="expression" dxfId="280" priority="24" stopIfTrue="1">
      <formula>I41=#REF!=FALSE</formula>
    </cfRule>
    <cfRule type="expression" dxfId="279" priority="25">
      <formula>#REF!&gt;0</formula>
    </cfRule>
    <cfRule type="expression" dxfId="278"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P46"/>
  <sheetViews>
    <sheetView showZeros="0" view="pageBreakPreview" topLeftCell="A14" zoomScaleNormal="100" zoomScaleSheetLayoutView="100" workbookViewId="0">
      <selection activeCell="U27" sqref="U27"/>
    </sheetView>
  </sheetViews>
  <sheetFormatPr defaultColWidth="9.125" defaultRowHeight="14.4"/>
  <cols>
    <col min="1" max="1" width="9" style="19" customWidth="1"/>
    <col min="2" max="2" width="9.25" style="19" customWidth="1"/>
    <col min="3" max="3" width="43.875" style="49" customWidth="1"/>
    <col min="4" max="4" width="8.125" style="19" customWidth="1"/>
    <col min="5" max="11" width="9.125" style="19"/>
    <col min="12" max="12" width="11.75" style="19" customWidth="1"/>
    <col min="13" max="13" width="12.25" style="19" customWidth="1"/>
    <col min="14" max="14" width="12.75" style="19" customWidth="1"/>
    <col min="15" max="15" width="11.75" style="19" customWidth="1"/>
    <col min="16" max="16" width="12.875" style="19" customWidth="1"/>
    <col min="17" max="16384" width="9.125" style="19"/>
  </cols>
  <sheetData>
    <row r="1" spans="1:16" s="24" customFormat="1">
      <c r="C1" s="47"/>
      <c r="E1" s="21"/>
      <c r="F1" s="21"/>
      <c r="G1" s="155" t="s">
        <v>87</v>
      </c>
      <c r="H1" s="103" t="str">
        <f>kops1!B31</f>
        <v>1,11</v>
      </c>
    </row>
    <row r="2" spans="1:16" s="24" customFormat="1">
      <c r="A2" s="931" t="str">
        <f>C13</f>
        <v>Dažādi darbi</v>
      </c>
      <c r="B2" s="931"/>
      <c r="C2" s="931"/>
      <c r="D2" s="931"/>
      <c r="E2" s="931"/>
      <c r="F2" s="931"/>
      <c r="G2" s="931"/>
      <c r="H2" s="931"/>
      <c r="I2" s="931"/>
      <c r="J2" s="931"/>
      <c r="K2" s="931"/>
      <c r="L2" s="931"/>
      <c r="M2" s="931"/>
      <c r="N2" s="931"/>
      <c r="O2" s="931"/>
      <c r="P2" s="931"/>
    </row>
    <row r="3" spans="1:16">
      <c r="A3" s="20"/>
      <c r="B3" s="20"/>
      <c r="C3" s="48" t="s">
        <v>11</v>
      </c>
      <c r="D3" s="933" t="str">
        <f>Koptame!C11</f>
        <v>Pirmsskolas izglītības iestāde</v>
      </c>
      <c r="E3" s="933"/>
      <c r="F3" s="933"/>
      <c r="G3" s="933"/>
      <c r="H3" s="933"/>
      <c r="I3" s="933"/>
      <c r="J3" s="933"/>
      <c r="K3" s="933"/>
      <c r="L3" s="933"/>
      <c r="M3" s="933"/>
      <c r="N3" s="933"/>
      <c r="O3" s="933"/>
      <c r="P3" s="933"/>
    </row>
    <row r="4" spans="1:16">
      <c r="A4" s="20"/>
      <c r="B4" s="20"/>
      <c r="C4" s="48" t="s">
        <v>12</v>
      </c>
      <c r="D4" s="933" t="str">
        <f>Koptame!C12</f>
        <v>Pirmsskolas izglītības iestādes jaunbūve</v>
      </c>
      <c r="E4" s="933"/>
      <c r="F4" s="933"/>
      <c r="G4" s="933"/>
      <c r="H4" s="933"/>
      <c r="I4" s="933"/>
      <c r="J4" s="933"/>
      <c r="K4" s="933"/>
      <c r="L4" s="933"/>
      <c r="M4" s="933"/>
      <c r="N4" s="933"/>
      <c r="O4" s="933"/>
      <c r="P4" s="933"/>
    </row>
    <row r="5" spans="1:16">
      <c r="A5" s="20"/>
      <c r="B5" s="20"/>
      <c r="C5" s="48" t="s">
        <v>13</v>
      </c>
      <c r="D5" s="933" t="str">
        <f>Koptame!C13</f>
        <v>Baložu iela 33, Baloži, Ķekavas novads</v>
      </c>
      <c r="E5" s="933"/>
      <c r="F5" s="933"/>
      <c r="G5" s="933"/>
      <c r="H5" s="933"/>
      <c r="I5" s="933"/>
      <c r="J5" s="933"/>
      <c r="K5" s="933"/>
      <c r="L5" s="933"/>
      <c r="M5" s="933"/>
      <c r="N5" s="933"/>
      <c r="O5" s="933"/>
      <c r="P5" s="933"/>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P36</f>
        <v>0</v>
      </c>
    </row>
    <row r="8" spans="1:16">
      <c r="A8" s="23"/>
      <c r="B8" s="23"/>
      <c r="D8" s="27"/>
      <c r="E8" s="43"/>
      <c r="F8" s="43"/>
      <c r="G8" s="43"/>
      <c r="H8" s="43"/>
      <c r="I8" s="43"/>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4" customHeight="1">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830</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4.9">
      <c r="A15" s="234">
        <v>1</v>
      </c>
      <c r="B15" s="302"/>
      <c r="C15" s="226" t="s">
        <v>831</v>
      </c>
      <c r="D15" s="303" t="s">
        <v>146</v>
      </c>
      <c r="E15" s="438">
        <f>4.7+40.52</f>
        <v>45.220000000000006</v>
      </c>
      <c r="F15" s="161"/>
      <c r="G15" s="161"/>
      <c r="H15" s="214"/>
      <c r="I15" s="215"/>
      <c r="J15" s="216"/>
      <c r="K15" s="96"/>
      <c r="L15" s="50"/>
      <c r="M15" s="96"/>
      <c r="N15" s="96"/>
      <c r="O15" s="96"/>
      <c r="P15" s="97"/>
    </row>
    <row r="16" spans="1:16" s="56" customFormat="1" ht="24.9">
      <c r="A16" s="234">
        <v>2</v>
      </c>
      <c r="B16" s="302"/>
      <c r="C16" s="226" t="s">
        <v>832</v>
      </c>
      <c r="D16" s="303" t="s">
        <v>146</v>
      </c>
      <c r="E16" s="438">
        <v>50.04</v>
      </c>
      <c r="F16" s="161"/>
      <c r="G16" s="161"/>
      <c r="H16" s="214"/>
      <c r="I16" s="215"/>
      <c r="J16" s="216"/>
      <c r="K16" s="96"/>
      <c r="L16" s="50"/>
      <c r="M16" s="96"/>
      <c r="N16" s="96"/>
      <c r="O16" s="96"/>
      <c r="P16" s="97"/>
    </row>
    <row r="17" spans="1:16" s="56" customFormat="1" ht="24.9">
      <c r="A17" s="234">
        <v>3</v>
      </c>
      <c r="B17" s="302"/>
      <c r="C17" s="226" t="s">
        <v>833</v>
      </c>
      <c r="D17" s="303" t="s">
        <v>146</v>
      </c>
      <c r="E17" s="438">
        <v>12.36</v>
      </c>
      <c r="F17" s="161"/>
      <c r="G17" s="161"/>
      <c r="H17" s="214"/>
      <c r="I17" s="215"/>
      <c r="J17" s="216"/>
      <c r="K17" s="96"/>
      <c r="L17" s="50"/>
      <c r="M17" s="96"/>
      <c r="N17" s="96"/>
      <c r="O17" s="96"/>
      <c r="P17" s="97"/>
    </row>
    <row r="18" spans="1:16" s="56" customFormat="1" ht="24.9">
      <c r="A18" s="261">
        <v>4</v>
      </c>
      <c r="B18" s="238"/>
      <c r="C18" s="226" t="s">
        <v>834</v>
      </c>
      <c r="D18" s="303" t="s">
        <v>146</v>
      </c>
      <c r="E18" s="438">
        <v>9.36</v>
      </c>
      <c r="F18" s="161"/>
      <c r="G18" s="161"/>
      <c r="H18" s="214"/>
      <c r="I18" s="215"/>
      <c r="J18" s="216"/>
      <c r="K18" s="96"/>
      <c r="L18" s="50"/>
      <c r="M18" s="96"/>
      <c r="N18" s="96"/>
      <c r="O18" s="96"/>
      <c r="P18" s="97"/>
    </row>
    <row r="19" spans="1:16" s="56" customFormat="1" ht="24.9">
      <c r="A19" s="261">
        <v>5</v>
      </c>
      <c r="B19" s="238"/>
      <c r="C19" s="226" t="s">
        <v>835</v>
      </c>
      <c r="D19" s="303" t="s">
        <v>146</v>
      </c>
      <c r="E19" s="438">
        <v>7.15</v>
      </c>
      <c r="F19" s="161"/>
      <c r="G19" s="161"/>
      <c r="H19" s="214"/>
      <c r="I19" s="215"/>
      <c r="J19" s="216"/>
      <c r="K19" s="96"/>
      <c r="L19" s="50"/>
      <c r="M19" s="96"/>
      <c r="N19" s="96"/>
      <c r="O19" s="96"/>
      <c r="P19" s="97"/>
    </row>
    <row r="20" spans="1:16" s="56" customFormat="1" ht="24.9">
      <c r="A20" s="261">
        <v>6</v>
      </c>
      <c r="B20" s="238"/>
      <c r="C20" s="226" t="s">
        <v>836</v>
      </c>
      <c r="D20" s="303" t="s">
        <v>146</v>
      </c>
      <c r="E20" s="438">
        <v>8.32</v>
      </c>
      <c r="F20" s="161"/>
      <c r="G20" s="161"/>
      <c r="H20" s="214"/>
      <c r="I20" s="215"/>
      <c r="J20" s="216"/>
      <c r="K20" s="96"/>
      <c r="L20" s="50"/>
      <c r="M20" s="96"/>
      <c r="N20" s="96"/>
      <c r="O20" s="96"/>
      <c r="P20" s="97"/>
    </row>
    <row r="21" spans="1:16" s="56" customFormat="1" ht="24.9">
      <c r="A21" s="261">
        <v>7</v>
      </c>
      <c r="B21" s="238"/>
      <c r="C21" s="226" t="s">
        <v>837</v>
      </c>
      <c r="D21" s="303" t="s">
        <v>146</v>
      </c>
      <c r="E21" s="438">
        <v>14.18</v>
      </c>
      <c r="F21" s="161"/>
      <c r="G21" s="161"/>
      <c r="H21" s="214"/>
      <c r="I21" s="215"/>
      <c r="J21" s="216"/>
      <c r="K21" s="96"/>
      <c r="L21" s="50"/>
      <c r="M21" s="96"/>
      <c r="N21" s="96"/>
      <c r="O21" s="96"/>
      <c r="P21" s="97"/>
    </row>
    <row r="22" spans="1:16" s="56" customFormat="1">
      <c r="A22" s="261">
        <v>0</v>
      </c>
      <c r="B22" s="238"/>
      <c r="C22" s="282" t="s">
        <v>838</v>
      </c>
      <c r="D22" s="300"/>
      <c r="E22" s="301"/>
      <c r="F22" s="161"/>
      <c r="G22" s="161"/>
      <c r="H22" s="214"/>
      <c r="I22" s="214"/>
      <c r="J22" s="214"/>
      <c r="K22" s="96"/>
      <c r="L22" s="50"/>
      <c r="M22" s="96"/>
      <c r="N22" s="96"/>
      <c r="O22" s="96"/>
      <c r="P22" s="97"/>
    </row>
    <row r="23" spans="1:16" s="56" customFormat="1" ht="49.75">
      <c r="A23" s="805">
        <v>8</v>
      </c>
      <c r="B23" s="810"/>
      <c r="C23" s="811" t="s">
        <v>1712</v>
      </c>
      <c r="D23" s="443" t="s">
        <v>140</v>
      </c>
      <c r="E23" s="215">
        <v>2</v>
      </c>
      <c r="F23" s="161"/>
      <c r="G23" s="161"/>
      <c r="H23" s="214"/>
      <c r="I23" s="214"/>
      <c r="J23" s="214"/>
      <c r="K23" s="96"/>
      <c r="L23" s="50"/>
      <c r="M23" s="96"/>
      <c r="N23" s="96"/>
      <c r="O23" s="96"/>
      <c r="P23" s="97"/>
    </row>
    <row r="24" spans="1:16" s="56" customFormat="1" ht="49.75">
      <c r="A24" s="805">
        <v>9</v>
      </c>
      <c r="B24" s="810"/>
      <c r="C24" s="811" t="s">
        <v>1713</v>
      </c>
      <c r="D24" s="443" t="s">
        <v>140</v>
      </c>
      <c r="E24" s="215">
        <v>2</v>
      </c>
      <c r="F24" s="161"/>
      <c r="G24" s="161"/>
      <c r="H24" s="214"/>
      <c r="I24" s="214"/>
      <c r="J24" s="214"/>
      <c r="K24" s="96"/>
      <c r="L24" s="50"/>
      <c r="M24" s="96"/>
      <c r="N24" s="96"/>
      <c r="O24" s="96"/>
      <c r="P24" s="97"/>
    </row>
    <row r="25" spans="1:16" s="56" customFormat="1">
      <c r="A25" s="805">
        <v>0</v>
      </c>
      <c r="B25" s="801"/>
      <c r="C25" s="862" t="s">
        <v>1715</v>
      </c>
      <c r="D25" s="863"/>
      <c r="E25" s="864"/>
      <c r="F25" s="161"/>
      <c r="G25" s="161"/>
      <c r="H25" s="214"/>
      <c r="I25" s="214"/>
      <c r="J25" s="214"/>
      <c r="K25" s="96"/>
      <c r="L25" s="50"/>
      <c r="M25" s="96"/>
      <c r="N25" s="96"/>
      <c r="O25" s="96"/>
      <c r="P25" s="97"/>
    </row>
    <row r="26" spans="1:16" s="56" customFormat="1" ht="49.75">
      <c r="A26" s="868" t="s">
        <v>1716</v>
      </c>
      <c r="B26" s="810"/>
      <c r="C26" s="865" t="s">
        <v>1717</v>
      </c>
      <c r="D26" s="866" t="s">
        <v>140</v>
      </c>
      <c r="E26" s="867">
        <v>1</v>
      </c>
      <c r="F26" s="161"/>
      <c r="G26" s="161"/>
      <c r="H26" s="214"/>
      <c r="I26" s="214"/>
      <c r="J26" s="214"/>
      <c r="K26" s="96"/>
      <c r="L26" s="50"/>
      <c r="M26" s="96"/>
      <c r="N26" s="96"/>
      <c r="O26" s="96"/>
      <c r="P26" s="97"/>
    </row>
    <row r="27" spans="1:16" s="56" customFormat="1" ht="49.75">
      <c r="A27" s="869" t="s">
        <v>1718</v>
      </c>
      <c r="B27" s="810"/>
      <c r="C27" s="865" t="s">
        <v>1719</v>
      </c>
      <c r="D27" s="866" t="s">
        <v>140</v>
      </c>
      <c r="E27" s="867">
        <v>1</v>
      </c>
      <c r="F27" s="161"/>
      <c r="G27" s="161"/>
      <c r="H27" s="214"/>
      <c r="I27" s="214"/>
      <c r="J27" s="214"/>
      <c r="K27" s="96"/>
      <c r="L27" s="50"/>
      <c r="M27" s="96"/>
      <c r="N27" s="96"/>
      <c r="O27" s="96"/>
      <c r="P27" s="97"/>
    </row>
    <row r="28" spans="1:16" s="56" customFormat="1">
      <c r="A28" s="261">
        <v>0</v>
      </c>
      <c r="B28" s="238"/>
      <c r="C28" s="282"/>
      <c r="D28" s="300"/>
      <c r="E28" s="301"/>
      <c r="F28" s="161"/>
      <c r="G28" s="161"/>
      <c r="H28" s="214"/>
      <c r="I28" s="214"/>
      <c r="J28" s="214"/>
      <c r="K28" s="96"/>
      <c r="L28" s="50"/>
      <c r="M28" s="96"/>
      <c r="N28" s="96"/>
      <c r="O28" s="96"/>
      <c r="P28" s="97"/>
    </row>
    <row r="29" spans="1:16" s="56" customFormat="1">
      <c r="A29" s="434">
        <v>10</v>
      </c>
      <c r="B29" s="441"/>
      <c r="C29" s="618" t="s">
        <v>1693</v>
      </c>
      <c r="D29" s="443"/>
      <c r="E29" s="215"/>
      <c r="F29" s="161"/>
      <c r="G29" s="161"/>
      <c r="H29" s="214"/>
      <c r="I29" s="214"/>
      <c r="J29" s="214"/>
      <c r="K29" s="96"/>
      <c r="L29" s="50"/>
      <c r="M29" s="96"/>
      <c r="N29" s="96"/>
      <c r="O29" s="96"/>
      <c r="P29" s="97"/>
    </row>
    <row r="30" spans="1:16" s="56" customFormat="1">
      <c r="A30" s="434">
        <v>0</v>
      </c>
      <c r="B30" s="441"/>
      <c r="C30" s="282" t="s">
        <v>947</v>
      </c>
      <c r="D30" s="443"/>
      <c r="E30" s="215"/>
      <c r="F30" s="161"/>
      <c r="G30" s="161"/>
      <c r="H30" s="214"/>
      <c r="I30" s="214"/>
      <c r="J30" s="214"/>
      <c r="K30" s="96"/>
      <c r="L30" s="50"/>
      <c r="M30" s="96"/>
      <c r="N30" s="96"/>
      <c r="O30" s="96"/>
      <c r="P30" s="97"/>
    </row>
    <row r="31" spans="1:16" s="829" customFormat="1" ht="49.75">
      <c r="A31" s="819">
        <v>11</v>
      </c>
      <c r="B31" s="820"/>
      <c r="C31" s="821" t="s">
        <v>1438</v>
      </c>
      <c r="D31" s="822" t="s">
        <v>29</v>
      </c>
      <c r="E31" s="823">
        <v>29.43</v>
      </c>
      <c r="F31" s="824"/>
      <c r="G31" s="824" t="b">
        <v>1</v>
      </c>
      <c r="H31" s="825"/>
      <c r="I31" s="825"/>
      <c r="J31" s="825"/>
      <c r="K31" s="826"/>
      <c r="L31" s="827"/>
      <c r="M31" s="826"/>
      <c r="N31" s="826"/>
      <c r="O31" s="826"/>
      <c r="P31" s="828"/>
    </row>
    <row r="32" spans="1:16" s="56" customFormat="1" ht="37.35">
      <c r="A32" s="434">
        <v>12</v>
      </c>
      <c r="B32" s="441"/>
      <c r="C32" s="442" t="s">
        <v>1300</v>
      </c>
      <c r="D32" s="443" t="s">
        <v>29</v>
      </c>
      <c r="E32" s="215">
        <v>450</v>
      </c>
      <c r="F32" s="161"/>
      <c r="G32" s="161"/>
      <c r="H32" s="214"/>
      <c r="I32" s="214"/>
      <c r="J32" s="214"/>
      <c r="K32" s="96"/>
      <c r="L32" s="50"/>
      <c r="M32" s="96"/>
      <c r="N32" s="96"/>
      <c r="O32" s="96"/>
      <c r="P32" s="97"/>
    </row>
    <row r="33" spans="1:16" s="56" customFormat="1" ht="24.9">
      <c r="A33" s="434">
        <v>13</v>
      </c>
      <c r="B33" s="441"/>
      <c r="C33" s="442" t="s">
        <v>1303</v>
      </c>
      <c r="D33" s="443" t="s">
        <v>29</v>
      </c>
      <c r="E33" s="215">
        <v>216</v>
      </c>
      <c r="F33" s="161"/>
      <c r="G33" s="161"/>
      <c r="H33" s="214"/>
      <c r="I33" s="214"/>
      <c r="J33" s="214"/>
      <c r="K33" s="96"/>
      <c r="L33" s="50"/>
      <c r="M33" s="96"/>
      <c r="N33" s="96"/>
      <c r="O33" s="96"/>
      <c r="P33" s="97"/>
    </row>
    <row r="34" spans="1:16" s="56" customFormat="1" ht="24.9">
      <c r="A34" s="434">
        <v>14</v>
      </c>
      <c r="B34" s="441"/>
      <c r="C34" s="442" t="s">
        <v>1301</v>
      </c>
      <c r="D34" s="443" t="s">
        <v>29</v>
      </c>
      <c r="E34" s="215">
        <v>240</v>
      </c>
      <c r="F34" s="161"/>
      <c r="G34" s="161"/>
      <c r="H34" s="214"/>
      <c r="I34" s="214"/>
      <c r="J34" s="214"/>
      <c r="K34" s="96"/>
      <c r="L34" s="50"/>
      <c r="M34" s="96"/>
      <c r="N34" s="96"/>
      <c r="O34" s="96"/>
      <c r="P34" s="97"/>
    </row>
    <row r="35" spans="1:16">
      <c r="A35" s="34"/>
      <c r="B35" s="52"/>
      <c r="C35" s="36"/>
      <c r="D35" s="37"/>
      <c r="E35" s="38"/>
      <c r="F35" s="38">
        <v>0</v>
      </c>
      <c r="G35" s="38">
        <v>0</v>
      </c>
      <c r="H35" s="39"/>
      <c r="I35" s="38"/>
      <c r="J35" s="38"/>
      <c r="K35" s="38"/>
      <c r="L35" s="38"/>
      <c r="M35" s="38"/>
      <c r="N35" s="38"/>
      <c r="O35" s="38"/>
      <c r="P35" s="40"/>
    </row>
    <row r="36" spans="1:16" ht="15.4" customHeight="1">
      <c r="A36" s="41"/>
      <c r="B36" s="41"/>
      <c r="C36" s="936" t="s">
        <v>97</v>
      </c>
      <c r="D36" s="937"/>
      <c r="E36" s="937"/>
      <c r="F36" s="937"/>
      <c r="G36" s="937"/>
      <c r="H36" s="937"/>
      <c r="I36" s="937"/>
      <c r="J36" s="937"/>
      <c r="K36" s="937"/>
      <c r="L36" s="42"/>
      <c r="M36" s="42"/>
      <c r="N36" s="42"/>
      <c r="O36" s="42"/>
      <c r="P36" s="42"/>
    </row>
    <row r="37" spans="1:16" s="114" customFormat="1" collapsed="1">
      <c r="I37" s="135"/>
    </row>
    <row r="38" spans="1:16" customFormat="1" ht="12.8" customHeight="1">
      <c r="B38" s="136" t="s">
        <v>52</v>
      </c>
    </row>
    <row r="39" spans="1:16" customFormat="1" ht="45" customHeight="1">
      <c r="A39"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23"/>
      <c r="C39" s="923"/>
      <c r="D39" s="923"/>
      <c r="E39" s="923"/>
      <c r="F39" s="923"/>
      <c r="G39" s="923"/>
      <c r="H39" s="923"/>
      <c r="I39" s="923"/>
      <c r="J39" s="923"/>
      <c r="K39" s="923"/>
      <c r="L39" s="923"/>
      <c r="M39" s="923"/>
      <c r="N39" s="923"/>
      <c r="O39" s="923"/>
      <c r="P39" s="923"/>
    </row>
    <row r="40" spans="1:16" customFormat="1" ht="74.95" customHeight="1">
      <c r="A40" s="923"/>
      <c r="B40" s="923"/>
      <c r="C40" s="923"/>
      <c r="D40" s="923"/>
      <c r="E40" s="923"/>
      <c r="F40" s="923"/>
      <c r="G40" s="923"/>
      <c r="H40" s="923"/>
      <c r="I40" s="923"/>
      <c r="J40" s="923"/>
      <c r="K40" s="923"/>
      <c r="L40" s="923"/>
      <c r="M40" s="923"/>
      <c r="N40" s="923"/>
      <c r="O40" s="923"/>
      <c r="P40" s="923"/>
    </row>
    <row r="41" spans="1:16" customFormat="1" ht="12.8" customHeight="1">
      <c r="B41" s="137"/>
    </row>
    <row r="42" spans="1:16" customFormat="1" ht="12.8" customHeight="1">
      <c r="B42" s="137"/>
    </row>
    <row r="43" spans="1:16" s="114" customFormat="1">
      <c r="B43" s="114" t="s">
        <v>8</v>
      </c>
      <c r="L43" s="142" t="str">
        <f>Koptame!B41</f>
        <v>Pārbaudīja:</v>
      </c>
      <c r="M43" s="142"/>
      <c r="N43" s="142"/>
      <c r="O43" s="142"/>
      <c r="P43" s="142"/>
    </row>
    <row r="44" spans="1:16" s="114" customFormat="1" ht="14.25" customHeight="1">
      <c r="C44" s="134">
        <f>Koptame!C36</f>
        <v>0</v>
      </c>
      <c r="L44" s="134"/>
      <c r="M44" s="920">
        <f>Koptame!C42</f>
        <v>0</v>
      </c>
      <c r="N44" s="920"/>
      <c r="O44" s="142"/>
      <c r="P44" s="142"/>
    </row>
    <row r="45" spans="1:16" s="114" customFormat="1">
      <c r="C45" s="133">
        <f>Koptame!C37</f>
        <v>0</v>
      </c>
      <c r="L45" s="133"/>
      <c r="M45" s="921">
        <f>Koptame!C43</f>
        <v>0</v>
      </c>
      <c r="N45" s="921"/>
      <c r="O45" s="142"/>
      <c r="P45" s="142"/>
    </row>
    <row r="46" spans="1:16" s="114" customFormat="1" collapsed="1">
      <c r="B46" s="135"/>
      <c r="F46" s="135"/>
      <c r="G46" s="135"/>
    </row>
  </sheetData>
  <mergeCells count="17">
    <mergeCell ref="C36:K36"/>
    <mergeCell ref="A40:P40"/>
    <mergeCell ref="A39:P39"/>
    <mergeCell ref="M44:N44"/>
    <mergeCell ref="M45:N45"/>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77" priority="43" stopIfTrue="1">
      <formula>I14=#REF!=FALSE</formula>
    </cfRule>
    <cfRule type="expression" dxfId="276" priority="44">
      <formula>#REF!&gt;0</formula>
    </cfRule>
    <cfRule type="expression" dxfId="275" priority="45">
      <formula>#REF!=3</formula>
    </cfRule>
    <cfRule type="expression" dxfId="274" priority="46">
      <formula>#REF!=2</formula>
    </cfRule>
    <cfRule type="expression" dxfId="273" priority="47">
      <formula>#REF!=1</formula>
    </cfRule>
    <cfRule type="expression" dxfId="272" priority="48" stopIfTrue="1">
      <formula>#REF!=#REF!=FALSE</formula>
    </cfRule>
    <cfRule type="expression" dxfId="271" priority="52">
      <formula>#REF!=2</formula>
    </cfRule>
    <cfRule type="expression" dxfId="270" priority="53">
      <formula>#REF!=1</formula>
    </cfRule>
    <cfRule type="expression" dxfId="269" priority="54" stopIfTrue="1">
      <formula>#REF!=#REF!=FALSE</formula>
    </cfRule>
    <cfRule type="expression" dxfId="268" priority="55">
      <formula>#REF!&gt;0</formula>
    </cfRule>
    <cfRule type="expression" dxfId="267" priority="56">
      <formula>#REF!=3</formula>
    </cfRule>
  </conditionalFormatting>
  <conditionalFormatting sqref="I14:I24">
    <cfRule type="expression" dxfId="266" priority="49" stopIfTrue="1">
      <formula>I14=#REF!=FALSE</formula>
    </cfRule>
    <cfRule type="expression" dxfId="265" priority="50">
      <formula>#REF!&gt;0</formula>
    </cfRule>
    <cfRule type="expression" dxfId="264" priority="51">
      <formula>#REF!=3</formula>
    </cfRule>
    <cfRule type="expression" dxfId="263" priority="57">
      <formula>#REF!=2</formula>
    </cfRule>
    <cfRule type="expression" dxfId="262" priority="58">
      <formula>#REF!=1</formula>
    </cfRule>
  </conditionalFormatting>
  <conditionalFormatting sqref="I15:I21">
    <cfRule type="expression" dxfId="261" priority="39">
      <formula>#REF!&gt;0</formula>
    </cfRule>
    <cfRule type="expression" dxfId="260" priority="40">
      <formula>#REF!=3</formula>
    </cfRule>
    <cfRule type="expression" dxfId="259" priority="41">
      <formula>#REF!=2</formula>
    </cfRule>
    <cfRule type="expression" dxfId="258" priority="42">
      <formula>#REF!=1</formula>
    </cfRule>
  </conditionalFormatting>
  <conditionalFormatting sqref="I23:I24 I29:I34">
    <cfRule type="expression" dxfId="257" priority="60" stopIfTrue="1">
      <formula>I23=#REF!=FALSE</formula>
    </cfRule>
  </conditionalFormatting>
  <conditionalFormatting sqref="I25">
    <cfRule type="expression" dxfId="256" priority="1" stopIfTrue="1">
      <formula>I25=#REF!=FALSE</formula>
    </cfRule>
    <cfRule type="expression" dxfId="255" priority="2">
      <formula>#REF!&gt;0</formula>
    </cfRule>
    <cfRule type="expression" dxfId="254" priority="3">
      <formula>#REF!=3</formula>
    </cfRule>
    <cfRule type="expression" dxfId="253" priority="4">
      <formula>#REF!=2</formula>
    </cfRule>
    <cfRule type="expression" dxfId="252" priority="5">
      <formula>#REF!=1</formula>
    </cfRule>
    <cfRule type="expression" dxfId="251" priority="6" stopIfTrue="1">
      <formula>#REF!=#REF!=FALSE</formula>
    </cfRule>
    <cfRule type="expression" dxfId="250" priority="7">
      <formula>#REF!=2</formula>
    </cfRule>
    <cfRule type="expression" dxfId="249" priority="8">
      <formula>#REF!=1</formula>
    </cfRule>
    <cfRule type="expression" dxfId="248" priority="9" stopIfTrue="1">
      <formula>#REF!=#REF!=FALSE</formula>
    </cfRule>
    <cfRule type="expression" dxfId="247" priority="10">
      <formula>#REF!&gt;0</formula>
    </cfRule>
    <cfRule type="expression" dxfId="246" priority="11">
      <formula>#REF!=3</formula>
    </cfRule>
  </conditionalFormatting>
  <conditionalFormatting sqref="I25:I27">
    <cfRule type="expression" dxfId="245" priority="16">
      <formula>#REF!=1</formula>
    </cfRule>
  </conditionalFormatting>
  <conditionalFormatting sqref="I25:I28">
    <cfRule type="expression" dxfId="244" priority="12" stopIfTrue="1">
      <formula>I25=#REF!=FALSE</formula>
    </cfRule>
    <cfRule type="expression" dxfId="243" priority="13">
      <formula>#REF!&gt;0</formula>
    </cfRule>
    <cfRule type="expression" dxfId="242" priority="14">
      <formula>#REF!=3</formula>
    </cfRule>
    <cfRule type="expression" dxfId="241" priority="15">
      <formula>#REF!=2</formula>
    </cfRule>
  </conditionalFormatting>
  <conditionalFormatting sqref="I26:I27">
    <cfRule type="expression" dxfId="240" priority="17" stopIfTrue="1">
      <formula>I26=#REF!=FALSE</formula>
    </cfRule>
  </conditionalFormatting>
  <conditionalFormatting sqref="I28">
    <cfRule type="expression" dxfId="239" priority="27">
      <formula>#REF!=1</formula>
    </cfRule>
    <cfRule type="expression" dxfId="238" priority="28" stopIfTrue="1">
      <formula>#REF!=#REF!=FALSE</formula>
    </cfRule>
    <cfRule type="expression" dxfId="237" priority="32">
      <formula>#REF!=2</formula>
    </cfRule>
    <cfRule type="expression" dxfId="236" priority="33">
      <formula>#REF!=1</formula>
    </cfRule>
    <cfRule type="expression" dxfId="235" priority="34" stopIfTrue="1">
      <formula>#REF!=#REF!=FALSE</formula>
    </cfRule>
    <cfRule type="expression" dxfId="234" priority="35">
      <formula>#REF!&gt;0</formula>
    </cfRule>
    <cfRule type="expression" dxfId="233" priority="36">
      <formula>#REF!=3</formula>
    </cfRule>
  </conditionalFormatting>
  <conditionalFormatting sqref="I28:I30">
    <cfRule type="expression" dxfId="232" priority="29" stopIfTrue="1">
      <formula>I28=#REF!=FALSE</formula>
    </cfRule>
    <cfRule type="expression" dxfId="231" priority="30">
      <formula>#REF!&gt;0</formula>
    </cfRule>
    <cfRule type="expression" dxfId="230" priority="31">
      <formula>#REF!=3</formula>
    </cfRule>
    <cfRule type="expression" dxfId="229" priority="37">
      <formula>#REF!=2</formula>
    </cfRule>
    <cfRule type="expression" dxfId="228" priority="38">
      <formula>#REF!=1</formula>
    </cfRule>
  </conditionalFormatting>
  <conditionalFormatting sqref="I31:I34">
    <cfRule type="expression" dxfId="227" priority="18" stopIfTrue="1">
      <formula>I31=#REF!=FALSE</formula>
    </cfRule>
    <cfRule type="expression" dxfId="226" priority="19">
      <formula>#REF!&gt;0</formula>
    </cfRule>
    <cfRule type="expression" dxfId="225" priority="20">
      <formula>#REF!=3</formula>
    </cfRule>
    <cfRule type="expression" dxfId="224" priority="21">
      <formula>#REF!=2</formula>
    </cfRule>
    <cfRule type="expression" dxfId="223" priority="22">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9" zoomScaleNormal="100" zoomScaleSheetLayoutView="100" workbookViewId="0">
      <selection activeCell="G46" sqref="G46"/>
    </sheetView>
  </sheetViews>
  <sheetFormatPr defaultColWidth="9.125" defaultRowHeight="12.45"/>
  <cols>
    <col min="1" max="1" width="10.25" style="66" customWidth="1"/>
    <col min="2" max="2" width="12.75" style="66" customWidth="1"/>
    <col min="3" max="3" width="32.75" style="66" customWidth="1"/>
    <col min="4" max="4" width="10" style="66" customWidth="1"/>
    <col min="5" max="5" width="13.25" style="66" customWidth="1"/>
    <col min="6" max="6" width="13.75" style="66" customWidth="1"/>
    <col min="7" max="7" width="17.75" style="66" customWidth="1"/>
    <col min="8" max="8" width="12.875" style="66" customWidth="1"/>
    <col min="9" max="9" width="16" style="66" customWidth="1"/>
    <col min="10" max="16384" width="9.125" style="66"/>
  </cols>
  <sheetData>
    <row r="1" spans="1:9" ht="17.7">
      <c r="A1" s="65"/>
    </row>
    <row r="2" spans="1:9" ht="18" customHeight="1">
      <c r="A2" s="909" t="s">
        <v>93</v>
      </c>
      <c r="B2" s="909"/>
      <c r="C2" s="909"/>
      <c r="D2" s="909"/>
      <c r="E2" s="909"/>
      <c r="F2" s="909"/>
      <c r="G2" s="909"/>
      <c r="H2" s="909"/>
      <c r="I2" s="909"/>
    </row>
    <row r="3" spans="1:9" ht="17.7">
      <c r="C3" s="67"/>
      <c r="D3" s="68"/>
      <c r="F3" s="72"/>
      <c r="G3" s="72"/>
      <c r="H3" s="72"/>
      <c r="I3" s="72"/>
    </row>
    <row r="4" spans="1:9" ht="17.7">
      <c r="C4" s="67"/>
      <c r="D4" s="68"/>
      <c r="F4" s="72"/>
      <c r="G4" s="72"/>
      <c r="H4" s="72"/>
      <c r="I4" s="72"/>
    </row>
    <row r="5" spans="1:9">
      <c r="A5" s="71"/>
    </row>
    <row r="6" spans="1:9" ht="17.7">
      <c r="A6" s="912" t="str">
        <f>Koptame!C22</f>
        <v>Specializētie darbi-iekšējie tīkli, sistēmas</v>
      </c>
      <c r="B6" s="913"/>
      <c r="C6" s="913"/>
      <c r="D6" s="913"/>
      <c r="E6" s="913"/>
      <c r="F6" s="913"/>
      <c r="G6" s="913"/>
      <c r="H6" s="913"/>
      <c r="I6" s="914"/>
    </row>
    <row r="7" spans="1:9">
      <c r="A7" s="71"/>
    </row>
    <row r="8" spans="1:9" ht="15.05">
      <c r="A8" s="915" t="s">
        <v>9</v>
      </c>
      <c r="B8" s="915"/>
      <c r="C8" s="899" t="str">
        <f>Koptame!C11</f>
        <v>Pirmsskolas izglītības iestāde</v>
      </c>
      <c r="D8" s="899"/>
      <c r="E8" s="899"/>
      <c r="F8" s="899"/>
      <c r="G8" s="899"/>
      <c r="H8" s="899"/>
      <c r="I8" s="899"/>
    </row>
    <row r="9" spans="1:9" ht="15.9" customHeight="1">
      <c r="A9" s="904" t="s">
        <v>27</v>
      </c>
      <c r="B9" s="904"/>
      <c r="C9" s="899" t="str">
        <f>Koptame!C12</f>
        <v>Pirmsskolas izglītības iestādes jaunbūve</v>
      </c>
      <c r="D9" s="899"/>
      <c r="E9" s="899"/>
      <c r="F9" s="899"/>
      <c r="G9" s="899"/>
      <c r="H9" s="899"/>
      <c r="I9" s="899"/>
    </row>
    <row r="10" spans="1:9" ht="15.05">
      <c r="A10" s="904" t="s">
        <v>10</v>
      </c>
      <c r="B10" s="904"/>
      <c r="C10" s="899" t="str">
        <f>Koptame!C13</f>
        <v>Baložu iela 33, Baloži, Ķekavas novads</v>
      </c>
      <c r="D10" s="899"/>
      <c r="E10" s="899"/>
      <c r="F10" s="899"/>
      <c r="G10" s="899"/>
      <c r="H10" s="899"/>
      <c r="I10" s="899"/>
    </row>
    <row r="11" spans="1:9" ht="15.05">
      <c r="A11" s="904" t="str">
        <f>Koptame!B14</f>
        <v>Iepirkuma Id Nr.</v>
      </c>
      <c r="B11" s="90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910" t="s">
        <v>60</v>
      </c>
      <c r="G13" s="911"/>
      <c r="H13" s="69">
        <f>E41</f>
        <v>0</v>
      </c>
      <c r="I13" s="70"/>
    </row>
    <row r="14" spans="1:9" ht="17.7">
      <c r="A14" s="74"/>
      <c r="F14" s="910" t="s">
        <v>14</v>
      </c>
      <c r="G14" s="911"/>
      <c r="H14" s="69">
        <f>I37</f>
        <v>0</v>
      </c>
      <c r="I14" s="70"/>
    </row>
    <row r="16" spans="1:9" ht="14.4">
      <c r="G16" s="12"/>
      <c r="H16" s="12" t="str">
        <f>Koptame!D16</f>
        <v xml:space="preserve">Tāme sastādīta:   </v>
      </c>
    </row>
    <row r="17" spans="1:9" ht="15.05">
      <c r="A17" s="75"/>
    </row>
    <row r="18" spans="1:9" ht="51.4" customHeight="1">
      <c r="A18" s="900" t="s">
        <v>15</v>
      </c>
      <c r="B18" s="900" t="s">
        <v>16</v>
      </c>
      <c r="C18" s="916" t="s">
        <v>90</v>
      </c>
      <c r="D18" s="917"/>
      <c r="E18" s="900" t="s">
        <v>61</v>
      </c>
      <c r="F18" s="900" t="s">
        <v>17</v>
      </c>
      <c r="G18" s="900"/>
      <c r="H18" s="900"/>
      <c r="I18" s="900" t="s">
        <v>18</v>
      </c>
    </row>
    <row r="19" spans="1:9" ht="40.75" customHeight="1">
      <c r="A19" s="900"/>
      <c r="B19" s="900"/>
      <c r="C19" s="918"/>
      <c r="D19" s="919"/>
      <c r="E19" s="900"/>
      <c r="F19" s="143" t="s">
        <v>62</v>
      </c>
      <c r="G19" s="143" t="s">
        <v>63</v>
      </c>
      <c r="H19" s="143" t="s">
        <v>64</v>
      </c>
      <c r="I19" s="900"/>
    </row>
    <row r="20" spans="1:9" ht="17.7">
      <c r="A20" s="76"/>
      <c r="B20" s="77"/>
      <c r="C20" s="905"/>
      <c r="D20" s="906"/>
      <c r="E20" s="77"/>
      <c r="F20" s="77"/>
      <c r="G20" s="77"/>
      <c r="H20" s="77"/>
      <c r="I20" s="78"/>
    </row>
    <row r="21" spans="1:9" ht="13.1">
      <c r="A21" s="79">
        <v>1</v>
      </c>
      <c r="B21" s="80" t="s">
        <v>72</v>
      </c>
      <c r="C21" s="901" t="s">
        <v>42</v>
      </c>
      <c r="D21" s="902"/>
      <c r="E21" s="63"/>
      <c r="F21" s="63"/>
      <c r="G21" s="63"/>
      <c r="H21" s="63"/>
      <c r="I21" s="64"/>
    </row>
    <row r="22" spans="1:9" ht="13.1">
      <c r="A22" s="79">
        <v>2</v>
      </c>
      <c r="B22" s="80" t="s">
        <v>73</v>
      </c>
      <c r="C22" s="901" t="s">
        <v>101</v>
      </c>
      <c r="D22" s="902"/>
      <c r="E22" s="63"/>
      <c r="F22" s="63"/>
      <c r="G22" s="63"/>
      <c r="H22" s="63"/>
      <c r="I22" s="64"/>
    </row>
    <row r="23" spans="1:9" ht="13.1">
      <c r="A23" s="79">
        <v>3</v>
      </c>
      <c r="B23" s="80" t="s">
        <v>74</v>
      </c>
      <c r="C23" s="901" t="s">
        <v>102</v>
      </c>
      <c r="D23" s="902"/>
      <c r="E23" s="63"/>
      <c r="F23" s="63"/>
      <c r="G23" s="63"/>
      <c r="H23" s="63"/>
      <c r="I23" s="64"/>
    </row>
    <row r="24" spans="1:9" ht="13.1">
      <c r="A24" s="79">
        <v>4</v>
      </c>
      <c r="B24" s="80" t="s">
        <v>75</v>
      </c>
      <c r="C24" s="901" t="s">
        <v>43</v>
      </c>
      <c r="D24" s="902"/>
      <c r="E24" s="209"/>
      <c r="F24" s="209"/>
      <c r="G24" s="209"/>
      <c r="H24" s="209"/>
      <c r="I24" s="210"/>
    </row>
    <row r="25" spans="1:9" ht="12.8" customHeight="1">
      <c r="A25" s="79">
        <v>5</v>
      </c>
      <c r="B25" s="80" t="s">
        <v>76</v>
      </c>
      <c r="C25" s="901" t="s">
        <v>103</v>
      </c>
      <c r="D25" s="902"/>
      <c r="E25" s="63"/>
      <c r="F25" s="63"/>
      <c r="G25" s="63"/>
      <c r="H25" s="63"/>
      <c r="I25" s="64"/>
    </row>
    <row r="26" spans="1:9" ht="12.8" customHeight="1">
      <c r="A26" s="79">
        <v>6</v>
      </c>
      <c r="B26" s="80" t="s">
        <v>77</v>
      </c>
      <c r="C26" s="901" t="s">
        <v>104</v>
      </c>
      <c r="D26" s="902"/>
      <c r="E26" s="63"/>
      <c r="F26" s="63"/>
      <c r="G26" s="63"/>
      <c r="H26" s="63"/>
      <c r="I26" s="64"/>
    </row>
    <row r="27" spans="1:9" ht="13.1">
      <c r="A27" s="79">
        <v>7</v>
      </c>
      <c r="B27" s="80" t="s">
        <v>78</v>
      </c>
      <c r="C27" s="901" t="s">
        <v>105</v>
      </c>
      <c r="D27" s="902"/>
      <c r="E27" s="63"/>
      <c r="F27" s="63"/>
      <c r="G27" s="63"/>
      <c r="H27" s="63"/>
      <c r="I27" s="64"/>
    </row>
    <row r="28" spans="1:9" ht="13.1">
      <c r="A28" s="79">
        <v>8</v>
      </c>
      <c r="B28" s="80" t="s">
        <v>79</v>
      </c>
      <c r="C28" s="901" t="s">
        <v>106</v>
      </c>
      <c r="D28" s="902"/>
      <c r="E28" s="63"/>
      <c r="F28" s="63"/>
      <c r="G28" s="63"/>
      <c r="H28" s="63"/>
      <c r="I28" s="64"/>
    </row>
    <row r="29" spans="1:9" ht="13.1">
      <c r="A29" s="79">
        <v>9</v>
      </c>
      <c r="B29" s="80" t="s">
        <v>80</v>
      </c>
      <c r="C29" s="901" t="s">
        <v>1119</v>
      </c>
      <c r="D29" s="902"/>
      <c r="E29" s="209"/>
      <c r="F29" s="209"/>
      <c r="G29" s="209"/>
      <c r="H29" s="209"/>
      <c r="I29" s="210"/>
    </row>
    <row r="30" spans="1:9" ht="12.8" customHeight="1">
      <c r="A30" s="79">
        <v>10</v>
      </c>
      <c r="B30" s="80" t="s">
        <v>81</v>
      </c>
      <c r="C30" s="901" t="s">
        <v>107</v>
      </c>
      <c r="D30" s="902"/>
      <c r="E30" s="63"/>
      <c r="F30" s="63"/>
      <c r="G30" s="63"/>
      <c r="H30" s="63"/>
      <c r="I30" s="64"/>
    </row>
    <row r="31" spans="1:9" ht="13.1">
      <c r="A31" s="79">
        <v>11</v>
      </c>
      <c r="B31" s="80" t="s">
        <v>82</v>
      </c>
      <c r="C31" s="901" t="s">
        <v>108</v>
      </c>
      <c r="D31" s="902"/>
      <c r="E31" s="63"/>
      <c r="F31" s="63"/>
      <c r="G31" s="63"/>
      <c r="H31" s="63"/>
      <c r="I31" s="64"/>
    </row>
    <row r="32" spans="1:9" ht="12.8" customHeight="1">
      <c r="A32" s="79">
        <v>12</v>
      </c>
      <c r="B32" s="80" t="s">
        <v>83</v>
      </c>
      <c r="C32" s="901" t="s">
        <v>434</v>
      </c>
      <c r="D32" s="902"/>
      <c r="E32" s="63"/>
      <c r="F32" s="63"/>
      <c r="G32" s="63"/>
      <c r="H32" s="63"/>
      <c r="I32" s="64"/>
    </row>
    <row r="33" spans="1:9" ht="13.1">
      <c r="A33" s="79">
        <v>13</v>
      </c>
      <c r="B33" s="80" t="s">
        <v>84</v>
      </c>
      <c r="C33" s="901" t="s">
        <v>486</v>
      </c>
      <c r="D33" s="902"/>
      <c r="E33" s="63"/>
      <c r="F33" s="63"/>
      <c r="G33" s="63"/>
      <c r="H33" s="63"/>
      <c r="I33" s="64"/>
    </row>
    <row r="34" spans="1:9" ht="13.1">
      <c r="A34" s="79">
        <v>14</v>
      </c>
      <c r="B34" s="80" t="s">
        <v>85</v>
      </c>
      <c r="C34" s="901" t="s">
        <v>485</v>
      </c>
      <c r="D34" s="902"/>
      <c r="E34" s="63"/>
      <c r="F34" s="63"/>
      <c r="G34" s="63"/>
      <c r="H34" s="63"/>
      <c r="I34" s="64"/>
    </row>
    <row r="35" spans="1:9" ht="13.1">
      <c r="A35" s="79">
        <v>17</v>
      </c>
      <c r="B35" s="80" t="s">
        <v>760</v>
      </c>
      <c r="C35" s="901" t="s">
        <v>761</v>
      </c>
      <c r="D35" s="902"/>
      <c r="E35" s="63"/>
      <c r="F35" s="63"/>
      <c r="G35" s="63"/>
      <c r="H35" s="63"/>
      <c r="I35" s="64"/>
    </row>
    <row r="36" spans="1:9" ht="13.1">
      <c r="A36" s="82">
        <v>18</v>
      </c>
      <c r="B36" s="83" t="s">
        <v>786</v>
      </c>
      <c r="C36" s="952" t="s">
        <v>45</v>
      </c>
      <c r="D36" s="953"/>
      <c r="E36" s="81"/>
      <c r="F36" s="156"/>
      <c r="G36" s="156"/>
      <c r="H36" s="156"/>
      <c r="I36" s="157"/>
    </row>
    <row r="37" spans="1:9" ht="16.55" customHeight="1">
      <c r="A37" s="110"/>
      <c r="B37" s="110"/>
      <c r="C37" s="84" t="s">
        <v>19</v>
      </c>
      <c r="D37" s="84"/>
      <c r="E37" s="85"/>
      <c r="F37" s="85"/>
      <c r="G37" s="85"/>
      <c r="H37" s="85"/>
      <c r="I37" s="85"/>
    </row>
    <row r="38" spans="1:9" ht="15.05">
      <c r="A38" s="903" t="s">
        <v>41</v>
      </c>
      <c r="B38" s="903"/>
      <c r="C38" s="903"/>
      <c r="D38" s="86" t="str">
        <f>kops1!$D$34</f>
        <v xml:space="preserve"> </v>
      </c>
      <c r="E38" s="87"/>
      <c r="F38" s="73"/>
    </row>
    <row r="39" spans="1:9" ht="15.75">
      <c r="A39" s="109"/>
      <c r="B39" s="109"/>
      <c r="C39" s="132" t="s">
        <v>51</v>
      </c>
      <c r="D39" s="86"/>
      <c r="E39" s="87"/>
      <c r="F39" s="73"/>
    </row>
    <row r="40" spans="1:9" ht="15.05">
      <c r="A40" s="903" t="s">
        <v>28</v>
      </c>
      <c r="B40" s="903"/>
      <c r="C40" s="903"/>
      <c r="D40" s="86" t="str">
        <f>kops1!$D$36</f>
        <v xml:space="preserve"> </v>
      </c>
      <c r="E40" s="87"/>
      <c r="F40" s="73"/>
    </row>
    <row r="41" spans="1:9" ht="18" customHeight="1">
      <c r="A41" s="898"/>
      <c r="B41" s="898"/>
      <c r="C41" s="84" t="s">
        <v>20</v>
      </c>
      <c r="D41" s="84"/>
      <c r="E41" s="88"/>
      <c r="F41" s="73"/>
    </row>
    <row r="42" spans="1:9" ht="17.7">
      <c r="A42" s="89"/>
    </row>
    <row r="43" spans="1:9" ht="17.7">
      <c r="A43" s="89"/>
    </row>
    <row r="44" spans="1:9" ht="14.4">
      <c r="A44" s="90"/>
      <c r="B44" s="2" t="s">
        <v>8</v>
      </c>
      <c r="C44" s="3"/>
      <c r="F44" s="73"/>
    </row>
    <row r="45" spans="1:9" ht="14.4">
      <c r="A45" s="73"/>
      <c r="B45" s="3"/>
      <c r="C45" s="134">
        <f>Koptame!C36</f>
        <v>0</v>
      </c>
      <c r="D45" s="91"/>
      <c r="E45" s="91"/>
      <c r="F45" s="73"/>
    </row>
    <row r="46" spans="1:9" ht="14.4">
      <c r="A46" s="92"/>
      <c r="B46" s="2"/>
      <c r="C46" s="133">
        <f>Koptame!C37</f>
        <v>0</v>
      </c>
      <c r="D46" s="73"/>
      <c r="E46" s="73"/>
      <c r="F46" s="73"/>
    </row>
    <row r="47" spans="1:9" ht="14.4">
      <c r="B47" s="2"/>
      <c r="C47" s="133"/>
    </row>
    <row r="48" spans="1:9" ht="14.4">
      <c r="B48" s="2"/>
    </row>
    <row r="49" spans="2:3" ht="14.4">
      <c r="B49" s="4"/>
      <c r="C49" s="1"/>
    </row>
    <row r="50" spans="2:3" ht="14.4">
      <c r="B50" s="2" t="str">
        <f>Koptame!B41</f>
        <v>Pārbaudīja:</v>
      </c>
      <c r="C50" s="113"/>
    </row>
    <row r="51" spans="2:3" ht="14.4">
      <c r="B51" s="3"/>
      <c r="C51" s="134">
        <f>Koptame!C42</f>
        <v>0</v>
      </c>
    </row>
    <row r="52" spans="2:3" ht="14.4">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Q198"/>
  <sheetViews>
    <sheetView showZeros="0" view="pageBreakPreview" topLeftCell="A58" zoomScaleNormal="80" zoomScaleSheetLayoutView="100" workbookViewId="0">
      <selection activeCell="J73" sqref="J73"/>
    </sheetView>
  </sheetViews>
  <sheetFormatPr defaultColWidth="9.125" defaultRowHeight="14.4"/>
  <cols>
    <col min="1" max="1" width="7.125" style="19" customWidth="1"/>
    <col min="2" max="2" width="10.125" style="56" customWidth="1"/>
    <col min="3" max="3" width="40.25" style="19" customWidth="1"/>
    <col min="4" max="4" width="6.125" style="19" customWidth="1"/>
    <col min="5" max="5" width="8.125" style="19" customWidth="1"/>
    <col min="6" max="6" width="9.125" style="19"/>
    <col min="7" max="11" width="9.125" style="56"/>
    <col min="12" max="12" width="9.125" style="19"/>
    <col min="13" max="13" width="14.2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B1" s="53"/>
      <c r="F1" s="21"/>
      <c r="G1" s="108"/>
      <c r="H1" s="154" t="s">
        <v>87</v>
      </c>
      <c r="I1" s="476" t="str">
        <f>kops2!B21</f>
        <v>2,1</v>
      </c>
      <c r="J1" s="53"/>
      <c r="K1" s="53"/>
    </row>
    <row r="2" spans="1:17" s="24" customFormat="1">
      <c r="A2" s="931" t="str">
        <f>C13</f>
        <v>Iekšējais ūdensvads</v>
      </c>
      <c r="B2" s="931"/>
      <c r="C2" s="931"/>
      <c r="D2" s="931"/>
      <c r="E2" s="931"/>
      <c r="F2" s="931"/>
      <c r="G2" s="931"/>
      <c r="H2" s="931"/>
      <c r="I2" s="931"/>
      <c r="J2" s="931"/>
      <c r="K2" s="931"/>
      <c r="L2" s="931"/>
      <c r="M2" s="931"/>
      <c r="N2" s="931"/>
      <c r="O2" s="931"/>
      <c r="P2" s="931"/>
      <c r="Q2" s="931"/>
    </row>
    <row r="3" spans="1:17">
      <c r="A3" s="20"/>
      <c r="B3" s="105"/>
      <c r="C3" s="20" t="s">
        <v>11</v>
      </c>
      <c r="D3" s="20"/>
      <c r="E3" s="933" t="str">
        <f>Koptame!C11</f>
        <v>Pirmsskolas izglītības iestāde</v>
      </c>
      <c r="F3" s="933"/>
      <c r="G3" s="933"/>
      <c r="H3" s="933"/>
      <c r="I3" s="933"/>
      <c r="J3" s="933"/>
      <c r="K3" s="933"/>
      <c r="L3" s="933"/>
      <c r="M3" s="933"/>
      <c r="N3" s="933"/>
      <c r="O3" s="933"/>
      <c r="P3" s="933"/>
      <c r="Q3" s="933"/>
    </row>
    <row r="4" spans="1:17">
      <c r="A4" s="20"/>
      <c r="B4" s="105"/>
      <c r="C4" s="20" t="s">
        <v>12</v>
      </c>
      <c r="D4" s="20"/>
      <c r="E4" s="933" t="str">
        <f>Koptame!C12</f>
        <v>Pirmsskolas izglītības iestādes jaunbūve</v>
      </c>
      <c r="F4" s="933"/>
      <c r="G4" s="933"/>
      <c r="H4" s="933"/>
      <c r="I4" s="933"/>
      <c r="J4" s="933"/>
      <c r="K4" s="933"/>
      <c r="L4" s="933"/>
      <c r="M4" s="933"/>
      <c r="N4" s="933"/>
      <c r="O4" s="933"/>
      <c r="P4" s="933"/>
      <c r="Q4" s="933"/>
    </row>
    <row r="5" spans="1:17">
      <c r="A5" s="20"/>
      <c r="B5" s="105"/>
      <c r="C5" s="20" t="s">
        <v>13</v>
      </c>
      <c r="D5" s="20"/>
      <c r="E5" s="933" t="str">
        <f>Koptame!C13</f>
        <v>Baložu iela 33, Baloži, Ķekavas novads</v>
      </c>
      <c r="F5" s="933"/>
      <c r="G5" s="933"/>
      <c r="H5" s="933"/>
      <c r="I5" s="933"/>
      <c r="J5" s="933"/>
      <c r="K5" s="933"/>
      <c r="L5" s="933"/>
      <c r="M5" s="933"/>
      <c r="N5" s="933"/>
      <c r="O5" s="933"/>
      <c r="P5" s="933"/>
      <c r="Q5" s="933"/>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932" t="str">
        <f>Koptame!D16</f>
        <v xml:space="preserve">Tāme sastādīta:   </v>
      </c>
      <c r="N9" s="932"/>
      <c r="O9" s="932"/>
      <c r="P9" s="932"/>
      <c r="Q9" s="44"/>
    </row>
    <row r="10" spans="1:17" ht="15.05">
      <c r="A10" s="45"/>
      <c r="B10" s="107"/>
      <c r="L10" s="56"/>
    </row>
    <row r="11" spans="1:17" ht="14.25" customHeight="1">
      <c r="A11" s="924" t="s">
        <v>15</v>
      </c>
      <c r="B11" s="925" t="s">
        <v>21</v>
      </c>
      <c r="C11" s="955" t="s">
        <v>91</v>
      </c>
      <c r="D11" s="956"/>
      <c r="E11" s="928" t="s">
        <v>22</v>
      </c>
      <c r="F11" s="924" t="s">
        <v>23</v>
      </c>
      <c r="G11" s="954" t="s">
        <v>24</v>
      </c>
      <c r="H11" s="954"/>
      <c r="I11" s="954"/>
      <c r="J11" s="954"/>
      <c r="K11" s="954"/>
      <c r="L11" s="954"/>
      <c r="M11" s="922" t="s">
        <v>25</v>
      </c>
      <c r="N11" s="922"/>
      <c r="O11" s="922"/>
      <c r="P11" s="922"/>
      <c r="Q11" s="922"/>
    </row>
    <row r="12" spans="1:17" ht="73.5" customHeight="1">
      <c r="A12" s="924"/>
      <c r="B12" s="926"/>
      <c r="C12" s="957"/>
      <c r="D12" s="958"/>
      <c r="E12" s="928"/>
      <c r="F12" s="924"/>
      <c r="G12" s="168" t="s">
        <v>26</v>
      </c>
      <c r="H12" s="168" t="s">
        <v>55</v>
      </c>
      <c r="I12" s="168" t="s">
        <v>56</v>
      </c>
      <c r="J12" s="168" t="s">
        <v>89</v>
      </c>
      <c r="K12" s="168" t="s">
        <v>57</v>
      </c>
      <c r="L12" s="168" t="s">
        <v>58</v>
      </c>
      <c r="M12" s="144" t="s">
        <v>18</v>
      </c>
      <c r="N12" s="144" t="s">
        <v>56</v>
      </c>
      <c r="O12" s="144" t="s">
        <v>89</v>
      </c>
      <c r="P12" s="144" t="s">
        <v>57</v>
      </c>
      <c r="Q12" s="144" t="s">
        <v>59</v>
      </c>
    </row>
    <row r="13" spans="1:17" ht="15.0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05">
      <c r="A14" s="169"/>
      <c r="B14" s="170"/>
      <c r="C14" s="171" t="s">
        <v>647</v>
      </c>
      <c r="D14" s="14"/>
      <c r="E14" s="15"/>
      <c r="F14" s="172"/>
      <c r="G14" s="165"/>
      <c r="H14" s="165"/>
      <c r="I14" s="165"/>
      <c r="J14" s="165"/>
      <c r="K14" s="165"/>
      <c r="L14" s="174"/>
      <c r="M14" s="173"/>
      <c r="N14" s="173"/>
      <c r="O14" s="173"/>
      <c r="P14" s="173"/>
      <c r="Q14" s="175"/>
    </row>
    <row r="15" spans="1:17" s="56" customFormat="1" ht="15.05">
      <c r="A15" s="251"/>
      <c r="B15" s="238"/>
      <c r="C15" s="478" t="s">
        <v>964</v>
      </c>
      <c r="D15" s="306"/>
      <c r="E15" s="278"/>
      <c r="F15" s="304"/>
      <c r="G15" s="164"/>
      <c r="H15" s="164"/>
      <c r="I15" s="178"/>
      <c r="J15" s="178"/>
      <c r="K15" s="178"/>
      <c r="L15" s="231"/>
      <c r="M15" s="232"/>
      <c r="N15" s="231"/>
      <c r="O15" s="231"/>
      <c r="P15" s="231"/>
      <c r="Q15" s="233"/>
    </row>
    <row r="16" spans="1:17" s="56" customFormat="1" ht="15.05">
      <c r="A16" s="251">
        <v>1</v>
      </c>
      <c r="B16" s="238"/>
      <c r="C16" s="296" t="s">
        <v>965</v>
      </c>
      <c r="D16" s="313">
        <v>100</v>
      </c>
      <c r="E16" s="313" t="s">
        <v>146</v>
      </c>
      <c r="F16" s="477">
        <v>1</v>
      </c>
      <c r="G16" s="159"/>
      <c r="H16" s="205"/>
      <c r="I16" s="160"/>
      <c r="J16" s="160"/>
      <c r="K16" s="161"/>
      <c r="L16" s="231"/>
      <c r="M16" s="232"/>
      <c r="N16" s="231"/>
      <c r="O16" s="231"/>
      <c r="P16" s="231"/>
      <c r="Q16" s="233"/>
    </row>
    <row r="17" spans="1:17" s="56" customFormat="1" ht="15.05">
      <c r="A17" s="251">
        <v>2</v>
      </c>
      <c r="B17" s="238"/>
      <c r="C17" s="296" t="s">
        <v>966</v>
      </c>
      <c r="D17" s="313">
        <v>16</v>
      </c>
      <c r="E17" s="313" t="s">
        <v>146</v>
      </c>
      <c r="F17" s="477">
        <v>510</v>
      </c>
      <c r="G17" s="159"/>
      <c r="H17" s="205"/>
      <c r="I17" s="160"/>
      <c r="J17" s="160"/>
      <c r="K17" s="161"/>
      <c r="L17" s="231"/>
      <c r="M17" s="232"/>
      <c r="N17" s="231"/>
      <c r="O17" s="231"/>
      <c r="P17" s="231"/>
      <c r="Q17" s="233"/>
    </row>
    <row r="18" spans="1:17" s="56" customFormat="1" ht="15.05">
      <c r="A18" s="251">
        <v>3</v>
      </c>
      <c r="B18" s="238"/>
      <c r="C18" s="296" t="s">
        <v>967</v>
      </c>
      <c r="D18" s="313">
        <v>20</v>
      </c>
      <c r="E18" s="313" t="s">
        <v>146</v>
      </c>
      <c r="F18" s="477">
        <v>483</v>
      </c>
      <c r="G18" s="159"/>
      <c r="H18" s="205"/>
      <c r="I18" s="160"/>
      <c r="J18" s="160"/>
      <c r="K18" s="161"/>
      <c r="L18" s="231"/>
      <c r="M18" s="232"/>
      <c r="N18" s="231"/>
      <c r="O18" s="231"/>
      <c r="P18" s="231"/>
      <c r="Q18" s="233"/>
    </row>
    <row r="19" spans="1:17" s="56" customFormat="1" ht="15.05">
      <c r="A19" s="251">
        <v>4</v>
      </c>
      <c r="B19" s="238"/>
      <c r="C19" s="296" t="s">
        <v>968</v>
      </c>
      <c r="D19" s="313">
        <v>25</v>
      </c>
      <c r="E19" s="313" t="s">
        <v>146</v>
      </c>
      <c r="F19" s="477">
        <v>95</v>
      </c>
      <c r="G19" s="159"/>
      <c r="H19" s="205"/>
      <c r="I19" s="160"/>
      <c r="J19" s="160"/>
      <c r="K19" s="161"/>
      <c r="L19" s="231"/>
      <c r="M19" s="232"/>
      <c r="N19" s="231"/>
      <c r="O19" s="231"/>
      <c r="P19" s="231"/>
      <c r="Q19" s="233"/>
    </row>
    <row r="20" spans="1:17" s="56" customFormat="1" ht="15.05">
      <c r="A20" s="251">
        <v>5</v>
      </c>
      <c r="B20" s="238"/>
      <c r="C20" s="296" t="s">
        <v>969</v>
      </c>
      <c r="D20" s="313">
        <v>32</v>
      </c>
      <c r="E20" s="313" t="s">
        <v>146</v>
      </c>
      <c r="F20" s="477">
        <v>72</v>
      </c>
      <c r="G20" s="159"/>
      <c r="H20" s="205"/>
      <c r="I20" s="160"/>
      <c r="J20" s="160"/>
      <c r="K20" s="161"/>
      <c r="L20" s="231"/>
      <c r="M20" s="232"/>
      <c r="N20" s="231"/>
      <c r="O20" s="231"/>
      <c r="P20" s="231"/>
      <c r="Q20" s="233"/>
    </row>
    <row r="21" spans="1:17" s="56" customFormat="1" ht="15.05">
      <c r="A21" s="251">
        <v>6</v>
      </c>
      <c r="B21" s="238"/>
      <c r="C21" s="296" t="s">
        <v>970</v>
      </c>
      <c r="D21" s="313">
        <v>40</v>
      </c>
      <c r="E21" s="313" t="s">
        <v>146</v>
      </c>
      <c r="F21" s="477">
        <v>67</v>
      </c>
      <c r="G21" s="159"/>
      <c r="H21" s="205"/>
      <c r="I21" s="160"/>
      <c r="J21" s="160"/>
      <c r="K21" s="161"/>
      <c r="L21" s="231"/>
      <c r="M21" s="232"/>
      <c r="N21" s="231"/>
      <c r="O21" s="231"/>
      <c r="P21" s="231"/>
      <c r="Q21" s="233"/>
    </row>
    <row r="22" spans="1:17" s="56" customFormat="1" ht="15.05">
      <c r="A22" s="251">
        <v>7</v>
      </c>
      <c r="B22" s="238"/>
      <c r="C22" s="296" t="s">
        <v>971</v>
      </c>
      <c r="D22" s="313">
        <v>50</v>
      </c>
      <c r="E22" s="313" t="s">
        <v>146</v>
      </c>
      <c r="F22" s="477">
        <v>64</v>
      </c>
      <c r="G22" s="159"/>
      <c r="H22" s="205"/>
      <c r="I22" s="160"/>
      <c r="J22" s="160"/>
      <c r="K22" s="161"/>
      <c r="L22" s="231"/>
      <c r="M22" s="232"/>
      <c r="N22" s="231"/>
      <c r="O22" s="231"/>
      <c r="P22" s="231"/>
      <c r="Q22" s="233"/>
    </row>
    <row r="23" spans="1:17" s="56" customFormat="1" ht="15.05">
      <c r="A23" s="251">
        <v>8</v>
      </c>
      <c r="B23" s="238"/>
      <c r="C23" s="296" t="s">
        <v>972</v>
      </c>
      <c r="D23" s="313">
        <v>63</v>
      </c>
      <c r="E23" s="313" t="s">
        <v>146</v>
      </c>
      <c r="F23" s="477">
        <v>38</v>
      </c>
      <c r="G23" s="159"/>
      <c r="H23" s="205"/>
      <c r="I23" s="160"/>
      <c r="J23" s="160"/>
      <c r="K23" s="161"/>
      <c r="L23" s="231"/>
      <c r="M23" s="232"/>
      <c r="N23" s="231"/>
      <c r="O23" s="231"/>
      <c r="P23" s="231"/>
      <c r="Q23" s="233"/>
    </row>
    <row r="24" spans="1:17" s="56" customFormat="1" ht="15.05">
      <c r="A24" s="251">
        <v>9</v>
      </c>
      <c r="B24" s="238"/>
      <c r="C24" s="296" t="s">
        <v>973</v>
      </c>
      <c r="D24" s="313">
        <v>50</v>
      </c>
      <c r="E24" s="313" t="s">
        <v>140</v>
      </c>
      <c r="F24" s="477">
        <v>1</v>
      </c>
      <c r="G24" s="159"/>
      <c r="H24" s="205"/>
      <c r="I24" s="160"/>
      <c r="J24" s="160"/>
      <c r="K24" s="161"/>
      <c r="L24" s="231"/>
      <c r="M24" s="232"/>
      <c r="N24" s="231"/>
      <c r="O24" s="231"/>
      <c r="P24" s="231"/>
      <c r="Q24" s="233"/>
    </row>
    <row r="25" spans="1:17" s="56" customFormat="1" ht="25.55">
      <c r="A25" s="251">
        <v>10</v>
      </c>
      <c r="B25" s="238"/>
      <c r="C25" s="296" t="s">
        <v>974</v>
      </c>
      <c r="D25" s="313">
        <v>15</v>
      </c>
      <c r="E25" s="313" t="s">
        <v>140</v>
      </c>
      <c r="F25" s="477">
        <v>1</v>
      </c>
      <c r="G25" s="159"/>
      <c r="H25" s="205"/>
      <c r="I25" s="160"/>
      <c r="J25" s="178"/>
      <c r="K25" s="161"/>
      <c r="L25" s="231"/>
      <c r="M25" s="232"/>
      <c r="N25" s="231"/>
      <c r="O25" s="231"/>
      <c r="P25" s="231"/>
      <c r="Q25" s="233"/>
    </row>
    <row r="26" spans="1:17" s="56" customFormat="1" ht="25.55">
      <c r="A26" s="251">
        <v>11</v>
      </c>
      <c r="B26" s="238"/>
      <c r="C26" s="296" t="s">
        <v>975</v>
      </c>
      <c r="D26" s="313">
        <v>15</v>
      </c>
      <c r="E26" s="313" t="s">
        <v>140</v>
      </c>
      <c r="F26" s="477">
        <v>1</v>
      </c>
      <c r="G26" s="159"/>
      <c r="H26" s="205"/>
      <c r="I26" s="160"/>
      <c r="J26" s="178"/>
      <c r="K26" s="161"/>
      <c r="L26" s="231"/>
      <c r="M26" s="232"/>
      <c r="N26" s="231"/>
      <c r="O26" s="231"/>
      <c r="P26" s="231"/>
      <c r="Q26" s="233"/>
    </row>
    <row r="27" spans="1:17" s="56" customFormat="1" ht="25.55">
      <c r="A27" s="251">
        <v>12</v>
      </c>
      <c r="B27" s="238"/>
      <c r="C27" s="296" t="s">
        <v>976</v>
      </c>
      <c r="D27" s="313">
        <v>100</v>
      </c>
      <c r="E27" s="313" t="s">
        <v>140</v>
      </c>
      <c r="F27" s="477">
        <v>1</v>
      </c>
      <c r="G27" s="159"/>
      <c r="H27" s="205"/>
      <c r="I27" s="160"/>
      <c r="J27" s="160"/>
      <c r="K27" s="161"/>
      <c r="L27" s="231"/>
      <c r="M27" s="232"/>
      <c r="N27" s="231"/>
      <c r="O27" s="231"/>
      <c r="P27" s="231"/>
      <c r="Q27" s="233"/>
    </row>
    <row r="28" spans="1:17" s="56" customFormat="1" ht="15.05">
      <c r="A28" s="251">
        <v>13</v>
      </c>
      <c r="B28" s="238"/>
      <c r="C28" s="296" t="s">
        <v>977</v>
      </c>
      <c r="D28" s="313">
        <v>100</v>
      </c>
      <c r="E28" s="313" t="s">
        <v>140</v>
      </c>
      <c r="F28" s="477">
        <v>1</v>
      </c>
      <c r="G28" s="159"/>
      <c r="H28" s="205"/>
      <c r="I28" s="160"/>
      <c r="J28" s="160"/>
      <c r="K28" s="161"/>
      <c r="L28" s="231"/>
      <c r="M28" s="232"/>
      <c r="N28" s="231"/>
      <c r="O28" s="231"/>
      <c r="P28" s="231"/>
      <c r="Q28" s="233"/>
    </row>
    <row r="29" spans="1:17" s="56" customFormat="1" ht="15.05">
      <c r="A29" s="251">
        <v>14</v>
      </c>
      <c r="B29" s="238"/>
      <c r="C29" s="296" t="s">
        <v>668</v>
      </c>
      <c r="D29" s="313">
        <v>15</v>
      </c>
      <c r="E29" s="313" t="s">
        <v>140</v>
      </c>
      <c r="F29" s="477">
        <v>204</v>
      </c>
      <c r="G29" s="159"/>
      <c r="H29" s="205"/>
      <c r="I29" s="160"/>
      <c r="J29" s="160"/>
      <c r="K29" s="161"/>
      <c r="L29" s="231"/>
      <c r="M29" s="232"/>
      <c r="N29" s="231"/>
      <c r="O29" s="231"/>
      <c r="P29" s="231"/>
      <c r="Q29" s="233"/>
    </row>
    <row r="30" spans="1:17" s="56" customFormat="1" ht="25.55">
      <c r="A30" s="251">
        <v>15</v>
      </c>
      <c r="B30" s="238"/>
      <c r="C30" s="296" t="s">
        <v>1439</v>
      </c>
      <c r="D30" s="313">
        <v>15</v>
      </c>
      <c r="E30" s="313" t="s">
        <v>140</v>
      </c>
      <c r="F30" s="477">
        <v>28</v>
      </c>
      <c r="G30" s="159"/>
      <c r="H30" s="205"/>
      <c r="I30" s="160"/>
      <c r="J30" s="160"/>
      <c r="K30" s="161"/>
      <c r="L30" s="231"/>
      <c r="M30" s="232"/>
      <c r="N30" s="231"/>
      <c r="O30" s="231"/>
      <c r="P30" s="231"/>
      <c r="Q30" s="233"/>
    </row>
    <row r="31" spans="1:17" s="56" customFormat="1" ht="15.05">
      <c r="A31" s="251">
        <v>16</v>
      </c>
      <c r="B31" s="238"/>
      <c r="C31" s="296" t="s">
        <v>978</v>
      </c>
      <c r="D31" s="313">
        <v>20</v>
      </c>
      <c r="E31" s="313" t="s">
        <v>140</v>
      </c>
      <c r="F31" s="477">
        <v>8</v>
      </c>
      <c r="G31" s="159"/>
      <c r="H31" s="205"/>
      <c r="I31" s="160"/>
      <c r="J31" s="160"/>
      <c r="K31" s="161"/>
      <c r="L31" s="231"/>
      <c r="M31" s="232"/>
      <c r="N31" s="231"/>
      <c r="O31" s="231"/>
      <c r="P31" s="231"/>
      <c r="Q31" s="233"/>
    </row>
    <row r="32" spans="1:17" s="56" customFormat="1" ht="15.05">
      <c r="A32" s="251">
        <v>17</v>
      </c>
      <c r="B32" s="238"/>
      <c r="C32" s="296" t="s">
        <v>979</v>
      </c>
      <c r="D32" s="313">
        <v>25</v>
      </c>
      <c r="E32" s="313" t="s">
        <v>140</v>
      </c>
      <c r="F32" s="477">
        <v>4</v>
      </c>
      <c r="G32" s="159"/>
      <c r="H32" s="205"/>
      <c r="I32" s="160"/>
      <c r="J32" s="160"/>
      <c r="K32" s="161"/>
      <c r="L32" s="231"/>
      <c r="M32" s="232"/>
      <c r="N32" s="231"/>
      <c r="O32" s="231"/>
      <c r="P32" s="231"/>
      <c r="Q32" s="233"/>
    </row>
    <row r="33" spans="1:17" s="56" customFormat="1" ht="15.05">
      <c r="A33" s="251">
        <v>18</v>
      </c>
      <c r="B33" s="238"/>
      <c r="C33" s="296" t="s">
        <v>980</v>
      </c>
      <c r="D33" s="313">
        <v>50</v>
      </c>
      <c r="E33" s="313" t="s">
        <v>140</v>
      </c>
      <c r="F33" s="477">
        <v>1</v>
      </c>
      <c r="G33" s="159"/>
      <c r="H33" s="205"/>
      <c r="I33" s="160"/>
      <c r="J33" s="160"/>
      <c r="K33" s="161"/>
      <c r="L33" s="231"/>
      <c r="M33" s="232"/>
      <c r="N33" s="231"/>
      <c r="O33" s="231"/>
      <c r="P33" s="231"/>
      <c r="Q33" s="233"/>
    </row>
    <row r="34" spans="1:17" s="56" customFormat="1" ht="25.55">
      <c r="A34" s="251">
        <v>19</v>
      </c>
      <c r="B34" s="238"/>
      <c r="C34" s="296" t="s">
        <v>1440</v>
      </c>
      <c r="D34" s="313">
        <v>15</v>
      </c>
      <c r="E34" s="313" t="s">
        <v>140</v>
      </c>
      <c r="F34" s="477">
        <v>9</v>
      </c>
      <c r="G34" s="159"/>
      <c r="H34" s="205"/>
      <c r="I34" s="160"/>
      <c r="J34" s="160"/>
      <c r="K34" s="161"/>
      <c r="L34" s="231"/>
      <c r="M34" s="232"/>
      <c r="N34" s="231"/>
      <c r="O34" s="231"/>
      <c r="P34" s="231"/>
      <c r="Q34" s="233"/>
    </row>
    <row r="35" spans="1:17" s="56" customFormat="1" ht="25.55">
      <c r="A35" s="251">
        <v>20</v>
      </c>
      <c r="B35" s="238"/>
      <c r="C35" s="296" t="s">
        <v>1441</v>
      </c>
      <c r="D35" s="313">
        <v>20</v>
      </c>
      <c r="E35" s="313" t="s">
        <v>140</v>
      </c>
      <c r="F35" s="477">
        <v>2</v>
      </c>
      <c r="G35" s="159"/>
      <c r="H35" s="205"/>
      <c r="I35" s="160"/>
      <c r="J35" s="160"/>
      <c r="K35" s="161"/>
      <c r="L35" s="231"/>
      <c r="M35" s="232"/>
      <c r="N35" s="231"/>
      <c r="O35" s="231"/>
      <c r="P35" s="231"/>
      <c r="Q35" s="233"/>
    </row>
    <row r="36" spans="1:17" s="56" customFormat="1" ht="15.05">
      <c r="A36" s="251">
        <v>21</v>
      </c>
      <c r="B36" s="238"/>
      <c r="C36" s="296" t="s">
        <v>981</v>
      </c>
      <c r="D36" s="313">
        <v>20</v>
      </c>
      <c r="E36" s="313" t="s">
        <v>140</v>
      </c>
      <c r="F36" s="477">
        <v>4</v>
      </c>
      <c r="G36" s="159"/>
      <c r="H36" s="205"/>
      <c r="I36" s="160"/>
      <c r="J36" s="160"/>
      <c r="K36" s="161"/>
      <c r="L36" s="231"/>
      <c r="M36" s="232"/>
      <c r="N36" s="231"/>
      <c r="O36" s="231"/>
      <c r="P36" s="231"/>
      <c r="Q36" s="233"/>
    </row>
    <row r="37" spans="1:17" s="56" customFormat="1" ht="15.05">
      <c r="A37" s="251">
        <v>22</v>
      </c>
      <c r="B37" s="238"/>
      <c r="C37" s="306" t="s">
        <v>982</v>
      </c>
      <c r="D37" s="313">
        <v>16</v>
      </c>
      <c r="E37" s="313" t="s">
        <v>146</v>
      </c>
      <c r="F37" s="477">
        <v>218</v>
      </c>
      <c r="G37" s="160"/>
      <c r="H37" s="205"/>
      <c r="I37" s="160"/>
      <c r="J37" s="178"/>
      <c r="K37" s="178"/>
      <c r="L37" s="231"/>
      <c r="M37" s="232"/>
      <c r="N37" s="231"/>
      <c r="O37" s="231"/>
      <c r="P37" s="231"/>
      <c r="Q37" s="233"/>
    </row>
    <row r="38" spans="1:17" s="56" customFormat="1" ht="15.05">
      <c r="A38" s="251">
        <v>23</v>
      </c>
      <c r="B38" s="238"/>
      <c r="C38" s="306" t="s">
        <v>983</v>
      </c>
      <c r="D38" s="313">
        <v>20</v>
      </c>
      <c r="E38" s="313" t="s">
        <v>146</v>
      </c>
      <c r="F38" s="477">
        <v>247</v>
      </c>
      <c r="G38" s="160"/>
      <c r="H38" s="205"/>
      <c r="I38" s="160"/>
      <c r="J38" s="178"/>
      <c r="K38" s="178"/>
      <c r="L38" s="231"/>
      <c r="M38" s="232"/>
      <c r="N38" s="231"/>
      <c r="O38" s="231"/>
      <c r="P38" s="231"/>
      <c r="Q38" s="233"/>
    </row>
    <row r="39" spans="1:17" s="56" customFormat="1" ht="15.05">
      <c r="A39" s="251">
        <v>24</v>
      </c>
      <c r="B39" s="238"/>
      <c r="C39" s="306" t="s">
        <v>984</v>
      </c>
      <c r="D39" s="313">
        <v>25</v>
      </c>
      <c r="E39" s="313" t="s">
        <v>146</v>
      </c>
      <c r="F39" s="477">
        <v>41</v>
      </c>
      <c r="G39" s="160"/>
      <c r="H39" s="205"/>
      <c r="I39" s="160"/>
      <c r="J39" s="178"/>
      <c r="K39" s="178"/>
      <c r="L39" s="231"/>
      <c r="M39" s="232"/>
      <c r="N39" s="231"/>
      <c r="O39" s="231"/>
      <c r="P39" s="231"/>
      <c r="Q39" s="233"/>
    </row>
    <row r="40" spans="1:17" s="56" customFormat="1" ht="15.05">
      <c r="A40" s="251">
        <v>25</v>
      </c>
      <c r="B40" s="238"/>
      <c r="C40" s="306" t="s">
        <v>985</v>
      </c>
      <c r="D40" s="313">
        <v>32</v>
      </c>
      <c r="E40" s="313" t="s">
        <v>146</v>
      </c>
      <c r="F40" s="477">
        <v>49</v>
      </c>
      <c r="G40" s="160"/>
      <c r="H40" s="205"/>
      <c r="I40" s="160"/>
      <c r="J40" s="178"/>
      <c r="K40" s="178"/>
      <c r="L40" s="231"/>
      <c r="M40" s="232"/>
      <c r="N40" s="231"/>
      <c r="O40" s="231"/>
      <c r="P40" s="231"/>
      <c r="Q40" s="233"/>
    </row>
    <row r="41" spans="1:17" s="56" customFormat="1" ht="15.05">
      <c r="A41" s="251">
        <v>26</v>
      </c>
      <c r="B41" s="238"/>
      <c r="C41" s="306" t="s">
        <v>986</v>
      </c>
      <c r="D41" s="313">
        <v>40</v>
      </c>
      <c r="E41" s="313" t="s">
        <v>146</v>
      </c>
      <c r="F41" s="477">
        <v>26</v>
      </c>
      <c r="G41" s="160"/>
      <c r="H41" s="205"/>
      <c r="I41" s="160"/>
      <c r="J41" s="178"/>
      <c r="K41" s="178"/>
      <c r="L41" s="231"/>
      <c r="M41" s="232"/>
      <c r="N41" s="231"/>
      <c r="O41" s="231"/>
      <c r="P41" s="231"/>
      <c r="Q41" s="233"/>
    </row>
    <row r="42" spans="1:17" s="56" customFormat="1" ht="15.05">
      <c r="A42" s="251">
        <v>27</v>
      </c>
      <c r="B42" s="238"/>
      <c r="C42" s="306" t="s">
        <v>987</v>
      </c>
      <c r="D42" s="313">
        <v>50</v>
      </c>
      <c r="E42" s="313" t="s">
        <v>146</v>
      </c>
      <c r="F42" s="477">
        <v>2</v>
      </c>
      <c r="G42" s="160"/>
      <c r="H42" s="205"/>
      <c r="I42" s="160"/>
      <c r="J42" s="178"/>
      <c r="K42" s="178"/>
      <c r="L42" s="231"/>
      <c r="M42" s="232"/>
      <c r="N42" s="231"/>
      <c r="O42" s="231"/>
      <c r="P42" s="231"/>
      <c r="Q42" s="233"/>
    </row>
    <row r="43" spans="1:17" s="56" customFormat="1" ht="15.05">
      <c r="A43" s="251">
        <v>28</v>
      </c>
      <c r="B43" s="238"/>
      <c r="C43" s="306" t="s">
        <v>988</v>
      </c>
      <c r="D43" s="313">
        <v>63</v>
      </c>
      <c r="E43" s="313" t="s">
        <v>146</v>
      </c>
      <c r="F43" s="477">
        <v>7</v>
      </c>
      <c r="G43" s="160"/>
      <c r="H43" s="205"/>
      <c r="I43" s="160"/>
      <c r="J43" s="178"/>
      <c r="K43" s="178"/>
      <c r="L43" s="231"/>
      <c r="M43" s="232"/>
      <c r="N43" s="231"/>
      <c r="O43" s="231"/>
      <c r="P43" s="231"/>
      <c r="Q43" s="233"/>
    </row>
    <row r="44" spans="1:17" s="56" customFormat="1" ht="15.05">
      <c r="A44" s="251">
        <v>29</v>
      </c>
      <c r="B44" s="238"/>
      <c r="C44" s="306" t="s">
        <v>989</v>
      </c>
      <c r="D44" s="313">
        <v>16</v>
      </c>
      <c r="E44" s="313" t="s">
        <v>146</v>
      </c>
      <c r="F44" s="477">
        <v>292</v>
      </c>
      <c r="G44" s="160"/>
      <c r="H44" s="205"/>
      <c r="I44" s="160"/>
      <c r="J44" s="178"/>
      <c r="K44" s="178"/>
      <c r="L44" s="231"/>
      <c r="M44" s="232"/>
      <c r="N44" s="231"/>
      <c r="O44" s="231"/>
      <c r="P44" s="231"/>
      <c r="Q44" s="233"/>
    </row>
    <row r="45" spans="1:17" s="56" customFormat="1" ht="15.05">
      <c r="A45" s="251">
        <v>30</v>
      </c>
      <c r="B45" s="238"/>
      <c r="C45" s="306" t="s">
        <v>990</v>
      </c>
      <c r="D45" s="313">
        <v>20</v>
      </c>
      <c r="E45" s="313" t="s">
        <v>146</v>
      </c>
      <c r="F45" s="477">
        <v>236</v>
      </c>
      <c r="G45" s="160"/>
      <c r="H45" s="205"/>
      <c r="I45" s="160"/>
      <c r="J45" s="178"/>
      <c r="K45" s="178"/>
      <c r="L45" s="231"/>
      <c r="M45" s="232"/>
      <c r="N45" s="231"/>
      <c r="O45" s="231"/>
      <c r="P45" s="231"/>
      <c r="Q45" s="233"/>
    </row>
    <row r="46" spans="1:17" s="56" customFormat="1" ht="15.05">
      <c r="A46" s="251">
        <v>31</v>
      </c>
      <c r="B46" s="238"/>
      <c r="C46" s="306" t="s">
        <v>991</v>
      </c>
      <c r="D46" s="313">
        <v>25</v>
      </c>
      <c r="E46" s="313" t="s">
        <v>146</v>
      </c>
      <c r="F46" s="477">
        <v>54</v>
      </c>
      <c r="G46" s="160"/>
      <c r="H46" s="205"/>
      <c r="I46" s="160"/>
      <c r="J46" s="178"/>
      <c r="K46" s="178"/>
      <c r="L46" s="231"/>
      <c r="M46" s="232"/>
      <c r="N46" s="231"/>
      <c r="O46" s="231"/>
      <c r="P46" s="231"/>
      <c r="Q46" s="233"/>
    </row>
    <row r="47" spans="1:17" s="56" customFormat="1" ht="15.05">
      <c r="A47" s="251">
        <v>32</v>
      </c>
      <c r="B47" s="238"/>
      <c r="C47" s="306" t="s">
        <v>992</v>
      </c>
      <c r="D47" s="313">
        <v>32</v>
      </c>
      <c r="E47" s="313" t="s">
        <v>146</v>
      </c>
      <c r="F47" s="477">
        <v>23</v>
      </c>
      <c r="G47" s="160"/>
      <c r="H47" s="205"/>
      <c r="I47" s="160"/>
      <c r="J47" s="178"/>
      <c r="K47" s="178"/>
      <c r="L47" s="231"/>
      <c r="M47" s="232"/>
      <c r="N47" s="231"/>
      <c r="O47" s="231"/>
      <c r="P47" s="231"/>
      <c r="Q47" s="233"/>
    </row>
    <row r="48" spans="1:17" s="56" customFormat="1" ht="15.05">
      <c r="A48" s="251">
        <v>33</v>
      </c>
      <c r="B48" s="238"/>
      <c r="C48" s="306" t="s">
        <v>993</v>
      </c>
      <c r="D48" s="313">
        <v>40</v>
      </c>
      <c r="E48" s="313" t="s">
        <v>146</v>
      </c>
      <c r="F48" s="477">
        <v>41</v>
      </c>
      <c r="G48" s="160"/>
      <c r="H48" s="205"/>
      <c r="I48" s="160"/>
      <c r="J48" s="178"/>
      <c r="K48" s="178"/>
      <c r="L48" s="231"/>
      <c r="M48" s="232"/>
      <c r="N48" s="231"/>
      <c r="O48" s="231"/>
      <c r="P48" s="231"/>
      <c r="Q48" s="233"/>
    </row>
    <row r="49" spans="1:17" s="56" customFormat="1" ht="15.05">
      <c r="A49" s="251">
        <v>34</v>
      </c>
      <c r="B49" s="238"/>
      <c r="C49" s="306" t="s">
        <v>994</v>
      </c>
      <c r="D49" s="313">
        <v>50</v>
      </c>
      <c r="E49" s="313" t="s">
        <v>146</v>
      </c>
      <c r="F49" s="477">
        <v>62</v>
      </c>
      <c r="G49" s="160"/>
      <c r="H49" s="205"/>
      <c r="I49" s="160"/>
      <c r="J49" s="178"/>
      <c r="K49" s="178"/>
      <c r="L49" s="231"/>
      <c r="M49" s="232"/>
      <c r="N49" s="231"/>
      <c r="O49" s="231"/>
      <c r="P49" s="231"/>
      <c r="Q49" s="233"/>
    </row>
    <row r="50" spans="1:17" s="56" customFormat="1" ht="15.05">
      <c r="A50" s="251">
        <v>35</v>
      </c>
      <c r="B50" s="238"/>
      <c r="C50" s="306" t="s">
        <v>995</v>
      </c>
      <c r="D50" s="313">
        <v>63</v>
      </c>
      <c r="E50" s="313" t="s">
        <v>146</v>
      </c>
      <c r="F50" s="477">
        <v>31</v>
      </c>
      <c r="G50" s="160"/>
      <c r="H50" s="205"/>
      <c r="I50" s="160"/>
      <c r="J50" s="178"/>
      <c r="K50" s="178"/>
      <c r="L50" s="231"/>
      <c r="M50" s="232"/>
      <c r="N50" s="231"/>
      <c r="O50" s="231"/>
      <c r="P50" s="231"/>
      <c r="Q50" s="233"/>
    </row>
    <row r="51" spans="1:17" s="56" customFormat="1" ht="24.9">
      <c r="A51" s="251">
        <v>36</v>
      </c>
      <c r="B51" s="238"/>
      <c r="C51" s="479" t="s">
        <v>276</v>
      </c>
      <c r="D51" s="313"/>
      <c r="E51" s="313" t="s">
        <v>141</v>
      </c>
      <c r="F51" s="477">
        <v>1</v>
      </c>
      <c r="G51" s="160"/>
      <c r="H51" s="205"/>
      <c r="I51" s="160"/>
      <c r="J51" s="178"/>
      <c r="K51" s="178"/>
      <c r="L51" s="231"/>
      <c r="M51" s="232"/>
      <c r="N51" s="231"/>
      <c r="O51" s="231"/>
      <c r="P51" s="231"/>
      <c r="Q51" s="233"/>
    </row>
    <row r="52" spans="1:17" s="56" customFormat="1" ht="24.9">
      <c r="A52" s="251">
        <v>37</v>
      </c>
      <c r="B52" s="238"/>
      <c r="C52" s="479" t="s">
        <v>996</v>
      </c>
      <c r="D52" s="313"/>
      <c r="E52" s="313" t="s">
        <v>141</v>
      </c>
      <c r="F52" s="477">
        <v>1</v>
      </c>
      <c r="G52" s="160"/>
      <c r="H52" s="205"/>
      <c r="I52" s="160"/>
      <c r="J52" s="178"/>
      <c r="K52" s="178"/>
      <c r="L52" s="231"/>
      <c r="M52" s="232"/>
      <c r="N52" s="231"/>
      <c r="O52" s="231"/>
      <c r="P52" s="231"/>
      <c r="Q52" s="233"/>
    </row>
    <row r="53" spans="1:17" s="56" customFormat="1" ht="15.05">
      <c r="A53" s="251">
        <v>38</v>
      </c>
      <c r="B53" s="238"/>
      <c r="C53" s="479" t="s">
        <v>997</v>
      </c>
      <c r="D53" s="313"/>
      <c r="E53" s="313" t="s">
        <v>141</v>
      </c>
      <c r="F53" s="477">
        <v>1</v>
      </c>
      <c r="G53" s="160"/>
      <c r="H53" s="205"/>
      <c r="I53" s="160"/>
      <c r="J53" s="178"/>
      <c r="K53" s="178"/>
      <c r="L53" s="231"/>
      <c r="M53" s="232"/>
      <c r="N53" s="231"/>
      <c r="O53" s="231"/>
      <c r="P53" s="231"/>
      <c r="Q53" s="233"/>
    </row>
    <row r="54" spans="1:17" s="56" customFormat="1" ht="15.05">
      <c r="A54" s="251">
        <v>39</v>
      </c>
      <c r="B54" s="238"/>
      <c r="C54" s="479" t="s">
        <v>136</v>
      </c>
      <c r="D54" s="313"/>
      <c r="E54" s="313" t="s">
        <v>141</v>
      </c>
      <c r="F54" s="477">
        <v>1</v>
      </c>
      <c r="G54" s="160"/>
      <c r="H54" s="205"/>
      <c r="I54" s="160"/>
      <c r="J54" s="178"/>
      <c r="K54" s="178"/>
      <c r="L54" s="231"/>
      <c r="M54" s="232"/>
      <c r="N54" s="231"/>
      <c r="O54" s="231"/>
      <c r="P54" s="231"/>
      <c r="Q54" s="233"/>
    </row>
    <row r="55" spans="1:17" s="56" customFormat="1" ht="15.05">
      <c r="A55" s="251">
        <v>40</v>
      </c>
      <c r="B55" s="238"/>
      <c r="C55" s="312" t="s">
        <v>998</v>
      </c>
      <c r="D55" s="313"/>
      <c r="E55" s="313" t="s">
        <v>141</v>
      </c>
      <c r="F55" s="477">
        <v>1</v>
      </c>
      <c r="G55" s="160"/>
      <c r="H55" s="205"/>
      <c r="I55" s="160"/>
      <c r="J55" s="178"/>
      <c r="K55" s="178"/>
      <c r="L55" s="231"/>
      <c r="M55" s="232"/>
      <c r="N55" s="231"/>
      <c r="O55" s="231"/>
      <c r="P55" s="231"/>
      <c r="Q55" s="233"/>
    </row>
    <row r="56" spans="1:17" s="56" customFormat="1" ht="15.05">
      <c r="A56" s="251">
        <v>41</v>
      </c>
      <c r="B56" s="238"/>
      <c r="C56" s="312" t="s">
        <v>999</v>
      </c>
      <c r="D56" s="313"/>
      <c r="E56" s="313" t="s">
        <v>141</v>
      </c>
      <c r="F56" s="477">
        <v>1</v>
      </c>
      <c r="G56" s="160"/>
      <c r="H56" s="205"/>
      <c r="I56" s="160"/>
      <c r="J56" s="178"/>
      <c r="K56" s="178"/>
      <c r="L56" s="231"/>
      <c r="M56" s="232"/>
      <c r="N56" s="231"/>
      <c r="O56" s="231"/>
      <c r="P56" s="231"/>
      <c r="Q56" s="233"/>
    </row>
    <row r="57" spans="1:17" s="56" customFormat="1" ht="15.05">
      <c r="A57" s="251">
        <v>42</v>
      </c>
      <c r="B57" s="238"/>
      <c r="C57" s="312" t="s">
        <v>139</v>
      </c>
      <c r="D57" s="313"/>
      <c r="E57" s="313" t="s">
        <v>141</v>
      </c>
      <c r="F57" s="477">
        <v>1</v>
      </c>
      <c r="G57" s="160"/>
      <c r="H57" s="205"/>
      <c r="I57" s="160"/>
      <c r="J57" s="178"/>
      <c r="K57" s="178"/>
      <c r="L57" s="231"/>
      <c r="M57" s="232"/>
      <c r="N57" s="231"/>
      <c r="O57" s="231"/>
      <c r="P57" s="231"/>
      <c r="Q57" s="233"/>
    </row>
    <row r="58" spans="1:17" s="56" customFormat="1" ht="15.05">
      <c r="A58" s="251">
        <v>43</v>
      </c>
      <c r="B58" s="238"/>
      <c r="C58" s="478" t="s">
        <v>1000</v>
      </c>
      <c r="D58" s="313"/>
      <c r="E58" s="313"/>
      <c r="F58" s="477"/>
      <c r="G58" s="160"/>
      <c r="H58" s="205"/>
      <c r="I58" s="160"/>
      <c r="J58" s="178"/>
      <c r="K58" s="178"/>
      <c r="L58" s="231"/>
      <c r="M58" s="232"/>
      <c r="N58" s="231"/>
      <c r="O58" s="231"/>
      <c r="P58" s="231"/>
      <c r="Q58" s="233"/>
    </row>
    <row r="59" spans="1:17" s="56" customFormat="1" ht="15.05">
      <c r="A59" s="251">
        <v>44</v>
      </c>
      <c r="B59" s="238"/>
      <c r="C59" s="296" t="s">
        <v>1001</v>
      </c>
      <c r="D59" s="313">
        <v>50</v>
      </c>
      <c r="E59" s="313" t="s">
        <v>146</v>
      </c>
      <c r="F59" s="477">
        <v>102</v>
      </c>
      <c r="G59" s="159"/>
      <c r="H59" s="205"/>
      <c r="I59" s="160"/>
      <c r="J59" s="160"/>
      <c r="K59" s="161"/>
      <c r="L59" s="231"/>
      <c r="M59" s="232"/>
      <c r="N59" s="231"/>
      <c r="O59" s="231"/>
      <c r="P59" s="231"/>
      <c r="Q59" s="233"/>
    </row>
    <row r="60" spans="1:17" s="56" customFormat="1" ht="15.05">
      <c r="A60" s="251">
        <v>45</v>
      </c>
      <c r="B60" s="238"/>
      <c r="C60" s="296" t="s">
        <v>1002</v>
      </c>
      <c r="D60" s="313">
        <v>50</v>
      </c>
      <c r="E60" s="313" t="s">
        <v>140</v>
      </c>
      <c r="F60" s="477">
        <v>20</v>
      </c>
      <c r="G60" s="159"/>
      <c r="H60" s="205"/>
      <c r="I60" s="160"/>
      <c r="J60" s="160"/>
      <c r="K60" s="161"/>
      <c r="L60" s="231"/>
      <c r="M60" s="232"/>
      <c r="N60" s="231"/>
      <c r="O60" s="231"/>
      <c r="P60" s="231"/>
      <c r="Q60" s="233"/>
    </row>
    <row r="61" spans="1:17" s="56" customFormat="1" ht="15.05">
      <c r="A61" s="251">
        <v>46</v>
      </c>
      <c r="B61" s="238"/>
      <c r="C61" s="296" t="s">
        <v>1003</v>
      </c>
      <c r="D61" s="313">
        <v>50</v>
      </c>
      <c r="E61" s="313" t="s">
        <v>140</v>
      </c>
      <c r="F61" s="477">
        <v>8</v>
      </c>
      <c r="G61" s="159"/>
      <c r="H61" s="205"/>
      <c r="I61" s="160"/>
      <c r="J61" s="160"/>
      <c r="K61" s="161"/>
      <c r="L61" s="231"/>
      <c r="M61" s="232"/>
      <c r="N61" s="231"/>
      <c r="O61" s="231"/>
      <c r="P61" s="231"/>
      <c r="Q61" s="233"/>
    </row>
    <row r="62" spans="1:17" s="56" customFormat="1" ht="15.05">
      <c r="A62" s="251">
        <v>47</v>
      </c>
      <c r="B62" s="238"/>
      <c r="C62" s="296" t="s">
        <v>980</v>
      </c>
      <c r="D62" s="313">
        <v>50</v>
      </c>
      <c r="E62" s="313" t="s">
        <v>140</v>
      </c>
      <c r="F62" s="477">
        <v>1</v>
      </c>
      <c r="G62" s="159"/>
      <c r="H62" s="205"/>
      <c r="I62" s="160"/>
      <c r="J62" s="160"/>
      <c r="K62" s="161"/>
      <c r="L62" s="231"/>
      <c r="M62" s="232"/>
      <c r="N62" s="231"/>
      <c r="O62" s="231"/>
      <c r="P62" s="231"/>
      <c r="Q62" s="233"/>
    </row>
    <row r="63" spans="1:17" s="56" customFormat="1" ht="15.05">
      <c r="A63" s="251">
        <v>48</v>
      </c>
      <c r="B63" s="238"/>
      <c r="C63" s="296" t="s">
        <v>1004</v>
      </c>
      <c r="D63" s="313">
        <v>50</v>
      </c>
      <c r="E63" s="313" t="s">
        <v>140</v>
      </c>
      <c r="F63" s="477">
        <v>1</v>
      </c>
      <c r="G63" s="159"/>
      <c r="H63" s="205"/>
      <c r="I63" s="160"/>
      <c r="J63" s="160"/>
      <c r="K63" s="161"/>
      <c r="L63" s="231"/>
      <c r="M63" s="232"/>
      <c r="N63" s="231"/>
      <c r="O63" s="231"/>
      <c r="P63" s="231"/>
      <c r="Q63" s="233"/>
    </row>
    <row r="64" spans="1:17" s="56" customFormat="1" ht="15.05">
      <c r="A64" s="251">
        <v>49</v>
      </c>
      <c r="B64" s="238"/>
      <c r="C64" s="296" t="s">
        <v>667</v>
      </c>
      <c r="D64" s="313"/>
      <c r="E64" s="313" t="s">
        <v>140</v>
      </c>
      <c r="F64" s="477">
        <v>1</v>
      </c>
      <c r="G64" s="159"/>
      <c r="H64" s="205"/>
      <c r="I64" s="160"/>
      <c r="J64" s="160"/>
      <c r="K64" s="161"/>
      <c r="L64" s="231"/>
      <c r="M64" s="232"/>
      <c r="N64" s="231"/>
      <c r="O64" s="231"/>
      <c r="P64" s="231"/>
      <c r="Q64" s="233"/>
    </row>
    <row r="65" spans="1:17" s="56" customFormat="1" ht="25.55">
      <c r="A65" s="251">
        <v>50</v>
      </c>
      <c r="B65" s="238"/>
      <c r="C65" s="296" t="s">
        <v>1005</v>
      </c>
      <c r="D65" s="313"/>
      <c r="E65" s="313" t="s">
        <v>140</v>
      </c>
      <c r="F65" s="477">
        <v>1</v>
      </c>
      <c r="G65" s="159"/>
      <c r="H65" s="205"/>
      <c r="I65" s="160"/>
      <c r="J65" s="160"/>
      <c r="K65" s="161"/>
      <c r="L65" s="231"/>
      <c r="M65" s="232"/>
      <c r="N65" s="231"/>
      <c r="O65" s="231"/>
      <c r="P65" s="231"/>
      <c r="Q65" s="233"/>
    </row>
    <row r="66" spans="1:17" s="56" customFormat="1" ht="50.4">
      <c r="A66" s="251">
        <v>51</v>
      </c>
      <c r="B66" s="238"/>
      <c r="C66" s="296" t="s">
        <v>1006</v>
      </c>
      <c r="D66" s="313">
        <v>25</v>
      </c>
      <c r="E66" s="313" t="s">
        <v>140</v>
      </c>
      <c r="F66" s="477">
        <v>9</v>
      </c>
      <c r="G66" s="159"/>
      <c r="H66" s="205"/>
      <c r="I66" s="160"/>
      <c r="J66" s="178"/>
      <c r="K66" s="161"/>
      <c r="L66" s="231"/>
      <c r="M66" s="232"/>
      <c r="N66" s="231"/>
      <c r="O66" s="231"/>
      <c r="P66" s="231"/>
      <c r="Q66" s="233"/>
    </row>
    <row r="67" spans="1:17" s="56" customFormat="1" ht="15.05">
      <c r="A67" s="251">
        <v>52</v>
      </c>
      <c r="B67" s="238"/>
      <c r="C67" s="312" t="s">
        <v>276</v>
      </c>
      <c r="D67" s="313"/>
      <c r="E67" s="313" t="s">
        <v>141</v>
      </c>
      <c r="F67" s="477">
        <v>1</v>
      </c>
      <c r="G67" s="160"/>
      <c r="H67" s="205"/>
      <c r="I67" s="160"/>
      <c r="J67" s="178"/>
      <c r="K67" s="178"/>
      <c r="L67" s="231"/>
      <c r="M67" s="232"/>
      <c r="N67" s="231"/>
      <c r="O67" s="231"/>
      <c r="P67" s="231"/>
      <c r="Q67" s="233"/>
    </row>
    <row r="68" spans="1:17" s="56" customFormat="1" ht="15.05">
      <c r="A68" s="251">
        <v>53</v>
      </c>
      <c r="B68" s="238"/>
      <c r="C68" s="312" t="s">
        <v>136</v>
      </c>
      <c r="D68" s="313"/>
      <c r="E68" s="313" t="s">
        <v>141</v>
      </c>
      <c r="F68" s="477">
        <v>1</v>
      </c>
      <c r="G68" s="160"/>
      <c r="H68" s="205"/>
      <c r="I68" s="160"/>
      <c r="J68" s="178"/>
      <c r="K68" s="178"/>
      <c r="L68" s="231"/>
      <c r="M68" s="232"/>
      <c r="N68" s="231"/>
      <c r="O68" s="231"/>
      <c r="P68" s="231"/>
      <c r="Q68" s="233"/>
    </row>
    <row r="69" spans="1:17" s="56" customFormat="1" ht="15.05">
      <c r="A69" s="251">
        <v>54</v>
      </c>
      <c r="B69" s="238"/>
      <c r="C69" s="312" t="s">
        <v>1007</v>
      </c>
      <c r="D69" s="313"/>
      <c r="E69" s="313" t="s">
        <v>141</v>
      </c>
      <c r="F69" s="477">
        <v>1</v>
      </c>
      <c r="G69" s="160"/>
      <c r="H69" s="205"/>
      <c r="I69" s="160"/>
      <c r="J69" s="178"/>
      <c r="K69" s="178"/>
      <c r="L69" s="231"/>
      <c r="M69" s="232"/>
      <c r="N69" s="231"/>
      <c r="O69" s="231"/>
      <c r="P69" s="231"/>
      <c r="Q69" s="233"/>
    </row>
    <row r="70" spans="1:17" s="56" customFormat="1" ht="15.05">
      <c r="A70" s="251">
        <v>55</v>
      </c>
      <c r="B70" s="238"/>
      <c r="C70" s="312" t="s">
        <v>1263</v>
      </c>
      <c r="D70" s="313"/>
      <c r="E70" s="313" t="s">
        <v>141</v>
      </c>
      <c r="F70" s="477">
        <v>1</v>
      </c>
      <c r="G70" s="160"/>
      <c r="H70" s="205"/>
      <c r="I70" s="160"/>
      <c r="J70" s="178"/>
      <c r="K70" s="178"/>
      <c r="L70" s="231"/>
      <c r="M70" s="232"/>
      <c r="N70" s="231"/>
      <c r="O70" s="231"/>
      <c r="P70" s="231"/>
      <c r="Q70" s="233"/>
    </row>
    <row r="71" spans="1:17" s="56" customFormat="1" ht="15.05">
      <c r="A71" s="251">
        <v>56</v>
      </c>
      <c r="B71" s="238"/>
      <c r="C71" s="312" t="s">
        <v>139</v>
      </c>
      <c r="D71" s="313"/>
      <c r="E71" s="313" t="s">
        <v>141</v>
      </c>
      <c r="F71" s="477">
        <v>1</v>
      </c>
      <c r="G71" s="160"/>
      <c r="H71" s="205"/>
      <c r="I71" s="160"/>
      <c r="J71" s="178"/>
      <c r="K71" s="178"/>
      <c r="L71" s="231"/>
      <c r="M71" s="232"/>
      <c r="N71" s="231"/>
      <c r="O71" s="231"/>
      <c r="P71" s="231"/>
      <c r="Q71" s="233"/>
    </row>
    <row r="72" spans="1:17" s="56" customFormat="1" ht="15.05">
      <c r="A72" s="251"/>
      <c r="B72" s="238"/>
      <c r="C72" s="478" t="s">
        <v>1024</v>
      </c>
      <c r="D72" s="313"/>
      <c r="E72" s="313"/>
      <c r="F72" s="477"/>
      <c r="G72" s="160"/>
      <c r="H72" s="205"/>
      <c r="I72" s="160"/>
      <c r="J72" s="178"/>
      <c r="K72" s="178"/>
      <c r="L72" s="231"/>
      <c r="M72" s="232"/>
      <c r="N72" s="231"/>
      <c r="O72" s="231"/>
      <c r="P72" s="231"/>
      <c r="Q72" s="233"/>
    </row>
    <row r="73" spans="1:17" s="56" customFormat="1" ht="25.55">
      <c r="A73" s="251">
        <v>57</v>
      </c>
      <c r="B73" s="238"/>
      <c r="C73" s="802" t="s">
        <v>1748</v>
      </c>
      <c r="D73" s="313"/>
      <c r="E73" s="313" t="s">
        <v>1298</v>
      </c>
      <c r="F73" s="477"/>
      <c r="G73" s="160"/>
      <c r="H73" s="205"/>
      <c r="I73" s="160"/>
      <c r="J73" s="178"/>
      <c r="K73" s="178"/>
      <c r="L73" s="231"/>
      <c r="M73" s="232"/>
      <c r="N73" s="231"/>
      <c r="O73" s="231"/>
      <c r="P73" s="231"/>
      <c r="Q73" s="233"/>
    </row>
    <row r="74" spans="1:17" s="56" customFormat="1" ht="25.55">
      <c r="A74" s="251">
        <v>58</v>
      </c>
      <c r="B74" s="238"/>
      <c r="C74" s="802" t="s">
        <v>1749</v>
      </c>
      <c r="D74" s="313"/>
      <c r="E74" s="313" t="s">
        <v>1298</v>
      </c>
      <c r="F74" s="477"/>
      <c r="G74" s="160"/>
      <c r="H74" s="205"/>
      <c r="I74" s="160"/>
      <c r="J74" s="178"/>
      <c r="K74" s="178"/>
      <c r="L74" s="231"/>
      <c r="M74" s="232"/>
      <c r="N74" s="231"/>
      <c r="O74" s="231"/>
      <c r="P74" s="231"/>
      <c r="Q74" s="233"/>
    </row>
    <row r="75" spans="1:17" s="56" customFormat="1" ht="50.4">
      <c r="A75" s="251">
        <v>59</v>
      </c>
      <c r="B75" s="238"/>
      <c r="C75" s="296" t="s">
        <v>1442</v>
      </c>
      <c r="D75" s="313"/>
      <c r="E75" s="313" t="s">
        <v>1298</v>
      </c>
      <c r="F75" s="477"/>
      <c r="G75" s="160"/>
      <c r="H75" s="205"/>
      <c r="I75" s="160"/>
      <c r="J75" s="178"/>
      <c r="K75" s="178"/>
      <c r="L75" s="231"/>
      <c r="M75" s="232"/>
      <c r="N75" s="231"/>
      <c r="O75" s="231"/>
      <c r="P75" s="231"/>
      <c r="Q75" s="233"/>
    </row>
    <row r="76" spans="1:17" s="56" customFormat="1" ht="75.3">
      <c r="A76" s="251">
        <v>60</v>
      </c>
      <c r="B76" s="238"/>
      <c r="C76" s="296" t="s">
        <v>1443</v>
      </c>
      <c r="D76" s="313"/>
      <c r="E76" s="313" t="s">
        <v>1298</v>
      </c>
      <c r="F76" s="477"/>
      <c r="G76" s="160"/>
      <c r="H76" s="205"/>
      <c r="I76" s="160"/>
      <c r="J76" s="178"/>
      <c r="K76" s="178"/>
      <c r="L76" s="231"/>
      <c r="M76" s="232"/>
      <c r="N76" s="231"/>
      <c r="O76" s="231"/>
      <c r="P76" s="231"/>
      <c r="Q76" s="233"/>
    </row>
    <row r="77" spans="1:17" s="56" customFormat="1" ht="50.4">
      <c r="A77" s="251">
        <v>61</v>
      </c>
      <c r="B77" s="238"/>
      <c r="C77" s="296" t="s">
        <v>1444</v>
      </c>
      <c r="D77" s="313"/>
      <c r="E77" s="313" t="s">
        <v>1298</v>
      </c>
      <c r="F77" s="477"/>
      <c r="G77" s="160"/>
      <c r="H77" s="205"/>
      <c r="I77" s="160"/>
      <c r="J77" s="178"/>
      <c r="K77" s="178"/>
      <c r="L77" s="231"/>
      <c r="M77" s="232"/>
      <c r="N77" s="231"/>
      <c r="O77" s="231"/>
      <c r="P77" s="231"/>
      <c r="Q77" s="233"/>
    </row>
    <row r="78" spans="1:17" s="56" customFormat="1" ht="50.4">
      <c r="A78" s="800">
        <v>62</v>
      </c>
      <c r="B78" s="801"/>
      <c r="C78" s="802" t="s">
        <v>1445</v>
      </c>
      <c r="D78" s="803"/>
      <c r="E78" s="803" t="s">
        <v>141</v>
      </c>
      <c r="F78" s="804">
        <v>4</v>
      </c>
      <c r="G78" s="160"/>
      <c r="H78" s="205"/>
      <c r="I78" s="160"/>
      <c r="J78" s="178"/>
      <c r="K78" s="178"/>
      <c r="L78" s="231"/>
      <c r="M78" s="232"/>
      <c r="N78" s="231"/>
      <c r="O78" s="231"/>
      <c r="P78" s="231"/>
      <c r="Q78" s="233"/>
    </row>
    <row r="79" spans="1:17" s="56" customFormat="1" ht="50.4">
      <c r="A79" s="251">
        <v>63</v>
      </c>
      <c r="B79" s="238"/>
      <c r="C79" s="296" t="s">
        <v>1444</v>
      </c>
      <c r="D79" s="313"/>
      <c r="E79" s="313" t="s">
        <v>1298</v>
      </c>
      <c r="F79" s="477"/>
      <c r="G79" s="160"/>
      <c r="H79" s="205"/>
      <c r="I79" s="160"/>
      <c r="J79" s="178"/>
      <c r="K79" s="178"/>
      <c r="L79" s="231"/>
      <c r="M79" s="232"/>
      <c r="N79" s="231"/>
      <c r="O79" s="231"/>
      <c r="P79" s="231"/>
      <c r="Q79" s="233"/>
    </row>
    <row r="80" spans="1:17" s="56" customFormat="1" ht="75.3">
      <c r="A80" s="800">
        <v>64</v>
      </c>
      <c r="B80" s="801"/>
      <c r="C80" s="802" t="s">
        <v>1446</v>
      </c>
      <c r="D80" s="803"/>
      <c r="E80" s="803" t="s">
        <v>141</v>
      </c>
      <c r="F80" s="804">
        <v>18</v>
      </c>
      <c r="G80" s="160"/>
      <c r="H80" s="205"/>
      <c r="I80" s="160"/>
      <c r="J80" s="178"/>
      <c r="K80" s="178"/>
      <c r="L80" s="231"/>
      <c r="M80" s="232"/>
      <c r="N80" s="231"/>
      <c r="O80" s="231"/>
      <c r="P80" s="231"/>
      <c r="Q80" s="233"/>
    </row>
    <row r="81" spans="1:17" s="56" customFormat="1" ht="75.3">
      <c r="A81" s="800">
        <v>65</v>
      </c>
      <c r="B81" s="801"/>
      <c r="C81" s="802" t="s">
        <v>1448</v>
      </c>
      <c r="D81" s="803"/>
      <c r="E81" s="803" t="s">
        <v>141</v>
      </c>
      <c r="F81" s="804">
        <v>18</v>
      </c>
      <c r="G81" s="160"/>
      <c r="H81" s="205"/>
      <c r="I81" s="160"/>
      <c r="J81" s="178"/>
      <c r="K81" s="178"/>
      <c r="L81" s="231"/>
      <c r="M81" s="232"/>
      <c r="N81" s="231"/>
      <c r="O81" s="231"/>
      <c r="P81" s="231"/>
      <c r="Q81" s="233"/>
    </row>
    <row r="82" spans="1:17" s="56" customFormat="1" ht="50.4">
      <c r="A82" s="251">
        <v>66</v>
      </c>
      <c r="B82" s="238"/>
      <c r="C82" s="296" t="s">
        <v>1447</v>
      </c>
      <c r="D82" s="313"/>
      <c r="E82" s="313" t="s">
        <v>1298</v>
      </c>
      <c r="F82" s="477"/>
      <c r="G82" s="160"/>
      <c r="H82" s="205"/>
      <c r="I82" s="160"/>
      <c r="J82" s="178"/>
      <c r="K82" s="178"/>
      <c r="L82" s="231"/>
      <c r="M82" s="232"/>
      <c r="N82" s="231"/>
      <c r="O82" s="231"/>
      <c r="P82" s="231"/>
      <c r="Q82" s="233"/>
    </row>
    <row r="83" spans="1:17" s="56" customFormat="1" ht="75.3">
      <c r="A83" s="251">
        <v>67</v>
      </c>
      <c r="B83" s="238"/>
      <c r="C83" s="296" t="s">
        <v>1449</v>
      </c>
      <c r="D83" s="313"/>
      <c r="E83" s="313" t="s">
        <v>1298</v>
      </c>
      <c r="F83" s="477"/>
      <c r="G83" s="160"/>
      <c r="H83" s="205"/>
      <c r="I83" s="160"/>
      <c r="J83" s="178"/>
      <c r="K83" s="178"/>
      <c r="L83" s="231"/>
      <c r="M83" s="232"/>
      <c r="N83" s="231"/>
      <c r="O83" s="231"/>
      <c r="P83" s="231"/>
      <c r="Q83" s="233"/>
    </row>
    <row r="84" spans="1:17" s="56" customFormat="1" ht="87.75">
      <c r="A84" s="251">
        <v>68</v>
      </c>
      <c r="B84" s="238"/>
      <c r="C84" s="296" t="s">
        <v>1450</v>
      </c>
      <c r="D84" s="313"/>
      <c r="E84" s="313" t="s">
        <v>1298</v>
      </c>
      <c r="F84" s="477"/>
      <c r="G84" s="160"/>
      <c r="H84" s="205"/>
      <c r="I84" s="160"/>
      <c r="J84" s="178"/>
      <c r="K84" s="178"/>
      <c r="L84" s="231"/>
      <c r="M84" s="232"/>
      <c r="N84" s="231"/>
      <c r="O84" s="231"/>
      <c r="P84" s="231"/>
      <c r="Q84" s="233"/>
    </row>
    <row r="85" spans="1:17" s="56" customFormat="1" ht="87.75">
      <c r="A85" s="251">
        <v>69</v>
      </c>
      <c r="B85" s="238"/>
      <c r="C85" s="296" t="s">
        <v>1451</v>
      </c>
      <c r="D85" s="313"/>
      <c r="E85" s="313" t="s">
        <v>1298</v>
      </c>
      <c r="F85" s="477"/>
      <c r="G85" s="160"/>
      <c r="H85" s="205"/>
      <c r="I85" s="160"/>
      <c r="J85" s="178"/>
      <c r="K85" s="178"/>
      <c r="L85" s="231"/>
      <c r="M85" s="232"/>
      <c r="N85" s="231"/>
      <c r="O85" s="231"/>
      <c r="P85" s="231"/>
      <c r="Q85" s="233"/>
    </row>
    <row r="86" spans="1:17" s="56" customFormat="1" ht="137.44999999999999">
      <c r="A86" s="251">
        <v>70</v>
      </c>
      <c r="B86" s="238"/>
      <c r="C86" s="296" t="s">
        <v>1452</v>
      </c>
      <c r="D86" s="313"/>
      <c r="E86" s="313" t="s">
        <v>1298</v>
      </c>
      <c r="F86" s="477"/>
      <c r="G86" s="160"/>
      <c r="H86" s="205"/>
      <c r="I86" s="160"/>
      <c r="J86" s="178"/>
      <c r="K86" s="178"/>
      <c r="L86" s="231"/>
      <c r="M86" s="232"/>
      <c r="N86" s="231"/>
      <c r="O86" s="231"/>
      <c r="P86" s="231"/>
      <c r="Q86" s="233"/>
    </row>
    <row r="87" spans="1:17" s="56" customFormat="1" ht="25.55">
      <c r="A87" s="800">
        <v>71</v>
      </c>
      <c r="B87" s="801"/>
      <c r="C87" s="802" t="s">
        <v>1453</v>
      </c>
      <c r="D87" s="803"/>
      <c r="E87" s="803" t="s">
        <v>141</v>
      </c>
      <c r="F87" s="804">
        <v>54</v>
      </c>
      <c r="G87" s="160"/>
      <c r="H87" s="205"/>
      <c r="I87" s="160"/>
      <c r="J87" s="178"/>
      <c r="K87" s="178"/>
      <c r="L87" s="231"/>
      <c r="M87" s="232"/>
      <c r="N87" s="231"/>
      <c r="O87" s="231"/>
      <c r="P87" s="231"/>
      <c r="Q87" s="233"/>
    </row>
    <row r="88" spans="1:17" s="56" customFormat="1" ht="38">
      <c r="A88" s="251">
        <v>72</v>
      </c>
      <c r="B88" s="238"/>
      <c r="C88" s="296" t="s">
        <v>1454</v>
      </c>
      <c r="D88" s="313"/>
      <c r="E88" s="313" t="s">
        <v>141</v>
      </c>
      <c r="F88" s="477">
        <v>1</v>
      </c>
      <c r="G88" s="160"/>
      <c r="H88" s="205"/>
      <c r="I88" s="160"/>
      <c r="J88" s="178"/>
      <c r="K88" s="178"/>
      <c r="L88" s="231"/>
      <c r="M88" s="232"/>
      <c r="N88" s="231"/>
      <c r="O88" s="231"/>
      <c r="P88" s="231"/>
      <c r="Q88" s="233"/>
    </row>
    <row r="89" spans="1:17" s="56" customFormat="1" ht="15.05">
      <c r="A89" s="600"/>
      <c r="B89" s="598"/>
      <c r="C89" s="601" t="s">
        <v>1299</v>
      </c>
      <c r="D89" s="602"/>
      <c r="E89" s="602"/>
      <c r="F89" s="603"/>
      <c r="G89" s="468"/>
      <c r="H89" s="205"/>
      <c r="I89" s="160"/>
      <c r="J89" s="469"/>
      <c r="K89" s="469"/>
      <c r="L89" s="231"/>
      <c r="M89" s="232"/>
      <c r="N89" s="231"/>
      <c r="O89" s="231"/>
      <c r="P89" s="231"/>
      <c r="Q89" s="233"/>
    </row>
    <row r="90" spans="1:17" s="56" customFormat="1" ht="24.9">
      <c r="A90" s="251">
        <v>73</v>
      </c>
      <c r="B90" s="238"/>
      <c r="C90" s="599" t="s">
        <v>1278</v>
      </c>
      <c r="D90" s="278"/>
      <c r="E90" s="278" t="s">
        <v>140</v>
      </c>
      <c r="F90" s="304">
        <v>6</v>
      </c>
      <c r="G90" s="164"/>
      <c r="H90" s="205"/>
      <c r="I90" s="160"/>
      <c r="J90" s="178"/>
      <c r="K90" s="178"/>
      <c r="L90" s="231"/>
      <c r="M90" s="232"/>
      <c r="N90" s="231"/>
      <c r="O90" s="231"/>
      <c r="P90" s="231"/>
      <c r="Q90" s="233"/>
    </row>
    <row r="91" spans="1:17" s="56" customFormat="1" ht="15.05">
      <c r="A91" s="251">
        <v>74</v>
      </c>
      <c r="B91" s="238"/>
      <c r="C91" s="599" t="s">
        <v>1279</v>
      </c>
      <c r="D91" s="278"/>
      <c r="E91" s="278"/>
      <c r="F91" s="304"/>
      <c r="G91" s="164"/>
      <c r="H91" s="205"/>
      <c r="I91" s="160"/>
      <c r="J91" s="178"/>
      <c r="K91" s="178"/>
      <c r="L91" s="231"/>
      <c r="M91" s="232"/>
      <c r="N91" s="231"/>
      <c r="O91" s="231"/>
      <c r="P91" s="231"/>
      <c r="Q91" s="233"/>
    </row>
    <row r="92" spans="1:17" s="56" customFormat="1" ht="15.05">
      <c r="A92" s="251">
        <v>33</v>
      </c>
      <c r="B92" s="238"/>
      <c r="C92" s="296"/>
      <c r="D92" s="278"/>
      <c r="E92" s="278"/>
      <c r="F92" s="304"/>
      <c r="G92" s="164"/>
      <c r="H92" s="205"/>
      <c r="I92" s="160"/>
      <c r="J92" s="178"/>
      <c r="K92" s="178"/>
      <c r="L92" s="231"/>
      <c r="M92" s="232"/>
      <c r="N92" s="231"/>
      <c r="O92" s="231"/>
      <c r="P92" s="231"/>
      <c r="Q92" s="233"/>
    </row>
    <row r="93" spans="1:17" s="56" customFormat="1" ht="24.9">
      <c r="A93" s="251">
        <v>34</v>
      </c>
      <c r="B93" s="238"/>
      <c r="C93" s="599" t="s">
        <v>1280</v>
      </c>
      <c r="D93" s="278"/>
      <c r="E93" s="278" t="s">
        <v>140</v>
      </c>
      <c r="F93" s="304">
        <v>1</v>
      </c>
      <c r="G93" s="164"/>
      <c r="H93" s="205"/>
      <c r="I93" s="160"/>
      <c r="J93" s="178"/>
      <c r="K93" s="178"/>
      <c r="L93" s="231"/>
      <c r="M93" s="232"/>
      <c r="N93" s="231"/>
      <c r="O93" s="231"/>
      <c r="P93" s="231"/>
      <c r="Q93" s="233"/>
    </row>
    <row r="94" spans="1:17" s="56" customFormat="1" ht="24.9">
      <c r="A94" s="251">
        <v>35</v>
      </c>
      <c r="B94" s="238"/>
      <c r="C94" s="599" t="s">
        <v>1455</v>
      </c>
      <c r="D94" s="278"/>
      <c r="E94" s="278"/>
      <c r="F94" s="304"/>
      <c r="G94" s="164"/>
      <c r="H94" s="205"/>
      <c r="I94" s="160"/>
      <c r="J94" s="178"/>
      <c r="K94" s="178"/>
      <c r="L94" s="231"/>
      <c r="M94" s="232"/>
      <c r="N94" s="231"/>
      <c r="O94" s="231"/>
      <c r="P94" s="231"/>
      <c r="Q94" s="233"/>
    </row>
    <row r="95" spans="1:17" s="56" customFormat="1" ht="24.9">
      <c r="A95" s="251">
        <v>36</v>
      </c>
      <c r="B95" s="238"/>
      <c r="C95" s="599" t="s">
        <v>1456</v>
      </c>
      <c r="D95" s="278"/>
      <c r="E95" s="278"/>
      <c r="F95" s="304"/>
      <c r="G95" s="164"/>
      <c r="H95" s="205"/>
      <c r="I95" s="160"/>
      <c r="J95" s="178"/>
      <c r="K95" s="178"/>
      <c r="L95" s="231"/>
      <c r="M95" s="232"/>
      <c r="N95" s="231"/>
      <c r="O95" s="231"/>
      <c r="P95" s="231"/>
      <c r="Q95" s="233"/>
    </row>
    <row r="96" spans="1:17" s="56" customFormat="1" ht="15.05">
      <c r="A96" s="251">
        <v>37</v>
      </c>
      <c r="B96" s="238"/>
      <c r="C96" s="599" t="s">
        <v>1282</v>
      </c>
      <c r="D96" s="278"/>
      <c r="E96" s="278"/>
      <c r="F96" s="304"/>
      <c r="G96" s="164"/>
      <c r="H96" s="205"/>
      <c r="I96" s="160"/>
      <c r="J96" s="178"/>
      <c r="K96" s="178"/>
      <c r="L96" s="231"/>
      <c r="M96" s="232"/>
      <c r="N96" s="231"/>
      <c r="O96" s="231"/>
      <c r="P96" s="231"/>
      <c r="Q96" s="233"/>
    </row>
    <row r="97" spans="1:17" s="56" customFormat="1" ht="15.05">
      <c r="A97" s="251">
        <v>38</v>
      </c>
      <c r="B97" s="238"/>
      <c r="C97" s="296"/>
      <c r="D97" s="278"/>
      <c r="E97" s="278"/>
      <c r="F97" s="304"/>
      <c r="G97" s="164"/>
      <c r="H97" s="205"/>
      <c r="I97" s="160"/>
      <c r="J97" s="178"/>
      <c r="K97" s="178"/>
      <c r="L97" s="231"/>
      <c r="M97" s="232"/>
      <c r="N97" s="231"/>
      <c r="O97" s="231"/>
      <c r="P97" s="231"/>
      <c r="Q97" s="233"/>
    </row>
    <row r="98" spans="1:17" s="56" customFormat="1" ht="24.9">
      <c r="A98" s="251">
        <v>39</v>
      </c>
      <c r="B98" s="238"/>
      <c r="C98" s="599" t="s">
        <v>1283</v>
      </c>
      <c r="D98" s="278"/>
      <c r="E98" s="278" t="s">
        <v>141</v>
      </c>
      <c r="F98" s="304">
        <v>1</v>
      </c>
      <c r="G98" s="164"/>
      <c r="H98" s="205"/>
      <c r="I98" s="160"/>
      <c r="J98" s="178"/>
      <c r="K98" s="178"/>
      <c r="L98" s="231"/>
      <c r="M98" s="232"/>
      <c r="N98" s="231"/>
      <c r="O98" s="231"/>
      <c r="P98" s="231"/>
      <c r="Q98" s="233"/>
    </row>
    <row r="99" spans="1:17" s="56" customFormat="1" ht="24.9">
      <c r="A99" s="251">
        <v>40</v>
      </c>
      <c r="B99" s="238"/>
      <c r="C99" s="599" t="s">
        <v>1457</v>
      </c>
      <c r="D99" s="278"/>
      <c r="E99" s="278"/>
      <c r="F99" s="304"/>
      <c r="G99" s="164"/>
      <c r="H99" s="205"/>
      <c r="I99" s="160"/>
      <c r="J99" s="178"/>
      <c r="K99" s="178"/>
      <c r="L99" s="231"/>
      <c r="M99" s="232"/>
      <c r="N99" s="231"/>
      <c r="O99" s="231"/>
      <c r="P99" s="231"/>
      <c r="Q99" s="233"/>
    </row>
    <row r="100" spans="1:17" s="56" customFormat="1" ht="24.9">
      <c r="A100" s="251">
        <v>41</v>
      </c>
      <c r="B100" s="238"/>
      <c r="C100" s="599" t="s">
        <v>1458</v>
      </c>
      <c r="D100" s="278"/>
      <c r="E100" s="278"/>
      <c r="F100" s="304"/>
      <c r="G100" s="164"/>
      <c r="H100" s="205"/>
      <c r="I100" s="160"/>
      <c r="J100" s="178"/>
      <c r="K100" s="178"/>
      <c r="L100" s="231"/>
      <c r="M100" s="232"/>
      <c r="N100" s="231"/>
      <c r="O100" s="231"/>
      <c r="P100" s="231"/>
      <c r="Q100" s="233"/>
    </row>
    <row r="101" spans="1:17" s="56" customFormat="1" ht="15.05">
      <c r="A101" s="251">
        <v>42</v>
      </c>
      <c r="B101" s="238"/>
      <c r="C101" s="599" t="s">
        <v>1284</v>
      </c>
      <c r="D101" s="278"/>
      <c r="E101" s="278"/>
      <c r="F101" s="304"/>
      <c r="G101" s="164"/>
      <c r="H101" s="205"/>
      <c r="I101" s="160"/>
      <c r="J101" s="178"/>
      <c r="K101" s="178"/>
      <c r="L101" s="231"/>
      <c r="M101" s="232"/>
      <c r="N101" s="231"/>
      <c r="O101" s="231"/>
      <c r="P101" s="231"/>
      <c r="Q101" s="233"/>
    </row>
    <row r="102" spans="1:17" s="56" customFormat="1" ht="15.05">
      <c r="A102" s="251">
        <v>43</v>
      </c>
      <c r="B102" s="238"/>
      <c r="C102" s="296"/>
      <c r="D102" s="278"/>
      <c r="E102" s="278"/>
      <c r="F102" s="304"/>
      <c r="G102" s="164"/>
      <c r="H102" s="205"/>
      <c r="I102" s="160"/>
      <c r="J102" s="178"/>
      <c r="K102" s="178"/>
      <c r="L102" s="231"/>
      <c r="M102" s="232"/>
      <c r="N102" s="231"/>
      <c r="O102" s="231"/>
      <c r="P102" s="231"/>
      <c r="Q102" s="233"/>
    </row>
    <row r="103" spans="1:17" s="56" customFormat="1" ht="24.9">
      <c r="A103" s="251">
        <v>44</v>
      </c>
      <c r="B103" s="238"/>
      <c r="C103" s="599" t="s">
        <v>1459</v>
      </c>
      <c r="D103" s="278"/>
      <c r="E103" s="278" t="s">
        <v>141</v>
      </c>
      <c r="F103" s="304">
        <v>12</v>
      </c>
      <c r="G103" s="164"/>
      <c r="H103" s="205"/>
      <c r="I103" s="160"/>
      <c r="J103" s="178"/>
      <c r="K103" s="178"/>
      <c r="L103" s="231"/>
      <c r="M103" s="232"/>
      <c r="N103" s="231"/>
      <c r="O103" s="231"/>
      <c r="P103" s="231"/>
      <c r="Q103" s="233"/>
    </row>
    <row r="104" spans="1:17" s="56" customFormat="1" ht="24.9">
      <c r="A104" s="251">
        <v>45</v>
      </c>
      <c r="B104" s="238"/>
      <c r="C104" s="599" t="s">
        <v>1460</v>
      </c>
      <c r="D104" s="278"/>
      <c r="E104" s="278"/>
      <c r="F104" s="304"/>
      <c r="G104" s="164"/>
      <c r="H104" s="205"/>
      <c r="I104" s="160"/>
      <c r="J104" s="178"/>
      <c r="K104" s="178"/>
      <c r="L104" s="231"/>
      <c r="M104" s="232"/>
      <c r="N104" s="231"/>
      <c r="O104" s="231"/>
      <c r="P104" s="231"/>
      <c r="Q104" s="233"/>
    </row>
    <row r="105" spans="1:17" s="56" customFormat="1" ht="24.9">
      <c r="A105" s="251">
        <v>46</v>
      </c>
      <c r="B105" s="238"/>
      <c r="C105" s="599" t="s">
        <v>1281</v>
      </c>
      <c r="D105" s="278"/>
      <c r="E105" s="278"/>
      <c r="F105" s="304"/>
      <c r="G105" s="164"/>
      <c r="H105" s="205"/>
      <c r="I105" s="160"/>
      <c r="J105" s="178"/>
      <c r="K105" s="178"/>
      <c r="L105" s="231"/>
      <c r="M105" s="232"/>
      <c r="N105" s="231"/>
      <c r="O105" s="231"/>
      <c r="P105" s="231"/>
      <c r="Q105" s="233"/>
    </row>
    <row r="106" spans="1:17" s="56" customFormat="1" ht="15.05">
      <c r="A106" s="251">
        <v>47</v>
      </c>
      <c r="B106" s="238"/>
      <c r="C106" s="599" t="s">
        <v>1282</v>
      </c>
      <c r="D106" s="278"/>
      <c r="E106" s="278"/>
      <c r="F106" s="304"/>
      <c r="G106" s="164"/>
      <c r="H106" s="205"/>
      <c r="I106" s="160"/>
      <c r="J106" s="178"/>
      <c r="K106" s="178"/>
      <c r="L106" s="231"/>
      <c r="M106" s="232"/>
      <c r="N106" s="231"/>
      <c r="O106" s="231"/>
      <c r="P106" s="231"/>
      <c r="Q106" s="233"/>
    </row>
    <row r="107" spans="1:17" s="56" customFormat="1" ht="15.05">
      <c r="A107" s="251">
        <v>48</v>
      </c>
      <c r="B107" s="238"/>
      <c r="C107" s="296"/>
      <c r="D107" s="278"/>
      <c r="E107" s="278"/>
      <c r="F107" s="304"/>
      <c r="G107" s="164"/>
      <c r="H107" s="205"/>
      <c r="I107" s="160"/>
      <c r="J107" s="178"/>
      <c r="K107" s="178"/>
      <c r="L107" s="231"/>
      <c r="M107" s="232"/>
      <c r="N107" s="231"/>
      <c r="O107" s="231"/>
      <c r="P107" s="231"/>
      <c r="Q107" s="233"/>
    </row>
    <row r="108" spans="1:17" s="56" customFormat="1" ht="24.9">
      <c r="A108" s="251">
        <v>49</v>
      </c>
      <c r="B108" s="238"/>
      <c r="C108" s="599" t="s">
        <v>1461</v>
      </c>
      <c r="D108" s="278"/>
      <c r="E108" s="278" t="s">
        <v>141</v>
      </c>
      <c r="F108" s="304">
        <v>12</v>
      </c>
      <c r="G108" s="164"/>
      <c r="H108" s="205"/>
      <c r="I108" s="160"/>
      <c r="J108" s="178"/>
      <c r="K108" s="178"/>
      <c r="L108" s="231"/>
      <c r="M108" s="232"/>
      <c r="N108" s="231"/>
      <c r="O108" s="231"/>
      <c r="P108" s="231"/>
      <c r="Q108" s="233"/>
    </row>
    <row r="109" spans="1:17" s="56" customFormat="1" ht="15.05">
      <c r="A109" s="251">
        <v>50</v>
      </c>
      <c r="B109" s="238"/>
      <c r="C109" s="599" t="s">
        <v>1285</v>
      </c>
      <c r="D109" s="278"/>
      <c r="E109" s="278"/>
      <c r="F109" s="304"/>
      <c r="G109" s="164"/>
      <c r="H109" s="205"/>
      <c r="I109" s="160"/>
      <c r="J109" s="178"/>
      <c r="K109" s="178"/>
      <c r="L109" s="231"/>
      <c r="M109" s="232"/>
      <c r="N109" s="231"/>
      <c r="O109" s="231"/>
      <c r="P109" s="231"/>
      <c r="Q109" s="233"/>
    </row>
    <row r="110" spans="1:17" s="56" customFormat="1" ht="25.55">
      <c r="A110" s="251">
        <v>51</v>
      </c>
      <c r="B110" s="238"/>
      <c r="C110" s="296" t="s">
        <v>1462</v>
      </c>
      <c r="D110" s="278"/>
      <c r="E110" s="278" t="s">
        <v>141</v>
      </c>
      <c r="F110" s="304">
        <v>1</v>
      </c>
      <c r="G110" s="164"/>
      <c r="H110" s="205"/>
      <c r="I110" s="160"/>
      <c r="J110" s="178"/>
      <c r="K110" s="178"/>
      <c r="L110" s="231"/>
      <c r="M110" s="232"/>
      <c r="N110" s="231"/>
      <c r="O110" s="231"/>
      <c r="P110" s="231"/>
      <c r="Q110" s="233"/>
    </row>
    <row r="111" spans="1:17" s="56" customFormat="1" ht="24.9">
      <c r="A111" s="251">
        <v>52</v>
      </c>
      <c r="B111" s="238"/>
      <c r="C111" s="599" t="s">
        <v>1463</v>
      </c>
      <c r="D111" s="278"/>
      <c r="E111" s="278" t="s">
        <v>141</v>
      </c>
      <c r="F111" s="304">
        <v>5</v>
      </c>
      <c r="G111" s="164"/>
      <c r="H111" s="205"/>
      <c r="I111" s="160"/>
      <c r="J111" s="178"/>
      <c r="K111" s="178"/>
      <c r="L111" s="231"/>
      <c r="M111" s="232"/>
      <c r="N111" s="231"/>
      <c r="O111" s="231"/>
      <c r="P111" s="231"/>
      <c r="Q111" s="233"/>
    </row>
    <row r="112" spans="1:17" s="56" customFormat="1" ht="24.9">
      <c r="A112" s="251">
        <v>53</v>
      </c>
      <c r="B112" s="238"/>
      <c r="C112" s="599" t="s">
        <v>1464</v>
      </c>
      <c r="D112" s="278"/>
      <c r="E112" s="278"/>
      <c r="F112" s="304"/>
      <c r="G112" s="164"/>
      <c r="H112" s="205"/>
      <c r="I112" s="160"/>
      <c r="J112" s="178"/>
      <c r="K112" s="178"/>
      <c r="L112" s="231"/>
      <c r="M112" s="232"/>
      <c r="N112" s="231"/>
      <c r="O112" s="231"/>
      <c r="P112" s="231"/>
      <c r="Q112" s="233"/>
    </row>
    <row r="113" spans="1:17" s="56" customFormat="1" ht="24.9">
      <c r="A113" s="251">
        <v>54</v>
      </c>
      <c r="B113" s="238"/>
      <c r="C113" s="599" t="s">
        <v>1465</v>
      </c>
      <c r="D113" s="278"/>
      <c r="E113" s="278"/>
      <c r="F113" s="304"/>
      <c r="G113" s="164"/>
      <c r="H113" s="205"/>
      <c r="I113" s="160"/>
      <c r="J113" s="178"/>
      <c r="K113" s="178"/>
      <c r="L113" s="231"/>
      <c r="M113" s="232"/>
      <c r="N113" s="231"/>
      <c r="O113" s="231"/>
      <c r="P113" s="231"/>
      <c r="Q113" s="233"/>
    </row>
    <row r="114" spans="1:17" s="56" customFormat="1" ht="15.05">
      <c r="A114" s="251">
        <v>55</v>
      </c>
      <c r="B114" s="238"/>
      <c r="C114" s="599" t="s">
        <v>1286</v>
      </c>
      <c r="D114" s="278"/>
      <c r="E114" s="278"/>
      <c r="F114" s="304"/>
      <c r="G114" s="164"/>
      <c r="H114" s="205"/>
      <c r="I114" s="160"/>
      <c r="J114" s="178"/>
      <c r="K114" s="178"/>
      <c r="L114" s="231"/>
      <c r="M114" s="232"/>
      <c r="N114" s="231"/>
      <c r="O114" s="231"/>
      <c r="P114" s="231"/>
      <c r="Q114" s="233"/>
    </row>
    <row r="115" spans="1:17" s="56" customFormat="1" ht="15.05">
      <c r="A115" s="251">
        <v>56</v>
      </c>
      <c r="B115" s="238"/>
      <c r="C115" s="296"/>
      <c r="D115" s="278"/>
      <c r="E115" s="278"/>
      <c r="F115" s="304"/>
      <c r="G115" s="164"/>
      <c r="H115" s="205"/>
      <c r="I115" s="160"/>
      <c r="J115" s="178"/>
      <c r="K115" s="178"/>
      <c r="L115" s="231"/>
      <c r="M115" s="232"/>
      <c r="N115" s="231"/>
      <c r="O115" s="231"/>
      <c r="P115" s="231"/>
      <c r="Q115" s="233"/>
    </row>
    <row r="116" spans="1:17" s="56" customFormat="1" ht="24.9">
      <c r="A116" s="251">
        <v>57</v>
      </c>
      <c r="B116" s="238"/>
      <c r="C116" s="599" t="s">
        <v>1467</v>
      </c>
      <c r="D116" s="278"/>
      <c r="E116" s="278" t="s">
        <v>141</v>
      </c>
      <c r="F116" s="304">
        <v>3</v>
      </c>
      <c r="G116" s="164"/>
      <c r="H116" s="205"/>
      <c r="I116" s="160"/>
      <c r="J116" s="178"/>
      <c r="K116" s="178"/>
      <c r="L116" s="231"/>
      <c r="M116" s="232"/>
      <c r="N116" s="231"/>
      <c r="O116" s="231"/>
      <c r="P116" s="231"/>
      <c r="Q116" s="233"/>
    </row>
    <row r="117" spans="1:17" s="56" customFormat="1" ht="24.9">
      <c r="A117" s="251">
        <v>58</v>
      </c>
      <c r="B117" s="238"/>
      <c r="C117" s="599" t="s">
        <v>1464</v>
      </c>
      <c r="D117" s="278"/>
      <c r="E117" s="278"/>
      <c r="F117" s="304"/>
      <c r="G117" s="164"/>
      <c r="H117" s="205"/>
      <c r="I117" s="160"/>
      <c r="J117" s="178"/>
      <c r="K117" s="178"/>
      <c r="L117" s="231"/>
      <c r="M117" s="232"/>
      <c r="N117" s="231"/>
      <c r="O117" s="231"/>
      <c r="P117" s="231"/>
      <c r="Q117" s="233"/>
    </row>
    <row r="118" spans="1:17" s="56" customFormat="1" ht="24.9">
      <c r="A118" s="251">
        <v>59</v>
      </c>
      <c r="B118" s="238"/>
      <c r="C118" s="599" t="s">
        <v>1466</v>
      </c>
      <c r="D118" s="278"/>
      <c r="E118" s="278"/>
      <c r="F118" s="304"/>
      <c r="G118" s="164"/>
      <c r="H118" s="205"/>
      <c r="I118" s="160"/>
      <c r="J118" s="178"/>
      <c r="K118" s="178"/>
      <c r="L118" s="231"/>
      <c r="M118" s="232"/>
      <c r="N118" s="231"/>
      <c r="O118" s="231"/>
      <c r="P118" s="231"/>
      <c r="Q118" s="233"/>
    </row>
    <row r="119" spans="1:17" s="56" customFormat="1" ht="15.05">
      <c r="A119" s="251">
        <v>60</v>
      </c>
      <c r="B119" s="238"/>
      <c r="C119" s="599" t="s">
        <v>1286</v>
      </c>
      <c r="D119" s="278"/>
      <c r="E119" s="278"/>
      <c r="F119" s="304"/>
      <c r="G119" s="164"/>
      <c r="H119" s="205"/>
      <c r="I119" s="160"/>
      <c r="J119" s="178"/>
      <c r="K119" s="178"/>
      <c r="L119" s="231"/>
      <c r="M119" s="232"/>
      <c r="N119" s="231"/>
      <c r="O119" s="231"/>
      <c r="P119" s="231"/>
      <c r="Q119" s="233"/>
    </row>
    <row r="120" spans="1:17" s="56" customFormat="1" ht="15.05">
      <c r="A120" s="251">
        <v>61</v>
      </c>
      <c r="B120" s="238"/>
      <c r="C120" s="296"/>
      <c r="D120" s="278"/>
      <c r="E120" s="278"/>
      <c r="F120" s="304"/>
      <c r="G120" s="164"/>
      <c r="H120" s="205"/>
      <c r="I120" s="160"/>
      <c r="J120" s="178"/>
      <c r="K120" s="178"/>
      <c r="L120" s="231"/>
      <c r="M120" s="232"/>
      <c r="N120" s="231"/>
      <c r="O120" s="231"/>
      <c r="P120" s="231"/>
      <c r="Q120" s="233"/>
    </row>
    <row r="121" spans="1:17" s="56" customFormat="1" ht="24.9">
      <c r="A121" s="251">
        <v>62</v>
      </c>
      <c r="B121" s="238"/>
      <c r="C121" s="599" t="s">
        <v>1463</v>
      </c>
      <c r="D121" s="278"/>
      <c r="E121" s="278" t="s">
        <v>141</v>
      </c>
      <c r="F121" s="304">
        <v>14</v>
      </c>
      <c r="G121" s="164"/>
      <c r="H121" s="205"/>
      <c r="I121" s="160"/>
      <c r="J121" s="178"/>
      <c r="K121" s="178"/>
      <c r="L121" s="231"/>
      <c r="M121" s="232"/>
      <c r="N121" s="231"/>
      <c r="O121" s="231"/>
      <c r="P121" s="231"/>
      <c r="Q121" s="233"/>
    </row>
    <row r="122" spans="1:17" s="56" customFormat="1" ht="24.9">
      <c r="A122" s="251">
        <v>63</v>
      </c>
      <c r="B122" s="238"/>
      <c r="C122" s="599" t="s">
        <v>1468</v>
      </c>
      <c r="D122" s="278"/>
      <c r="E122" s="278"/>
      <c r="F122" s="304"/>
      <c r="G122" s="164"/>
      <c r="H122" s="205"/>
      <c r="I122" s="160"/>
      <c r="J122" s="178"/>
      <c r="K122" s="178"/>
      <c r="L122" s="231"/>
      <c r="M122" s="232"/>
      <c r="N122" s="231"/>
      <c r="O122" s="231"/>
      <c r="P122" s="231"/>
      <c r="Q122" s="233"/>
    </row>
    <row r="123" spans="1:17" s="56" customFormat="1" ht="24.9">
      <c r="A123" s="251">
        <v>64</v>
      </c>
      <c r="B123" s="238"/>
      <c r="C123" s="599" t="s">
        <v>1469</v>
      </c>
      <c r="D123" s="278"/>
      <c r="E123" s="278"/>
      <c r="F123" s="304"/>
      <c r="G123" s="164"/>
      <c r="H123" s="205"/>
      <c r="I123" s="160"/>
      <c r="J123" s="178"/>
      <c r="K123" s="178"/>
      <c r="L123" s="231"/>
      <c r="M123" s="232"/>
      <c r="N123" s="231"/>
      <c r="O123" s="231"/>
      <c r="P123" s="231"/>
      <c r="Q123" s="233"/>
    </row>
    <row r="124" spans="1:17" s="56" customFormat="1" ht="15.05">
      <c r="A124" s="251">
        <v>65</v>
      </c>
      <c r="B124" s="238"/>
      <c r="C124" s="599" t="s">
        <v>1286</v>
      </c>
      <c r="D124" s="278"/>
      <c r="E124" s="278"/>
      <c r="F124" s="304"/>
      <c r="G124" s="164"/>
      <c r="H124" s="205"/>
      <c r="I124" s="160"/>
      <c r="J124" s="178"/>
      <c r="K124" s="178"/>
      <c r="L124" s="231"/>
      <c r="M124" s="232"/>
      <c r="N124" s="231"/>
      <c r="O124" s="231"/>
      <c r="P124" s="231"/>
      <c r="Q124" s="233"/>
    </row>
    <row r="125" spans="1:17" s="56" customFormat="1" ht="15.05">
      <c r="A125" s="251">
        <v>66</v>
      </c>
      <c r="B125" s="238"/>
      <c r="C125" s="296"/>
      <c r="D125" s="278"/>
      <c r="E125" s="278"/>
      <c r="F125" s="304"/>
      <c r="G125" s="164"/>
      <c r="H125" s="205"/>
      <c r="I125" s="160"/>
      <c r="J125" s="178"/>
      <c r="K125" s="178"/>
      <c r="L125" s="231"/>
      <c r="M125" s="232"/>
      <c r="N125" s="231"/>
      <c r="O125" s="231"/>
      <c r="P125" s="231"/>
      <c r="Q125" s="233"/>
    </row>
    <row r="126" spans="1:17" s="56" customFormat="1" ht="24.9">
      <c r="A126" s="251">
        <v>67</v>
      </c>
      <c r="B126" s="238"/>
      <c r="C126" s="599" t="s">
        <v>1470</v>
      </c>
      <c r="D126" s="278"/>
      <c r="E126" s="278" t="s">
        <v>141</v>
      </c>
      <c r="F126" s="304">
        <v>3</v>
      </c>
      <c r="G126" s="164"/>
      <c r="H126" s="205"/>
      <c r="I126" s="160"/>
      <c r="J126" s="178"/>
      <c r="K126" s="178"/>
      <c r="L126" s="231"/>
      <c r="M126" s="232"/>
      <c r="N126" s="231"/>
      <c r="O126" s="231"/>
      <c r="P126" s="231"/>
      <c r="Q126" s="233"/>
    </row>
    <row r="127" spans="1:17" s="56" customFormat="1" ht="24.9">
      <c r="A127" s="251">
        <v>68</v>
      </c>
      <c r="B127" s="238"/>
      <c r="C127" s="599" t="s">
        <v>1471</v>
      </c>
      <c r="D127" s="278"/>
      <c r="E127" s="278"/>
      <c r="F127" s="304"/>
      <c r="G127" s="164"/>
      <c r="H127" s="205"/>
      <c r="I127" s="160"/>
      <c r="J127" s="178"/>
      <c r="K127" s="178"/>
      <c r="L127" s="231"/>
      <c r="M127" s="232"/>
      <c r="N127" s="231"/>
      <c r="O127" s="231"/>
      <c r="P127" s="231"/>
      <c r="Q127" s="233"/>
    </row>
    <row r="128" spans="1:17" s="56" customFormat="1" ht="24.9">
      <c r="A128" s="251">
        <v>69</v>
      </c>
      <c r="B128" s="238"/>
      <c r="C128" s="599" t="s">
        <v>1472</v>
      </c>
      <c r="D128" s="278"/>
      <c r="E128" s="278"/>
      <c r="F128" s="304"/>
      <c r="G128" s="164"/>
      <c r="H128" s="205"/>
      <c r="I128" s="160"/>
      <c r="J128" s="178"/>
      <c r="K128" s="178"/>
      <c r="L128" s="231"/>
      <c r="M128" s="232"/>
      <c r="N128" s="231"/>
      <c r="O128" s="231"/>
      <c r="P128" s="231"/>
      <c r="Q128" s="233"/>
    </row>
    <row r="129" spans="1:17" s="56" customFormat="1" ht="24.9">
      <c r="A129" s="251">
        <v>70</v>
      </c>
      <c r="B129" s="238"/>
      <c r="C129" s="599" t="s">
        <v>1473</v>
      </c>
      <c r="D129" s="278"/>
      <c r="E129" s="278"/>
      <c r="F129" s="304"/>
      <c r="G129" s="164"/>
      <c r="H129" s="205"/>
      <c r="I129" s="160"/>
      <c r="J129" s="178"/>
      <c r="K129" s="178"/>
      <c r="L129" s="231"/>
      <c r="M129" s="232"/>
      <c r="N129" s="231"/>
      <c r="O129" s="231"/>
      <c r="P129" s="231"/>
      <c r="Q129" s="233"/>
    </row>
    <row r="130" spans="1:17" s="56" customFormat="1" ht="15.05">
      <c r="A130" s="251">
        <v>71</v>
      </c>
      <c r="B130" s="238"/>
      <c r="C130" s="296"/>
      <c r="D130" s="278"/>
      <c r="E130" s="278"/>
      <c r="F130" s="304"/>
      <c r="G130" s="164"/>
      <c r="H130" s="205"/>
      <c r="I130" s="160"/>
      <c r="J130" s="178"/>
      <c r="K130" s="178"/>
      <c r="L130" s="231"/>
      <c r="M130" s="232"/>
      <c r="N130" s="231"/>
      <c r="O130" s="231"/>
      <c r="P130" s="231"/>
      <c r="Q130" s="233"/>
    </row>
    <row r="131" spans="1:17" s="56" customFormat="1" ht="24.9">
      <c r="A131" s="251">
        <v>72</v>
      </c>
      <c r="B131" s="238"/>
      <c r="C131" s="599" t="s">
        <v>1474</v>
      </c>
      <c r="D131" s="278"/>
      <c r="E131" s="278" t="s">
        <v>141</v>
      </c>
      <c r="F131" s="304">
        <v>12</v>
      </c>
      <c r="G131" s="164"/>
      <c r="H131" s="205"/>
      <c r="I131" s="160"/>
      <c r="J131" s="178"/>
      <c r="K131" s="178"/>
      <c r="L131" s="231"/>
      <c r="M131" s="232"/>
      <c r="N131" s="231"/>
      <c r="O131" s="231"/>
      <c r="P131" s="231"/>
      <c r="Q131" s="233"/>
    </row>
    <row r="132" spans="1:17" s="56" customFormat="1" ht="24.9">
      <c r="A132" s="251">
        <v>73</v>
      </c>
      <c r="B132" s="238"/>
      <c r="C132" s="599" t="s">
        <v>1287</v>
      </c>
      <c r="D132" s="278"/>
      <c r="E132" s="278"/>
      <c r="F132" s="304"/>
      <c r="G132" s="164"/>
      <c r="H132" s="205"/>
      <c r="I132" s="160"/>
      <c r="J132" s="178"/>
      <c r="K132" s="178"/>
      <c r="L132" s="231"/>
      <c r="M132" s="232"/>
      <c r="N132" s="231"/>
      <c r="O132" s="231"/>
      <c r="P132" s="231"/>
      <c r="Q132" s="233"/>
    </row>
    <row r="133" spans="1:17" s="56" customFormat="1" ht="24.9">
      <c r="A133" s="251">
        <v>74</v>
      </c>
      <c r="B133" s="238"/>
      <c r="C133" s="599" t="s">
        <v>1475</v>
      </c>
      <c r="D133" s="278"/>
      <c r="E133" s="278"/>
      <c r="F133" s="304"/>
      <c r="G133" s="164"/>
      <c r="H133" s="205"/>
      <c r="I133" s="160"/>
      <c r="J133" s="178"/>
      <c r="K133" s="178"/>
      <c r="L133" s="231"/>
      <c r="M133" s="232"/>
      <c r="N133" s="231"/>
      <c r="O133" s="231"/>
      <c r="P133" s="231"/>
      <c r="Q133" s="233"/>
    </row>
    <row r="134" spans="1:17" s="56" customFormat="1" ht="24.9">
      <c r="A134" s="251">
        <v>75</v>
      </c>
      <c r="B134" s="238"/>
      <c r="C134" s="599" t="s">
        <v>1476</v>
      </c>
      <c r="D134" s="278"/>
      <c r="E134" s="278"/>
      <c r="F134" s="304"/>
      <c r="G134" s="164"/>
      <c r="H134" s="205"/>
      <c r="I134" s="160"/>
      <c r="J134" s="178"/>
      <c r="K134" s="178"/>
      <c r="L134" s="231"/>
      <c r="M134" s="232"/>
      <c r="N134" s="231"/>
      <c r="O134" s="231"/>
      <c r="P134" s="231"/>
      <c r="Q134" s="233"/>
    </row>
    <row r="135" spans="1:17" s="56" customFormat="1" ht="15.05">
      <c r="A135" s="251">
        <v>76</v>
      </c>
      <c r="B135" s="238"/>
      <c r="C135" s="296"/>
      <c r="D135" s="278"/>
      <c r="E135" s="278"/>
      <c r="F135" s="304"/>
      <c r="G135" s="164"/>
      <c r="H135" s="205"/>
      <c r="I135" s="160"/>
      <c r="J135" s="178"/>
      <c r="K135" s="178"/>
      <c r="L135" s="231"/>
      <c r="M135" s="232"/>
      <c r="N135" s="231"/>
      <c r="O135" s="231"/>
      <c r="P135" s="231"/>
      <c r="Q135" s="233"/>
    </row>
    <row r="136" spans="1:17" s="56" customFormat="1" ht="24.9">
      <c r="A136" s="251">
        <v>77</v>
      </c>
      <c r="B136" s="238"/>
      <c r="C136" s="599" t="s">
        <v>1477</v>
      </c>
      <c r="D136" s="278"/>
      <c r="E136" s="278" t="s">
        <v>141</v>
      </c>
      <c r="F136" s="304">
        <v>2</v>
      </c>
      <c r="G136" s="164"/>
      <c r="H136" s="205"/>
      <c r="I136" s="160"/>
      <c r="J136" s="178"/>
      <c r="K136" s="178"/>
      <c r="L136" s="231"/>
      <c r="M136" s="232"/>
      <c r="N136" s="231"/>
      <c r="O136" s="231"/>
      <c r="P136" s="231"/>
      <c r="Q136" s="233"/>
    </row>
    <row r="137" spans="1:17" s="56" customFormat="1" ht="24.9">
      <c r="A137" s="251">
        <v>78</v>
      </c>
      <c r="B137" s="238"/>
      <c r="C137" s="599" t="s">
        <v>1478</v>
      </c>
      <c r="D137" s="278"/>
      <c r="E137" s="278"/>
      <c r="F137" s="304"/>
      <c r="G137" s="164"/>
      <c r="H137" s="205"/>
      <c r="I137" s="160"/>
      <c r="J137" s="178"/>
      <c r="K137" s="178"/>
      <c r="L137" s="231"/>
      <c r="M137" s="232"/>
      <c r="N137" s="231"/>
      <c r="O137" s="231"/>
      <c r="P137" s="231"/>
      <c r="Q137" s="233"/>
    </row>
    <row r="138" spans="1:17" s="56" customFormat="1" ht="24.9">
      <c r="A138" s="251">
        <v>79</v>
      </c>
      <c r="B138" s="238"/>
      <c r="C138" s="599" t="s">
        <v>1479</v>
      </c>
      <c r="D138" s="278"/>
      <c r="E138" s="278"/>
      <c r="F138" s="304"/>
      <c r="G138" s="164"/>
      <c r="H138" s="205"/>
      <c r="I138" s="160"/>
      <c r="J138" s="178"/>
      <c r="K138" s="178"/>
      <c r="L138" s="231"/>
      <c r="M138" s="232"/>
      <c r="N138" s="231"/>
      <c r="O138" s="231"/>
      <c r="P138" s="231"/>
      <c r="Q138" s="233"/>
    </row>
    <row r="139" spans="1:17" s="56" customFormat="1" ht="24.9">
      <c r="A139" s="251">
        <v>80</v>
      </c>
      <c r="B139" s="238"/>
      <c r="C139" s="599" t="s">
        <v>1476</v>
      </c>
      <c r="D139" s="278"/>
      <c r="E139" s="278"/>
      <c r="F139" s="304"/>
      <c r="G139" s="164"/>
      <c r="H139" s="205"/>
      <c r="I139" s="160"/>
      <c r="J139" s="178"/>
      <c r="K139" s="178"/>
      <c r="L139" s="231"/>
      <c r="M139" s="232"/>
      <c r="N139" s="231"/>
      <c r="O139" s="231"/>
      <c r="P139" s="231"/>
      <c r="Q139" s="233"/>
    </row>
    <row r="140" spans="1:17" s="56" customFormat="1" ht="15.05">
      <c r="A140" s="251">
        <v>81</v>
      </c>
      <c r="B140" s="238"/>
      <c r="C140" s="296"/>
      <c r="D140" s="278"/>
      <c r="E140" s="278"/>
      <c r="F140" s="304"/>
      <c r="G140" s="164"/>
      <c r="H140" s="205"/>
      <c r="I140" s="160"/>
      <c r="J140" s="178"/>
      <c r="K140" s="178"/>
      <c r="L140" s="231"/>
      <c r="M140" s="232"/>
      <c r="N140" s="231"/>
      <c r="O140" s="231"/>
      <c r="P140" s="231"/>
      <c r="Q140" s="233"/>
    </row>
    <row r="141" spans="1:17" s="56" customFormat="1" ht="24.9">
      <c r="A141" s="251">
        <v>82</v>
      </c>
      <c r="B141" s="238"/>
      <c r="C141" s="599" t="s">
        <v>1480</v>
      </c>
      <c r="D141" s="278"/>
      <c r="E141" s="278" t="s">
        <v>141</v>
      </c>
      <c r="F141" s="304">
        <v>2</v>
      </c>
      <c r="G141" s="164"/>
      <c r="H141" s="205"/>
      <c r="I141" s="160"/>
      <c r="J141" s="178"/>
      <c r="K141" s="178"/>
      <c r="L141" s="231"/>
      <c r="M141" s="232"/>
      <c r="N141" s="231"/>
      <c r="O141" s="231"/>
      <c r="P141" s="231"/>
      <c r="Q141" s="233"/>
    </row>
    <row r="142" spans="1:17" s="56" customFormat="1" ht="24.9">
      <c r="A142" s="251">
        <v>83</v>
      </c>
      <c r="B142" s="238"/>
      <c r="C142" s="599" t="s">
        <v>1481</v>
      </c>
      <c r="D142" s="278"/>
      <c r="E142" s="278"/>
      <c r="F142" s="304"/>
      <c r="G142" s="164"/>
      <c r="H142" s="205"/>
      <c r="I142" s="160"/>
      <c r="J142" s="178"/>
      <c r="K142" s="178"/>
      <c r="L142" s="231"/>
      <c r="M142" s="232"/>
      <c r="N142" s="231"/>
      <c r="O142" s="231"/>
      <c r="P142" s="231"/>
      <c r="Q142" s="233"/>
    </row>
    <row r="143" spans="1:17" s="56" customFormat="1" ht="24.9">
      <c r="A143" s="251">
        <v>84</v>
      </c>
      <c r="B143" s="238"/>
      <c r="C143" s="599" t="s">
        <v>1482</v>
      </c>
      <c r="D143" s="278"/>
      <c r="E143" s="278"/>
      <c r="F143" s="304"/>
      <c r="G143" s="164"/>
      <c r="H143" s="205"/>
      <c r="I143" s="160"/>
      <c r="J143" s="178"/>
      <c r="K143" s="178"/>
      <c r="L143" s="231"/>
      <c r="M143" s="232"/>
      <c r="N143" s="231"/>
      <c r="O143" s="231"/>
      <c r="P143" s="231"/>
      <c r="Q143" s="233"/>
    </row>
    <row r="144" spans="1:17" s="56" customFormat="1" ht="24.9">
      <c r="A144" s="251">
        <v>85</v>
      </c>
      <c r="B144" s="238"/>
      <c r="C144" s="599" t="s">
        <v>1483</v>
      </c>
      <c r="D144" s="278"/>
      <c r="E144" s="278"/>
      <c r="F144" s="304"/>
      <c r="G144" s="164"/>
      <c r="H144" s="205"/>
      <c r="I144" s="160"/>
      <c r="J144" s="178"/>
      <c r="K144" s="178"/>
      <c r="L144" s="231"/>
      <c r="M144" s="232"/>
      <c r="N144" s="231"/>
      <c r="O144" s="231"/>
      <c r="P144" s="231"/>
      <c r="Q144" s="233"/>
    </row>
    <row r="145" spans="1:17" s="56" customFormat="1" ht="15.05">
      <c r="A145" s="251">
        <v>86</v>
      </c>
      <c r="B145" s="238"/>
      <c r="C145" s="599" t="s">
        <v>1288</v>
      </c>
      <c r="D145" s="278"/>
      <c r="E145" s="278"/>
      <c r="F145" s="304"/>
      <c r="G145" s="164"/>
      <c r="H145" s="205"/>
      <c r="I145" s="160"/>
      <c r="J145" s="178"/>
      <c r="K145" s="178"/>
      <c r="L145" s="231"/>
      <c r="M145" s="232"/>
      <c r="N145" s="231"/>
      <c r="O145" s="231"/>
      <c r="P145" s="231"/>
      <c r="Q145" s="233"/>
    </row>
    <row r="146" spans="1:17" s="56" customFormat="1" ht="15.05">
      <c r="A146" s="251">
        <v>87</v>
      </c>
      <c r="B146" s="238"/>
      <c r="C146" s="296"/>
      <c r="D146" s="278"/>
      <c r="E146" s="278"/>
      <c r="F146" s="304"/>
      <c r="G146" s="164"/>
      <c r="H146" s="205"/>
      <c r="I146" s="160"/>
      <c r="J146" s="178"/>
      <c r="K146" s="178"/>
      <c r="L146" s="231"/>
      <c r="M146" s="232"/>
      <c r="N146" s="231"/>
      <c r="O146" s="231"/>
      <c r="P146" s="231"/>
      <c r="Q146" s="233"/>
    </row>
    <row r="147" spans="1:17" s="56" customFormat="1" ht="24.9">
      <c r="A147" s="251">
        <v>88</v>
      </c>
      <c r="B147" s="238"/>
      <c r="C147" s="599" t="s">
        <v>1484</v>
      </c>
      <c r="D147" s="278"/>
      <c r="E147" s="278" t="s">
        <v>141</v>
      </c>
      <c r="F147" s="304">
        <v>3</v>
      </c>
      <c r="G147" s="164"/>
      <c r="H147" s="205"/>
      <c r="I147" s="160"/>
      <c r="J147" s="178"/>
      <c r="K147" s="178"/>
      <c r="L147" s="231"/>
      <c r="M147" s="232"/>
      <c r="N147" s="231"/>
      <c r="O147" s="231"/>
      <c r="P147" s="231"/>
      <c r="Q147" s="233"/>
    </row>
    <row r="148" spans="1:17" s="56" customFormat="1" ht="24.9">
      <c r="A148" s="251">
        <v>89</v>
      </c>
      <c r="B148" s="238"/>
      <c r="C148" s="599" t="s">
        <v>1485</v>
      </c>
      <c r="D148" s="278"/>
      <c r="E148" s="278"/>
      <c r="F148" s="304"/>
      <c r="G148" s="164"/>
      <c r="H148" s="205"/>
      <c r="I148" s="160"/>
      <c r="J148" s="178"/>
      <c r="K148" s="178"/>
      <c r="L148" s="231"/>
      <c r="M148" s="232"/>
      <c r="N148" s="231"/>
      <c r="O148" s="231"/>
      <c r="P148" s="231"/>
      <c r="Q148" s="233"/>
    </row>
    <row r="149" spans="1:17" s="56" customFormat="1" ht="24.9">
      <c r="A149" s="251">
        <v>90</v>
      </c>
      <c r="B149" s="238"/>
      <c r="C149" s="599" t="s">
        <v>1486</v>
      </c>
      <c r="D149" s="278"/>
      <c r="E149" s="278"/>
      <c r="F149" s="304"/>
      <c r="G149" s="164"/>
      <c r="H149" s="205"/>
      <c r="I149" s="160"/>
      <c r="J149" s="178"/>
      <c r="K149" s="178"/>
      <c r="L149" s="231"/>
      <c r="M149" s="232"/>
      <c r="N149" s="231"/>
      <c r="O149" s="231"/>
      <c r="P149" s="231"/>
      <c r="Q149" s="233"/>
    </row>
    <row r="150" spans="1:17" s="56" customFormat="1" ht="15.05">
      <c r="A150" s="251">
        <v>91</v>
      </c>
      <c r="B150" s="238"/>
      <c r="C150" s="296"/>
      <c r="D150" s="278"/>
      <c r="E150" s="278"/>
      <c r="F150" s="304"/>
      <c r="G150" s="164"/>
      <c r="H150" s="205"/>
      <c r="I150" s="160"/>
      <c r="J150" s="178"/>
      <c r="K150" s="178"/>
      <c r="L150" s="231"/>
      <c r="M150" s="232"/>
      <c r="N150" s="231"/>
      <c r="O150" s="231"/>
      <c r="P150" s="231"/>
      <c r="Q150" s="233"/>
    </row>
    <row r="151" spans="1:17" s="56" customFormat="1" ht="24.9">
      <c r="A151" s="251">
        <v>92</v>
      </c>
      <c r="B151" s="238"/>
      <c r="C151" s="599" t="s">
        <v>1487</v>
      </c>
      <c r="D151" s="278"/>
      <c r="E151" s="278" t="s">
        <v>141</v>
      </c>
      <c r="F151" s="304">
        <v>4</v>
      </c>
      <c r="G151" s="164"/>
      <c r="H151" s="205"/>
      <c r="I151" s="160"/>
      <c r="J151" s="178"/>
      <c r="K151" s="178"/>
      <c r="L151" s="231"/>
      <c r="M151" s="232"/>
      <c r="N151" s="231"/>
      <c r="O151" s="231"/>
      <c r="P151" s="231"/>
      <c r="Q151" s="233"/>
    </row>
    <row r="152" spans="1:17" s="56" customFormat="1" ht="24.9">
      <c r="A152" s="251">
        <v>93</v>
      </c>
      <c r="B152" s="238"/>
      <c r="C152" s="599" t="s">
        <v>1289</v>
      </c>
      <c r="D152" s="278"/>
      <c r="E152" s="278"/>
      <c r="F152" s="304"/>
      <c r="G152" s="164"/>
      <c r="H152" s="205"/>
      <c r="I152" s="160"/>
      <c r="J152" s="178"/>
      <c r="K152" s="178"/>
      <c r="L152" s="231"/>
      <c r="M152" s="232"/>
      <c r="N152" s="231"/>
      <c r="O152" s="231"/>
      <c r="P152" s="231"/>
      <c r="Q152" s="233"/>
    </row>
    <row r="153" spans="1:17" s="56" customFormat="1" ht="24.9">
      <c r="A153" s="251">
        <v>94</v>
      </c>
      <c r="B153" s="238"/>
      <c r="C153" s="599" t="s">
        <v>1488</v>
      </c>
      <c r="D153" s="278"/>
      <c r="E153" s="278"/>
      <c r="F153" s="304"/>
      <c r="G153" s="164"/>
      <c r="H153" s="205"/>
      <c r="I153" s="160"/>
      <c r="J153" s="178"/>
      <c r="K153" s="178"/>
      <c r="L153" s="231"/>
      <c r="M153" s="232"/>
      <c r="N153" s="231"/>
      <c r="O153" s="231"/>
      <c r="P153" s="231"/>
      <c r="Q153" s="233"/>
    </row>
    <row r="154" spans="1:17" s="56" customFormat="1" ht="15.05">
      <c r="A154" s="251">
        <v>95</v>
      </c>
      <c r="B154" s="238"/>
      <c r="C154" s="599" t="s">
        <v>1290</v>
      </c>
      <c r="D154" s="278"/>
      <c r="E154" s="278"/>
      <c r="F154" s="304"/>
      <c r="G154" s="164"/>
      <c r="H154" s="205"/>
      <c r="I154" s="160"/>
      <c r="J154" s="178"/>
      <c r="K154" s="178"/>
      <c r="L154" s="231"/>
      <c r="M154" s="232"/>
      <c r="N154" s="231"/>
      <c r="O154" s="231"/>
      <c r="P154" s="231"/>
      <c r="Q154" s="233"/>
    </row>
    <row r="155" spans="1:17" s="56" customFormat="1" ht="15.05">
      <c r="A155" s="251">
        <v>96</v>
      </c>
      <c r="B155" s="238"/>
      <c r="C155" s="239"/>
      <c r="D155" s="278"/>
      <c r="E155" s="278"/>
      <c r="F155" s="304"/>
      <c r="G155" s="164"/>
      <c r="H155" s="205"/>
      <c r="I155" s="160"/>
      <c r="J155" s="178"/>
      <c r="K155" s="178"/>
      <c r="L155" s="231"/>
      <c r="M155" s="232"/>
      <c r="N155" s="231"/>
      <c r="O155" s="231"/>
      <c r="P155" s="231"/>
      <c r="Q155" s="233"/>
    </row>
    <row r="156" spans="1:17" s="56" customFormat="1" ht="24.9">
      <c r="A156" s="251">
        <v>97</v>
      </c>
      <c r="B156" s="238"/>
      <c r="C156" s="599" t="s">
        <v>1489</v>
      </c>
      <c r="D156" s="278"/>
      <c r="E156" s="278" t="s">
        <v>141</v>
      </c>
      <c r="F156" s="304">
        <v>3</v>
      </c>
      <c r="G156" s="164"/>
      <c r="H156" s="205"/>
      <c r="I156" s="160"/>
      <c r="J156" s="178"/>
      <c r="K156" s="178"/>
      <c r="L156" s="231"/>
      <c r="M156" s="232"/>
      <c r="N156" s="231"/>
      <c r="O156" s="231"/>
      <c r="P156" s="231"/>
      <c r="Q156" s="233"/>
    </row>
    <row r="157" spans="1:17" s="56" customFormat="1" ht="24.9">
      <c r="A157" s="251">
        <v>98</v>
      </c>
      <c r="B157" s="238"/>
      <c r="C157" s="599" t="s">
        <v>1291</v>
      </c>
      <c r="D157" s="278"/>
      <c r="E157" s="278"/>
      <c r="F157" s="304"/>
      <c r="G157" s="164"/>
      <c r="H157" s="205"/>
      <c r="I157" s="160"/>
      <c r="J157" s="178"/>
      <c r="K157" s="178"/>
      <c r="L157" s="231"/>
      <c r="M157" s="232"/>
      <c r="N157" s="231"/>
      <c r="O157" s="231"/>
      <c r="P157" s="231"/>
      <c r="Q157" s="233"/>
    </row>
    <row r="158" spans="1:17" s="56" customFormat="1" ht="24.9">
      <c r="A158" s="251">
        <v>99</v>
      </c>
      <c r="B158" s="238"/>
      <c r="C158" s="599" t="s">
        <v>1490</v>
      </c>
      <c r="D158" s="278"/>
      <c r="E158" s="278"/>
      <c r="F158" s="304"/>
      <c r="G158" s="164"/>
      <c r="H158" s="205"/>
      <c r="I158" s="160"/>
      <c r="J158" s="178"/>
      <c r="K158" s="178"/>
      <c r="L158" s="231"/>
      <c r="M158" s="232"/>
      <c r="N158" s="231"/>
      <c r="O158" s="231"/>
      <c r="P158" s="231"/>
      <c r="Q158" s="233"/>
    </row>
    <row r="159" spans="1:17" s="56" customFormat="1" ht="24.9">
      <c r="A159" s="251">
        <v>100</v>
      </c>
      <c r="B159" s="238"/>
      <c r="C159" s="599" t="s">
        <v>1491</v>
      </c>
      <c r="D159" s="278"/>
      <c r="E159" s="278"/>
      <c r="F159" s="304"/>
      <c r="G159" s="164"/>
      <c r="H159" s="205"/>
      <c r="I159" s="160"/>
      <c r="J159" s="178"/>
      <c r="K159" s="178"/>
      <c r="L159" s="231"/>
      <c r="M159" s="232"/>
      <c r="N159" s="231"/>
      <c r="O159" s="231"/>
      <c r="P159" s="231"/>
      <c r="Q159" s="233"/>
    </row>
    <row r="160" spans="1:17" s="56" customFormat="1" ht="15.05">
      <c r="A160" s="251">
        <v>101</v>
      </c>
      <c r="B160" s="238"/>
      <c r="C160" s="599" t="s">
        <v>1292</v>
      </c>
      <c r="D160" s="278"/>
      <c r="E160" s="278"/>
      <c r="F160" s="304"/>
      <c r="G160" s="164"/>
      <c r="H160" s="205"/>
      <c r="I160" s="160"/>
      <c r="J160" s="178"/>
      <c r="K160" s="178"/>
      <c r="L160" s="231"/>
      <c r="M160" s="232"/>
      <c r="N160" s="231"/>
      <c r="O160" s="231"/>
      <c r="P160" s="231"/>
      <c r="Q160" s="233"/>
    </row>
    <row r="161" spans="1:17" s="56" customFormat="1" ht="15.05">
      <c r="A161" s="251">
        <v>102</v>
      </c>
      <c r="B161" s="238"/>
      <c r="C161" s="296"/>
      <c r="D161" s="278"/>
      <c r="E161" s="278"/>
      <c r="F161" s="304"/>
      <c r="G161" s="164"/>
      <c r="H161" s="205"/>
      <c r="I161" s="160"/>
      <c r="J161" s="178"/>
      <c r="K161" s="178"/>
      <c r="L161" s="231"/>
      <c r="M161" s="232"/>
      <c r="N161" s="231"/>
      <c r="O161" s="231"/>
      <c r="P161" s="231"/>
      <c r="Q161" s="233"/>
    </row>
    <row r="162" spans="1:17" s="56" customFormat="1" ht="24.9">
      <c r="A162" s="251">
        <v>103</v>
      </c>
      <c r="B162" s="238"/>
      <c r="C162" s="599" t="s">
        <v>1492</v>
      </c>
      <c r="D162" s="278"/>
      <c r="E162" s="278" t="s">
        <v>141</v>
      </c>
      <c r="F162" s="304">
        <v>2</v>
      </c>
      <c r="G162" s="164"/>
      <c r="H162" s="205"/>
      <c r="I162" s="160"/>
      <c r="J162" s="178"/>
      <c r="K162" s="178"/>
      <c r="L162" s="231"/>
      <c r="M162" s="232"/>
      <c r="N162" s="231"/>
      <c r="O162" s="231"/>
      <c r="P162" s="231"/>
      <c r="Q162" s="233"/>
    </row>
    <row r="163" spans="1:17" s="56" customFormat="1" ht="24.9">
      <c r="A163" s="251">
        <v>104</v>
      </c>
      <c r="B163" s="238"/>
      <c r="C163" s="599" t="s">
        <v>1493</v>
      </c>
      <c r="D163" s="278"/>
      <c r="E163" s="278"/>
      <c r="F163" s="304"/>
      <c r="G163" s="164"/>
      <c r="H163" s="205"/>
      <c r="I163" s="160"/>
      <c r="J163" s="178"/>
      <c r="K163" s="178"/>
      <c r="L163" s="231"/>
      <c r="M163" s="232"/>
      <c r="N163" s="231"/>
      <c r="O163" s="231"/>
      <c r="P163" s="231"/>
      <c r="Q163" s="233"/>
    </row>
    <row r="164" spans="1:17" s="56" customFormat="1" ht="24.9">
      <c r="A164" s="251">
        <v>105</v>
      </c>
      <c r="B164" s="238"/>
      <c r="C164" s="599" t="s">
        <v>1494</v>
      </c>
      <c r="D164" s="278"/>
      <c r="E164" s="278"/>
      <c r="F164" s="304"/>
      <c r="G164" s="164"/>
      <c r="H164" s="205"/>
      <c r="I164" s="160"/>
      <c r="J164" s="178"/>
      <c r="K164" s="178"/>
      <c r="L164" s="231"/>
      <c r="M164" s="232"/>
      <c r="N164" s="231"/>
      <c r="O164" s="231"/>
      <c r="P164" s="231"/>
      <c r="Q164" s="233"/>
    </row>
    <row r="165" spans="1:17" s="56" customFormat="1" ht="15.05">
      <c r="A165" s="251">
        <v>106</v>
      </c>
      <c r="B165" s="238"/>
      <c r="C165" s="599"/>
      <c r="D165" s="278"/>
      <c r="E165" s="278"/>
      <c r="F165" s="304"/>
      <c r="G165" s="164"/>
      <c r="H165" s="205"/>
      <c r="I165" s="160"/>
      <c r="J165" s="178"/>
      <c r="K165" s="178"/>
      <c r="L165" s="231"/>
      <c r="M165" s="232"/>
      <c r="N165" s="231"/>
      <c r="O165" s="231"/>
      <c r="P165" s="231"/>
      <c r="Q165" s="233"/>
    </row>
    <row r="166" spans="1:17" s="56" customFormat="1" ht="15.05">
      <c r="A166" s="251">
        <v>107</v>
      </c>
      <c r="B166" s="238"/>
      <c r="C166" s="296"/>
      <c r="D166" s="278"/>
      <c r="E166" s="278"/>
      <c r="F166" s="304"/>
      <c r="G166" s="164"/>
      <c r="H166" s="205"/>
      <c r="I166" s="160"/>
      <c r="J166" s="178"/>
      <c r="K166" s="178"/>
      <c r="L166" s="231"/>
      <c r="M166" s="232"/>
      <c r="N166" s="231"/>
      <c r="O166" s="231"/>
      <c r="P166" s="231"/>
      <c r="Q166" s="233"/>
    </row>
    <row r="167" spans="1:17" s="56" customFormat="1" ht="24.9">
      <c r="A167" s="251">
        <v>108</v>
      </c>
      <c r="B167" s="238"/>
      <c r="C167" s="599" t="s">
        <v>1495</v>
      </c>
      <c r="D167" s="278"/>
      <c r="E167" s="278" t="s">
        <v>141</v>
      </c>
      <c r="F167" s="304">
        <v>36</v>
      </c>
      <c r="G167" s="164"/>
      <c r="H167" s="205"/>
      <c r="I167" s="160"/>
      <c r="J167" s="178"/>
      <c r="K167" s="178"/>
      <c r="L167" s="231"/>
      <c r="M167" s="232"/>
      <c r="N167" s="231"/>
      <c r="O167" s="231"/>
      <c r="P167" s="231"/>
      <c r="Q167" s="233"/>
    </row>
    <row r="168" spans="1:17" s="56" customFormat="1" ht="24.9">
      <c r="A168" s="251">
        <v>109</v>
      </c>
      <c r="B168" s="238"/>
      <c r="C168" s="599" t="s">
        <v>1496</v>
      </c>
      <c r="D168" s="278"/>
      <c r="E168" s="278"/>
      <c r="F168" s="304"/>
      <c r="G168" s="164"/>
      <c r="H168" s="205"/>
      <c r="I168" s="160"/>
      <c r="J168" s="178"/>
      <c r="K168" s="178"/>
      <c r="L168" s="231"/>
      <c r="M168" s="232"/>
      <c r="N168" s="231"/>
      <c r="O168" s="231"/>
      <c r="P168" s="231"/>
      <c r="Q168" s="233"/>
    </row>
    <row r="169" spans="1:17" s="56" customFormat="1" ht="24.9">
      <c r="A169" s="251">
        <v>110</v>
      </c>
      <c r="B169" s="238"/>
      <c r="C169" s="599" t="s">
        <v>1497</v>
      </c>
      <c r="D169" s="278"/>
      <c r="E169" s="278"/>
      <c r="F169" s="304"/>
      <c r="G169" s="164"/>
      <c r="H169" s="205"/>
      <c r="I169" s="160"/>
      <c r="J169" s="178"/>
      <c r="K169" s="178"/>
      <c r="L169" s="231"/>
      <c r="M169" s="232"/>
      <c r="N169" s="231"/>
      <c r="O169" s="231"/>
      <c r="P169" s="231"/>
      <c r="Q169" s="233"/>
    </row>
    <row r="170" spans="1:17" s="56" customFormat="1" ht="24.9">
      <c r="A170" s="251">
        <v>111</v>
      </c>
      <c r="B170" s="238"/>
      <c r="C170" s="599" t="s">
        <v>1498</v>
      </c>
      <c r="D170" s="278"/>
      <c r="E170" s="278"/>
      <c r="F170" s="304"/>
      <c r="G170" s="164"/>
      <c r="H170" s="205"/>
      <c r="I170" s="160"/>
      <c r="J170" s="178"/>
      <c r="K170" s="178"/>
      <c r="L170" s="231"/>
      <c r="M170" s="232"/>
      <c r="N170" s="231"/>
      <c r="O170" s="231"/>
      <c r="P170" s="231"/>
      <c r="Q170" s="233"/>
    </row>
    <row r="171" spans="1:17" s="56" customFormat="1" ht="24.9">
      <c r="A171" s="251">
        <v>112</v>
      </c>
      <c r="B171" s="238"/>
      <c r="C171" s="599" t="s">
        <v>1293</v>
      </c>
      <c r="D171" s="278"/>
      <c r="E171" s="278" t="s">
        <v>140</v>
      </c>
      <c r="F171" s="304">
        <v>12</v>
      </c>
      <c r="G171" s="164"/>
      <c r="H171" s="205"/>
      <c r="I171" s="160"/>
      <c r="J171" s="178"/>
      <c r="K171" s="178"/>
      <c r="L171" s="231"/>
      <c r="M171" s="232"/>
      <c r="N171" s="231"/>
      <c r="O171" s="231"/>
      <c r="P171" s="231"/>
      <c r="Q171" s="233"/>
    </row>
    <row r="172" spans="1:17" s="56" customFormat="1" ht="15.05">
      <c r="A172" s="251">
        <v>113</v>
      </c>
      <c r="B172" s="238"/>
      <c r="C172" s="296"/>
      <c r="D172" s="278"/>
      <c r="E172" s="278"/>
      <c r="F172" s="304"/>
      <c r="G172" s="164"/>
      <c r="H172" s="205"/>
      <c r="I172" s="160"/>
      <c r="J172" s="178"/>
      <c r="K172" s="178"/>
      <c r="L172" s="231"/>
      <c r="M172" s="232"/>
      <c r="N172" s="231"/>
      <c r="O172" s="231"/>
      <c r="P172" s="231"/>
      <c r="Q172" s="233"/>
    </row>
    <row r="173" spans="1:17" s="56" customFormat="1" ht="24.9">
      <c r="A173" s="251">
        <v>114</v>
      </c>
      <c r="B173" s="238"/>
      <c r="C173" s="599" t="s">
        <v>1294</v>
      </c>
      <c r="D173" s="278"/>
      <c r="E173" s="278" t="s">
        <v>140</v>
      </c>
      <c r="F173" s="304">
        <v>9</v>
      </c>
      <c r="G173" s="164"/>
      <c r="H173" s="205"/>
      <c r="I173" s="160"/>
      <c r="J173" s="178"/>
      <c r="K173" s="178"/>
      <c r="L173" s="231"/>
      <c r="M173" s="232"/>
      <c r="N173" s="231"/>
      <c r="O173" s="231"/>
      <c r="P173" s="231"/>
      <c r="Q173" s="233"/>
    </row>
    <row r="174" spans="1:17" s="56" customFormat="1" ht="15.05">
      <c r="A174" s="251">
        <v>115</v>
      </c>
      <c r="B174" s="238"/>
      <c r="C174" s="296"/>
      <c r="D174" s="278"/>
      <c r="E174" s="278"/>
      <c r="F174" s="304"/>
      <c r="G174" s="164"/>
      <c r="H174" s="205"/>
      <c r="I174" s="160"/>
      <c r="J174" s="178"/>
      <c r="K174" s="178"/>
      <c r="L174" s="231"/>
      <c r="M174" s="232"/>
      <c r="N174" s="231"/>
      <c r="O174" s="231"/>
      <c r="P174" s="231"/>
      <c r="Q174" s="233"/>
    </row>
    <row r="175" spans="1:17" s="56" customFormat="1" ht="24.9">
      <c r="A175" s="251">
        <v>116</v>
      </c>
      <c r="B175" s="238"/>
      <c r="C175" s="599" t="s">
        <v>1295</v>
      </c>
      <c r="D175" s="278"/>
      <c r="E175" s="278" t="s">
        <v>140</v>
      </c>
      <c r="F175" s="304">
        <v>3</v>
      </c>
      <c r="G175" s="164"/>
      <c r="H175" s="205"/>
      <c r="I175" s="160"/>
      <c r="J175" s="178"/>
      <c r="K175" s="178"/>
      <c r="L175" s="231"/>
      <c r="M175" s="232"/>
      <c r="N175" s="231"/>
      <c r="O175" s="231"/>
      <c r="P175" s="231"/>
      <c r="Q175" s="233"/>
    </row>
    <row r="176" spans="1:17" s="56" customFormat="1" ht="15.05">
      <c r="A176" s="251">
        <v>117</v>
      </c>
      <c r="B176" s="238"/>
      <c r="C176" s="599" t="s">
        <v>1296</v>
      </c>
      <c r="D176" s="278"/>
      <c r="E176" s="278"/>
      <c r="F176" s="304"/>
      <c r="G176" s="164"/>
      <c r="H176" s="205"/>
      <c r="I176" s="160"/>
      <c r="J176" s="178"/>
      <c r="K176" s="178"/>
      <c r="L176" s="231"/>
      <c r="M176" s="232"/>
      <c r="N176" s="231"/>
      <c r="O176" s="231"/>
      <c r="P176" s="231"/>
      <c r="Q176" s="233"/>
    </row>
    <row r="177" spans="1:17" s="56" customFormat="1" ht="15.05">
      <c r="A177" s="251">
        <v>118</v>
      </c>
      <c r="B177" s="238"/>
      <c r="C177" s="296"/>
      <c r="D177" s="278"/>
      <c r="E177" s="278"/>
      <c r="F177" s="304"/>
      <c r="G177" s="164"/>
      <c r="H177" s="205"/>
      <c r="I177" s="160"/>
      <c r="J177" s="178"/>
      <c r="K177" s="178"/>
      <c r="L177" s="231"/>
      <c r="M177" s="232"/>
      <c r="N177" s="231"/>
      <c r="O177" s="231"/>
      <c r="P177" s="231"/>
      <c r="Q177" s="233"/>
    </row>
    <row r="178" spans="1:17" s="56" customFormat="1" ht="24.9">
      <c r="A178" s="251">
        <v>119</v>
      </c>
      <c r="B178" s="238"/>
      <c r="C178" s="599" t="s">
        <v>1499</v>
      </c>
      <c r="D178" s="278"/>
      <c r="E178" s="278" t="s">
        <v>140</v>
      </c>
      <c r="F178" s="304">
        <v>24</v>
      </c>
      <c r="G178" s="164"/>
      <c r="H178" s="205"/>
      <c r="I178" s="160"/>
      <c r="J178" s="178"/>
      <c r="K178" s="178"/>
      <c r="L178" s="231"/>
      <c r="M178" s="232"/>
      <c r="N178" s="231"/>
      <c r="O178" s="231"/>
      <c r="P178" s="231"/>
      <c r="Q178" s="233"/>
    </row>
    <row r="179" spans="1:17" s="56" customFormat="1" ht="15.05">
      <c r="A179" s="251">
        <v>120</v>
      </c>
      <c r="B179" s="238"/>
      <c r="C179" s="296"/>
      <c r="D179" s="278"/>
      <c r="E179" s="278"/>
      <c r="F179" s="304"/>
      <c r="G179" s="164"/>
      <c r="H179" s="205"/>
      <c r="I179" s="160"/>
      <c r="J179" s="178"/>
      <c r="K179" s="178"/>
      <c r="L179" s="231"/>
      <c r="M179" s="232"/>
      <c r="N179" s="231"/>
      <c r="O179" s="231"/>
      <c r="P179" s="231"/>
      <c r="Q179" s="233"/>
    </row>
    <row r="180" spans="1:17" s="56" customFormat="1" ht="24.9">
      <c r="A180" s="251">
        <v>121</v>
      </c>
      <c r="B180" s="238"/>
      <c r="C180" s="599" t="s">
        <v>1500</v>
      </c>
      <c r="D180" s="278"/>
      <c r="E180" s="278" t="s">
        <v>140</v>
      </c>
      <c r="F180" s="304">
        <v>60</v>
      </c>
      <c r="G180" s="164"/>
      <c r="H180" s="205"/>
      <c r="I180" s="160"/>
      <c r="J180" s="178"/>
      <c r="K180" s="178"/>
      <c r="L180" s="231"/>
      <c r="M180" s="232"/>
      <c r="N180" s="231"/>
      <c r="O180" s="231"/>
      <c r="P180" s="231"/>
      <c r="Q180" s="233"/>
    </row>
    <row r="181" spans="1:17" s="56" customFormat="1" ht="15.05">
      <c r="A181" s="251">
        <v>122</v>
      </c>
      <c r="B181" s="238"/>
      <c r="C181" s="296"/>
      <c r="D181" s="278"/>
      <c r="E181" s="278"/>
      <c r="F181" s="304"/>
      <c r="G181" s="164"/>
      <c r="H181" s="205"/>
      <c r="I181" s="160"/>
      <c r="J181" s="178"/>
      <c r="K181" s="178"/>
      <c r="L181" s="231"/>
      <c r="M181" s="232"/>
      <c r="N181" s="231"/>
      <c r="O181" s="231"/>
      <c r="P181" s="231"/>
      <c r="Q181" s="233"/>
    </row>
    <row r="182" spans="1:17" s="56" customFormat="1" ht="24.9">
      <c r="A182" s="251">
        <v>123</v>
      </c>
      <c r="B182" s="238"/>
      <c r="C182" s="599" t="s">
        <v>1501</v>
      </c>
      <c r="D182" s="278"/>
      <c r="E182" s="278" t="s">
        <v>140</v>
      </c>
      <c r="F182" s="304">
        <v>45</v>
      </c>
      <c r="G182" s="164"/>
      <c r="H182" s="205"/>
      <c r="I182" s="160"/>
      <c r="J182" s="178"/>
      <c r="K182" s="178"/>
      <c r="L182" s="231"/>
      <c r="M182" s="232"/>
      <c r="N182" s="231"/>
      <c r="O182" s="231"/>
      <c r="P182" s="231"/>
      <c r="Q182" s="233"/>
    </row>
    <row r="183" spans="1:17" s="56" customFormat="1" ht="15.05">
      <c r="A183" s="251">
        <v>124</v>
      </c>
      <c r="B183" s="238"/>
      <c r="C183" s="599" t="s">
        <v>1297</v>
      </c>
      <c r="D183" s="278"/>
      <c r="E183" s="278"/>
      <c r="F183" s="304"/>
      <c r="G183" s="164"/>
      <c r="H183" s="205"/>
      <c r="I183" s="160"/>
      <c r="J183" s="178"/>
      <c r="K183" s="178"/>
      <c r="L183" s="231"/>
      <c r="M183" s="232"/>
      <c r="N183" s="231"/>
      <c r="O183" s="231"/>
      <c r="P183" s="231"/>
      <c r="Q183" s="233"/>
    </row>
    <row r="184" spans="1:17" s="56" customFormat="1" ht="15.05">
      <c r="A184" s="251">
        <v>125</v>
      </c>
      <c r="B184" s="238"/>
      <c r="C184" s="296"/>
      <c r="D184" s="278"/>
      <c r="E184" s="278"/>
      <c r="F184" s="304"/>
      <c r="G184" s="164"/>
      <c r="H184" s="205"/>
      <c r="I184" s="160"/>
      <c r="J184" s="178"/>
      <c r="K184" s="178"/>
      <c r="L184" s="231"/>
      <c r="M184" s="232"/>
      <c r="N184" s="231"/>
      <c r="O184" s="231"/>
      <c r="P184" s="231"/>
      <c r="Q184" s="233"/>
    </row>
    <row r="185" spans="1:17" s="56" customFormat="1" ht="24.9">
      <c r="A185" s="251">
        <v>126</v>
      </c>
      <c r="B185" s="238"/>
      <c r="C185" s="599" t="s">
        <v>1502</v>
      </c>
      <c r="D185" s="278"/>
      <c r="E185" s="278" t="s">
        <v>140</v>
      </c>
      <c r="F185" s="304">
        <v>24</v>
      </c>
      <c r="G185" s="164"/>
      <c r="H185" s="205"/>
      <c r="I185" s="160"/>
      <c r="J185" s="178"/>
      <c r="K185" s="178"/>
      <c r="L185" s="231"/>
      <c r="M185" s="232"/>
      <c r="N185" s="231"/>
      <c r="O185" s="231"/>
      <c r="P185" s="231"/>
      <c r="Q185" s="233"/>
    </row>
    <row r="186" spans="1:17" s="56" customFormat="1" ht="24.9">
      <c r="A186" s="251">
        <v>123</v>
      </c>
      <c r="B186" s="238"/>
      <c r="C186" s="599" t="s">
        <v>1503</v>
      </c>
      <c r="D186" s="278"/>
      <c r="E186" s="278" t="s">
        <v>140</v>
      </c>
      <c r="F186" s="304">
        <v>45</v>
      </c>
      <c r="G186" s="164"/>
      <c r="H186" s="205"/>
      <c r="I186" s="160"/>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929" t="s">
        <v>98</v>
      </c>
      <c r="D188" s="929"/>
      <c r="E188" s="930"/>
      <c r="F188" s="930"/>
      <c r="G188" s="930"/>
      <c r="H188" s="930"/>
      <c r="I188" s="930"/>
      <c r="J188" s="930"/>
      <c r="K188" s="930"/>
      <c r="L188" s="930"/>
      <c r="M188" s="241"/>
      <c r="N188" s="241"/>
      <c r="O188" s="241"/>
      <c r="P188" s="241"/>
      <c r="Q188" s="241"/>
    </row>
    <row r="189" spans="1:17" s="114" customFormat="1">
      <c r="G189" s="227"/>
      <c r="H189" s="227"/>
      <c r="I189" s="227"/>
      <c r="J189" s="227"/>
      <c r="K189" s="227"/>
    </row>
    <row r="190" spans="1:17" customFormat="1" ht="12.8" customHeight="1">
      <c r="B190" s="136" t="s">
        <v>52</v>
      </c>
      <c r="G190" s="228"/>
      <c r="H190" s="228"/>
      <c r="I190" s="228"/>
      <c r="J190" s="228"/>
      <c r="K190" s="228"/>
    </row>
    <row r="191" spans="1:17" customFormat="1" ht="45" customHeight="1">
      <c r="A19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923"/>
      <c r="C191" s="923"/>
      <c r="D191" s="923"/>
      <c r="E191" s="923"/>
      <c r="F191" s="923"/>
      <c r="G191" s="923"/>
      <c r="H191" s="923"/>
      <c r="I191" s="923"/>
      <c r="J191" s="923"/>
      <c r="K191" s="923"/>
      <c r="L191" s="923"/>
      <c r="M191" s="923"/>
      <c r="N191" s="923"/>
      <c r="O191" s="923"/>
      <c r="P191" s="923"/>
      <c r="Q191" s="923"/>
    </row>
    <row r="192" spans="1:17" customFormat="1" ht="76.75" customHeight="1">
      <c r="A192" s="923"/>
      <c r="B192" s="923"/>
      <c r="C192" s="923"/>
      <c r="D192" s="923"/>
      <c r="E192" s="923"/>
      <c r="F192" s="923"/>
      <c r="G192" s="923"/>
      <c r="H192" s="923"/>
      <c r="I192" s="923"/>
      <c r="J192" s="923"/>
      <c r="K192" s="923"/>
      <c r="L192" s="923"/>
      <c r="M192" s="923"/>
      <c r="N192" s="923"/>
      <c r="O192" s="923"/>
      <c r="P192" s="923"/>
      <c r="Q192" s="923"/>
    </row>
    <row r="193" spans="2:17" customFormat="1" ht="12.8" customHeight="1">
      <c r="B193" s="137"/>
      <c r="G193" s="228"/>
      <c r="H193" s="228"/>
      <c r="I193" s="228"/>
      <c r="J193" s="228"/>
      <c r="K193" s="228"/>
    </row>
    <row r="194" spans="2:17" customFormat="1" ht="12.8"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920">
        <f>Koptame!C42</f>
        <v>0</v>
      </c>
      <c r="O196" s="920"/>
      <c r="P196" s="142"/>
      <c r="Q196" s="142"/>
    </row>
    <row r="197" spans="2:17" s="114" customFormat="1">
      <c r="C197" s="133">
        <f>Koptame!C37</f>
        <v>0</v>
      </c>
      <c r="D197" s="133"/>
      <c r="G197" s="227"/>
      <c r="H197" s="227"/>
      <c r="I197" s="227"/>
      <c r="J197" s="227"/>
      <c r="K197" s="227"/>
      <c r="M197" s="133"/>
      <c r="N197" s="921">
        <f>Koptame!C43</f>
        <v>0</v>
      </c>
      <c r="O197" s="921"/>
      <c r="P197" s="142"/>
      <c r="Q197" s="142"/>
    </row>
    <row r="198" spans="2:17" s="114" customFormat="1" collapsed="1">
      <c r="B198" s="135"/>
      <c r="G198" s="227"/>
      <c r="H198" s="227"/>
      <c r="I198" s="227"/>
      <c r="J198" s="227"/>
      <c r="K198" s="227"/>
    </row>
  </sheetData>
  <autoFilter ref="I1:I198" xr:uid="{00000000-0001-0000-0E00-000000000000}"/>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53" orientation="landscape" horizontalDpi="300" verticalDpi="300" r:id="rId1"/>
  <rowBreaks count="3" manualBreakCount="3">
    <brk id="113" max="16" man="1"/>
    <brk id="149" max="16" man="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topLeftCell="A33" zoomScale="110" zoomScaleNormal="100" zoomScaleSheetLayoutView="110" workbookViewId="0">
      <selection activeCell="T22" sqref="T22"/>
    </sheetView>
  </sheetViews>
  <sheetFormatPr defaultColWidth="9.125" defaultRowHeight="14.4"/>
  <cols>
    <col min="1" max="1" width="9" style="19" customWidth="1"/>
    <col min="2" max="2" width="9.75" style="19" customWidth="1"/>
    <col min="3" max="3" width="38.75" style="19" customWidth="1"/>
    <col min="4" max="4" width="11.75" style="19" customWidth="1"/>
    <col min="5" max="5" width="8.125" style="19" customWidth="1"/>
    <col min="6" max="9" width="9.125" style="19"/>
    <col min="10" max="10" width="9.125" style="56"/>
    <col min="11"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F1" s="21"/>
      <c r="G1" s="21"/>
      <c r="H1" s="155" t="s">
        <v>87</v>
      </c>
      <c r="I1" s="111" t="str">
        <f>kops2!B22</f>
        <v>2,2</v>
      </c>
      <c r="J1" s="53"/>
    </row>
    <row r="2" spans="1:17" s="24" customFormat="1">
      <c r="A2" s="931" t="str">
        <f>C13</f>
        <v>Iekšējā kanalizācija</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05">
      <c r="A14" s="169"/>
      <c r="B14" s="170"/>
      <c r="C14" s="171" t="s">
        <v>647</v>
      </c>
      <c r="D14" s="14"/>
      <c r="E14" s="15"/>
      <c r="F14" s="172"/>
      <c r="G14" s="165"/>
      <c r="H14" s="165"/>
      <c r="I14" s="173"/>
      <c r="J14" s="173"/>
      <c r="K14" s="173"/>
      <c r="L14" s="174"/>
      <c r="M14" s="173"/>
      <c r="N14" s="173"/>
      <c r="O14" s="173"/>
      <c r="P14" s="173"/>
      <c r="Q14" s="175"/>
    </row>
    <row r="15" spans="1:17" s="56" customFormat="1" ht="15.05">
      <c r="A15" s="251"/>
      <c r="B15" s="238"/>
      <c r="C15" s="478" t="s">
        <v>1008</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1009</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1009</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1009</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1010</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1011</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1011</v>
      </c>
      <c r="D21" s="307">
        <v>100</v>
      </c>
      <c r="E21" s="307" t="s">
        <v>140</v>
      </c>
      <c r="F21" s="278">
        <v>14</v>
      </c>
      <c r="G21" s="181"/>
      <c r="H21" s="177"/>
      <c r="I21" s="181"/>
      <c r="J21" s="181"/>
      <c r="K21" s="311"/>
      <c r="L21" s="231"/>
      <c r="M21" s="232"/>
      <c r="N21" s="231"/>
      <c r="O21" s="231"/>
      <c r="P21" s="231"/>
      <c r="Q21" s="233"/>
    </row>
    <row r="22" spans="1:17" s="56" customFormat="1" ht="62.85">
      <c r="A22" s="251">
        <v>7</v>
      </c>
      <c r="B22" s="238"/>
      <c r="C22" s="296" t="s">
        <v>1012</v>
      </c>
      <c r="D22" s="307" t="s">
        <v>1013</v>
      </c>
      <c r="E22" s="307" t="s">
        <v>140</v>
      </c>
      <c r="F22" s="278">
        <v>3</v>
      </c>
      <c r="G22" s="181"/>
      <c r="H22" s="177"/>
      <c r="I22" s="181"/>
      <c r="J22" s="181"/>
      <c r="K22" s="311"/>
      <c r="L22" s="231"/>
      <c r="M22" s="232"/>
      <c r="N22" s="231"/>
      <c r="O22" s="231"/>
      <c r="P22" s="231"/>
      <c r="Q22" s="233"/>
    </row>
    <row r="23" spans="1:17" s="56" customFormat="1" ht="62.85">
      <c r="A23" s="251">
        <v>8</v>
      </c>
      <c r="B23" s="238"/>
      <c r="C23" s="296" t="s">
        <v>1014</v>
      </c>
      <c r="D23" s="307" t="s">
        <v>1015</v>
      </c>
      <c r="E23" s="307" t="s">
        <v>140</v>
      </c>
      <c r="F23" s="278">
        <v>1</v>
      </c>
      <c r="G23" s="181"/>
      <c r="H23" s="177"/>
      <c r="I23" s="181"/>
      <c r="J23" s="181"/>
      <c r="K23" s="311"/>
      <c r="L23" s="231"/>
      <c r="M23" s="232"/>
      <c r="N23" s="231"/>
      <c r="O23" s="231"/>
      <c r="P23" s="231"/>
      <c r="Q23" s="233"/>
    </row>
    <row r="24" spans="1:17" s="56" customFormat="1" ht="62.85">
      <c r="A24" s="251">
        <v>9</v>
      </c>
      <c r="B24" s="238"/>
      <c r="C24" s="296" t="s">
        <v>1016</v>
      </c>
      <c r="D24" s="307" t="s">
        <v>1017</v>
      </c>
      <c r="E24" s="307" t="s">
        <v>140</v>
      </c>
      <c r="F24" s="278">
        <v>1</v>
      </c>
      <c r="G24" s="181"/>
      <c r="H24" s="177"/>
      <c r="I24" s="181"/>
      <c r="J24" s="181"/>
      <c r="K24" s="311"/>
      <c r="L24" s="231"/>
      <c r="M24" s="232"/>
      <c r="N24" s="231"/>
      <c r="O24" s="231"/>
      <c r="P24" s="231"/>
      <c r="Q24" s="233"/>
    </row>
    <row r="25" spans="1:17" s="56" customFormat="1" ht="62.85">
      <c r="A25" s="251">
        <v>10</v>
      </c>
      <c r="B25" s="238"/>
      <c r="C25" s="296" t="s">
        <v>1018</v>
      </c>
      <c r="D25" s="307" t="s">
        <v>1019</v>
      </c>
      <c r="E25" s="307" t="s">
        <v>140</v>
      </c>
      <c r="F25" s="278">
        <v>3</v>
      </c>
      <c r="G25" s="181"/>
      <c r="H25" s="177"/>
      <c r="I25" s="181"/>
      <c r="J25" s="181"/>
      <c r="K25" s="311"/>
      <c r="L25" s="231"/>
      <c r="M25" s="232"/>
      <c r="N25" s="231"/>
      <c r="O25" s="231"/>
      <c r="P25" s="231"/>
      <c r="Q25" s="233"/>
    </row>
    <row r="26" spans="1:17" s="56" customFormat="1" ht="38">
      <c r="A26" s="251">
        <v>11</v>
      </c>
      <c r="B26" s="238"/>
      <c r="C26" s="296" t="s">
        <v>1020</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1021</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5">
      <c r="A29" s="251">
        <v>14</v>
      </c>
      <c r="B29" s="238"/>
      <c r="C29" s="296" t="s">
        <v>1504</v>
      </c>
      <c r="D29" s="307">
        <v>110</v>
      </c>
      <c r="E29" s="307" t="s">
        <v>140</v>
      </c>
      <c r="F29" s="278">
        <v>4</v>
      </c>
      <c r="G29" s="181"/>
      <c r="H29" s="177"/>
      <c r="I29" s="181"/>
      <c r="J29" s="181"/>
      <c r="K29" s="311"/>
      <c r="L29" s="231"/>
      <c r="M29" s="232"/>
      <c r="N29" s="231"/>
      <c r="O29" s="231"/>
      <c r="P29" s="231"/>
      <c r="Q29" s="233"/>
    </row>
    <row r="30" spans="1:17" s="56" customFormat="1" ht="25.55">
      <c r="A30" s="251">
        <v>15</v>
      </c>
      <c r="B30" s="238"/>
      <c r="C30" s="296" t="s">
        <v>1022</v>
      </c>
      <c r="D30" s="307">
        <v>110</v>
      </c>
      <c r="E30" s="307" t="s">
        <v>140</v>
      </c>
      <c r="F30" s="278">
        <v>10</v>
      </c>
      <c r="G30" s="310"/>
      <c r="H30" s="177"/>
      <c r="I30" s="162"/>
      <c r="J30" s="310"/>
      <c r="K30" s="311"/>
      <c r="L30" s="231"/>
      <c r="M30" s="232"/>
      <c r="N30" s="231"/>
      <c r="O30" s="231"/>
      <c r="P30" s="231"/>
      <c r="Q30" s="233"/>
    </row>
    <row r="31" spans="1:17" s="56" customFormat="1" ht="25.55">
      <c r="A31" s="251">
        <v>16</v>
      </c>
      <c r="B31" s="238"/>
      <c r="C31" s="296" t="s">
        <v>1022</v>
      </c>
      <c r="D31" s="307">
        <v>50</v>
      </c>
      <c r="E31" s="307" t="s">
        <v>140</v>
      </c>
      <c r="F31" s="278">
        <v>18</v>
      </c>
      <c r="G31" s="310"/>
      <c r="H31" s="177"/>
      <c r="I31" s="162"/>
      <c r="J31" s="310"/>
      <c r="K31" s="311"/>
      <c r="L31" s="231"/>
      <c r="M31" s="232"/>
      <c r="N31" s="231"/>
      <c r="O31" s="231"/>
      <c r="P31" s="231"/>
      <c r="Q31" s="233"/>
    </row>
    <row r="32" spans="1:17" s="56" customFormat="1" ht="25.55">
      <c r="A32" s="251">
        <v>17</v>
      </c>
      <c r="B32" s="238"/>
      <c r="C32" s="296" t="s">
        <v>1022</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1505</v>
      </c>
      <c r="D33" s="307">
        <v>32</v>
      </c>
      <c r="E33" s="307" t="s">
        <v>140</v>
      </c>
      <c r="F33" s="278">
        <v>19</v>
      </c>
      <c r="G33" s="310"/>
      <c r="H33" s="177"/>
      <c r="I33" s="162"/>
      <c r="J33" s="310"/>
      <c r="K33" s="311"/>
      <c r="L33" s="231"/>
      <c r="M33" s="232"/>
      <c r="N33" s="231"/>
      <c r="O33" s="231"/>
      <c r="P33" s="231"/>
      <c r="Q33" s="233"/>
    </row>
    <row r="34" spans="1:17" s="56" customFormat="1" ht="24.9">
      <c r="A34" s="251">
        <v>19</v>
      </c>
      <c r="B34" s="238"/>
      <c r="C34" s="479"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1023</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929" t="s">
        <v>98</v>
      </c>
      <c r="D39" s="929"/>
      <c r="E39" s="930"/>
      <c r="F39" s="930"/>
      <c r="G39" s="930"/>
      <c r="H39" s="930"/>
      <c r="I39" s="930"/>
      <c r="J39" s="930"/>
      <c r="K39" s="930"/>
      <c r="L39" s="930"/>
      <c r="M39" s="241"/>
      <c r="N39" s="241"/>
      <c r="O39" s="241"/>
      <c r="P39" s="241"/>
      <c r="Q39" s="241"/>
    </row>
    <row r="40" spans="1:17" s="114" customFormat="1">
      <c r="J40" s="135"/>
    </row>
    <row r="41" spans="1:17" customFormat="1" ht="12.8" customHeight="1">
      <c r="B41" s="136" t="s">
        <v>52</v>
      </c>
    </row>
    <row r="42" spans="1:17" customFormat="1" ht="45" customHeight="1">
      <c r="A42"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923"/>
      <c r="C42" s="923"/>
      <c r="D42" s="923"/>
      <c r="E42" s="923"/>
      <c r="F42" s="923"/>
      <c r="G42" s="923"/>
      <c r="H42" s="923"/>
      <c r="I42" s="923"/>
      <c r="J42" s="923"/>
      <c r="K42" s="923"/>
      <c r="L42" s="923"/>
      <c r="M42" s="923"/>
      <c r="N42" s="923"/>
      <c r="O42" s="923"/>
      <c r="P42" s="923"/>
      <c r="Q42" s="923"/>
    </row>
    <row r="43" spans="1:17" customFormat="1" ht="76.75" customHeight="1">
      <c r="A43" s="923"/>
      <c r="B43" s="923"/>
      <c r="C43" s="923"/>
      <c r="D43" s="923"/>
      <c r="E43" s="923"/>
      <c r="F43" s="923"/>
      <c r="G43" s="923"/>
      <c r="H43" s="923"/>
      <c r="I43" s="923"/>
      <c r="J43" s="923"/>
      <c r="K43" s="923"/>
      <c r="L43" s="923"/>
      <c r="M43" s="923"/>
      <c r="N43" s="923"/>
      <c r="O43" s="923"/>
      <c r="P43" s="923"/>
      <c r="Q43" s="923"/>
    </row>
    <row r="44" spans="1:17" customFormat="1" ht="12.8" customHeight="1">
      <c r="B44" s="137"/>
    </row>
    <row r="45" spans="1:17" customFormat="1" ht="12.8"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920">
        <f>Koptame!C42</f>
        <v>0</v>
      </c>
      <c r="O47" s="920"/>
      <c r="P47" s="142"/>
      <c r="Q47" s="142"/>
    </row>
    <row r="48" spans="1:17" s="114" customFormat="1">
      <c r="C48" s="133">
        <f>Koptame!C37</f>
        <v>0</v>
      </c>
      <c r="D48" s="133"/>
      <c r="M48" s="133"/>
      <c r="N48" s="921">
        <f>Koptame!C43</f>
        <v>0</v>
      </c>
      <c r="O48" s="921"/>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topLeftCell="A66" zoomScale="110" zoomScaleNormal="100" zoomScaleSheetLayoutView="110" workbookViewId="0">
      <selection activeCell="V32" sqref="V32"/>
    </sheetView>
  </sheetViews>
  <sheetFormatPr defaultColWidth="9.125" defaultRowHeight="14.4"/>
  <cols>
    <col min="1" max="1" width="4.375" style="19" customWidth="1"/>
    <col min="2" max="2" width="6.25" style="19" customWidth="1"/>
    <col min="3" max="3" width="40.25" style="19" customWidth="1"/>
    <col min="4" max="4" width="8.375" style="19" customWidth="1"/>
    <col min="5" max="5" width="8.125" style="19" customWidth="1"/>
    <col min="6" max="9" width="9.125" style="19"/>
    <col min="10" max="10" width="9.125" style="56"/>
    <col min="11" max="12" width="9.125" style="19"/>
    <col min="13" max="13" width="13.2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F1" s="21"/>
      <c r="G1" s="21"/>
      <c r="H1" s="155" t="s">
        <v>87</v>
      </c>
      <c r="I1" s="111" t="str">
        <f>kops2!$B$23</f>
        <v>2,3</v>
      </c>
      <c r="J1" s="53"/>
    </row>
    <row r="2" spans="1:17" s="24" customFormat="1">
      <c r="A2" s="931" t="str">
        <f>C13</f>
        <v xml:space="preserve">Apkure </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60"/>
      <c r="D12" s="961"/>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kops2!C23</f>
        <v xml:space="preserve">Apkure </v>
      </c>
      <c r="D13" s="244"/>
      <c r="E13" s="450"/>
      <c r="F13" s="451"/>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0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2" t="s">
        <v>109</v>
      </c>
      <c r="D15" s="410">
        <v>25</v>
      </c>
      <c r="E15" s="236" t="s">
        <v>146</v>
      </c>
      <c r="F15" s="404">
        <v>57</v>
      </c>
      <c r="G15" s="481"/>
      <c r="H15" s="336"/>
      <c r="I15" s="161"/>
      <c r="J15" s="161"/>
      <c r="K15" s="161"/>
      <c r="L15" s="231"/>
      <c r="M15" s="232"/>
      <c r="N15" s="231"/>
      <c r="O15" s="231"/>
      <c r="P15" s="231"/>
      <c r="Q15" s="233"/>
    </row>
    <row r="16" spans="1:17" s="56" customFormat="1">
      <c r="A16" s="234">
        <v>2</v>
      </c>
      <c r="B16" s="238"/>
      <c r="C16" s="452" t="s">
        <v>110</v>
      </c>
      <c r="D16" s="410">
        <v>32</v>
      </c>
      <c r="E16" s="236" t="s">
        <v>146</v>
      </c>
      <c r="F16" s="404">
        <v>262</v>
      </c>
      <c r="G16" s="481"/>
      <c r="H16" s="336"/>
      <c r="I16" s="161"/>
      <c r="J16" s="161"/>
      <c r="K16" s="161"/>
      <c r="L16" s="231"/>
      <c r="M16" s="232"/>
      <c r="N16" s="231"/>
      <c r="O16" s="231"/>
      <c r="P16" s="231"/>
      <c r="Q16" s="233"/>
    </row>
    <row r="17" spans="1:17" s="56" customFormat="1">
      <c r="A17" s="234">
        <v>3</v>
      </c>
      <c r="B17" s="238"/>
      <c r="C17" s="452" t="s">
        <v>111</v>
      </c>
      <c r="D17" s="410">
        <v>40</v>
      </c>
      <c r="E17" s="236" t="s">
        <v>146</v>
      </c>
      <c r="F17" s="404">
        <v>39</v>
      </c>
      <c r="G17" s="482"/>
      <c r="H17" s="323"/>
      <c r="I17" s="483"/>
      <c r="J17" s="483"/>
      <c r="K17" s="484"/>
      <c r="L17" s="231"/>
      <c r="M17" s="232"/>
      <c r="N17" s="231"/>
      <c r="O17" s="231"/>
      <c r="P17" s="231"/>
      <c r="Q17" s="233"/>
    </row>
    <row r="18" spans="1:17" s="56" customFormat="1">
      <c r="A18" s="234">
        <v>4</v>
      </c>
      <c r="B18" s="238"/>
      <c r="C18" s="452" t="s">
        <v>112</v>
      </c>
      <c r="D18" s="410">
        <v>50</v>
      </c>
      <c r="E18" s="236" t="s">
        <v>146</v>
      </c>
      <c r="F18" s="404">
        <v>28</v>
      </c>
      <c r="G18" s="482"/>
      <c r="H18" s="323"/>
      <c r="I18" s="483"/>
      <c r="J18" s="483"/>
      <c r="K18" s="484"/>
      <c r="L18" s="231"/>
      <c r="M18" s="232"/>
      <c r="N18" s="231"/>
      <c r="O18" s="231"/>
      <c r="P18" s="231"/>
      <c r="Q18" s="233"/>
    </row>
    <row r="19" spans="1:17" s="56" customFormat="1">
      <c r="A19" s="234">
        <v>5</v>
      </c>
      <c r="B19" s="238"/>
      <c r="C19" s="452" t="s">
        <v>113</v>
      </c>
      <c r="D19" s="410">
        <v>63</v>
      </c>
      <c r="E19" s="236" t="s">
        <v>146</v>
      </c>
      <c r="F19" s="404">
        <v>204</v>
      </c>
      <c r="G19" s="482"/>
      <c r="H19" s="323"/>
      <c r="I19" s="483"/>
      <c r="J19" s="483"/>
      <c r="K19" s="484"/>
      <c r="L19" s="231"/>
      <c r="M19" s="232"/>
      <c r="N19" s="231"/>
      <c r="O19" s="231"/>
      <c r="P19" s="231"/>
      <c r="Q19" s="233"/>
    </row>
    <row r="20" spans="1:17" s="56" customFormat="1">
      <c r="A20" s="234">
        <v>6</v>
      </c>
      <c r="B20" s="238"/>
      <c r="C20" s="452" t="s">
        <v>114</v>
      </c>
      <c r="D20" s="410">
        <v>100</v>
      </c>
      <c r="E20" s="236" t="s">
        <v>146</v>
      </c>
      <c r="F20" s="404">
        <v>10</v>
      </c>
      <c r="G20" s="482"/>
      <c r="H20" s="323"/>
      <c r="I20" s="483"/>
      <c r="J20" s="483"/>
      <c r="K20" s="484"/>
      <c r="L20" s="231"/>
      <c r="M20" s="232"/>
      <c r="N20" s="231"/>
      <c r="O20" s="231"/>
      <c r="P20" s="231"/>
      <c r="Q20" s="233"/>
    </row>
    <row r="21" spans="1:17" s="56" customFormat="1">
      <c r="A21" s="234">
        <v>7</v>
      </c>
      <c r="B21" s="238"/>
      <c r="C21" s="306" t="s">
        <v>1506</v>
      </c>
      <c r="D21" s="410">
        <v>16</v>
      </c>
      <c r="E21" s="236" t="s">
        <v>146</v>
      </c>
      <c r="F21" s="404">
        <v>21290</v>
      </c>
      <c r="G21" s="482"/>
      <c r="H21" s="323"/>
      <c r="I21" s="483"/>
      <c r="J21" s="483"/>
      <c r="K21" s="484"/>
      <c r="L21" s="231"/>
      <c r="M21" s="232"/>
      <c r="N21" s="231"/>
      <c r="O21" s="231"/>
      <c r="P21" s="231"/>
      <c r="Q21" s="233"/>
    </row>
    <row r="22" spans="1:17" s="56" customFormat="1">
      <c r="A22" s="234">
        <v>8</v>
      </c>
      <c r="B22" s="238"/>
      <c r="C22" s="455" t="s">
        <v>115</v>
      </c>
      <c r="D22" s="404"/>
      <c r="E22" s="236" t="s">
        <v>140</v>
      </c>
      <c r="F22" s="404">
        <v>1</v>
      </c>
      <c r="G22" s="161"/>
      <c r="H22" s="323"/>
      <c r="I22" s="483"/>
      <c r="J22" s="321"/>
      <c r="K22" s="483"/>
      <c r="L22" s="231"/>
      <c r="M22" s="232"/>
      <c r="N22" s="231"/>
      <c r="O22" s="231"/>
      <c r="P22" s="231"/>
      <c r="Q22" s="233"/>
    </row>
    <row r="23" spans="1:17" s="56" customFormat="1" ht="24.9">
      <c r="A23" s="234">
        <v>9</v>
      </c>
      <c r="B23" s="238"/>
      <c r="C23" s="455" t="s">
        <v>1031</v>
      </c>
      <c r="D23" s="404"/>
      <c r="E23" s="236" t="s">
        <v>140</v>
      </c>
      <c r="F23" s="404">
        <v>1</v>
      </c>
      <c r="G23" s="161"/>
      <c r="H23" s="323"/>
      <c r="I23" s="483"/>
      <c r="J23" s="321"/>
      <c r="K23" s="483"/>
      <c r="L23" s="231"/>
      <c r="M23" s="232"/>
      <c r="N23" s="231"/>
      <c r="O23" s="231"/>
      <c r="P23" s="231"/>
      <c r="Q23" s="233"/>
    </row>
    <row r="24" spans="1:17" s="56" customFormat="1">
      <c r="A24" s="234">
        <v>10</v>
      </c>
      <c r="B24" s="238"/>
      <c r="C24" s="407" t="s">
        <v>116</v>
      </c>
      <c r="D24" s="404"/>
      <c r="E24" s="236" t="s">
        <v>140</v>
      </c>
      <c r="F24" s="404">
        <v>1</v>
      </c>
      <c r="G24" s="161"/>
      <c r="H24" s="323"/>
      <c r="I24" s="161"/>
      <c r="J24" s="321"/>
      <c r="K24" s="484"/>
      <c r="L24" s="231"/>
      <c r="M24" s="232"/>
      <c r="N24" s="231"/>
      <c r="O24" s="231"/>
      <c r="P24" s="231"/>
      <c r="Q24" s="233"/>
    </row>
    <row r="25" spans="1:17" s="56" customFormat="1" ht="24.9">
      <c r="A25" s="234">
        <v>11</v>
      </c>
      <c r="B25" s="238"/>
      <c r="C25" s="406" t="s">
        <v>117</v>
      </c>
      <c r="D25" s="404"/>
      <c r="E25" s="236" t="s">
        <v>140</v>
      </c>
      <c r="F25" s="404">
        <v>1</v>
      </c>
      <c r="G25" s="161"/>
      <c r="H25" s="323"/>
      <c r="I25" s="161"/>
      <c r="J25" s="321"/>
      <c r="K25" s="484"/>
      <c r="L25" s="231"/>
      <c r="M25" s="232"/>
      <c r="N25" s="231"/>
      <c r="O25" s="231"/>
      <c r="P25" s="231"/>
      <c r="Q25" s="233"/>
    </row>
    <row r="26" spans="1:17" s="56" customFormat="1" ht="24.9">
      <c r="A26" s="234">
        <v>12</v>
      </c>
      <c r="B26" s="238"/>
      <c r="C26" s="406" t="s">
        <v>118</v>
      </c>
      <c r="D26" s="404"/>
      <c r="E26" s="236" t="s">
        <v>140</v>
      </c>
      <c r="F26" s="404">
        <v>2</v>
      </c>
      <c r="G26" s="161"/>
      <c r="H26" s="323"/>
      <c r="I26" s="161"/>
      <c r="J26" s="321"/>
      <c r="K26" s="484"/>
      <c r="L26" s="231"/>
      <c r="M26" s="232"/>
      <c r="N26" s="231"/>
      <c r="O26" s="231"/>
      <c r="P26" s="231"/>
      <c r="Q26" s="233"/>
    </row>
    <row r="27" spans="1:17" s="56" customFormat="1" ht="24.9">
      <c r="A27" s="234">
        <v>13</v>
      </c>
      <c r="B27" s="238"/>
      <c r="C27" s="406" t="s">
        <v>119</v>
      </c>
      <c r="D27" s="404"/>
      <c r="E27" s="236" t="s">
        <v>140</v>
      </c>
      <c r="F27" s="404">
        <v>2</v>
      </c>
      <c r="G27" s="161"/>
      <c r="H27" s="323"/>
      <c r="I27" s="161"/>
      <c r="J27" s="321"/>
      <c r="K27" s="484"/>
      <c r="L27" s="231"/>
      <c r="M27" s="232"/>
      <c r="N27" s="231"/>
      <c r="O27" s="231"/>
      <c r="P27" s="231"/>
      <c r="Q27" s="233"/>
    </row>
    <row r="28" spans="1:17" s="56" customFormat="1" ht="24.9">
      <c r="A28" s="234">
        <v>14</v>
      </c>
      <c r="B28" s="238"/>
      <c r="C28" s="406" t="s">
        <v>120</v>
      </c>
      <c r="D28" s="404"/>
      <c r="E28" s="236" t="s">
        <v>140</v>
      </c>
      <c r="F28" s="404">
        <v>1</v>
      </c>
      <c r="G28" s="161"/>
      <c r="H28" s="323"/>
      <c r="I28" s="161"/>
      <c r="J28" s="321"/>
      <c r="K28" s="484"/>
      <c r="L28" s="231"/>
      <c r="M28" s="232"/>
      <c r="N28" s="231"/>
      <c r="O28" s="231"/>
      <c r="P28" s="231"/>
      <c r="Q28" s="233"/>
    </row>
    <row r="29" spans="1:17" s="56" customFormat="1" ht="24.9">
      <c r="A29" s="234">
        <v>15</v>
      </c>
      <c r="B29" s="238"/>
      <c r="C29" s="406" t="s">
        <v>121</v>
      </c>
      <c r="D29" s="410"/>
      <c r="E29" s="236" t="s">
        <v>140</v>
      </c>
      <c r="F29" s="404">
        <v>6</v>
      </c>
      <c r="G29" s="161"/>
      <c r="H29" s="323"/>
      <c r="I29" s="161"/>
      <c r="J29" s="321"/>
      <c r="K29" s="484"/>
      <c r="L29" s="231"/>
      <c r="M29" s="232"/>
      <c r="N29" s="231"/>
      <c r="O29" s="231"/>
      <c r="P29" s="231"/>
      <c r="Q29" s="233"/>
    </row>
    <row r="30" spans="1:17" s="56" customFormat="1" ht="24.9">
      <c r="A30" s="234">
        <v>16</v>
      </c>
      <c r="B30" s="238"/>
      <c r="C30" s="406" t="s">
        <v>122</v>
      </c>
      <c r="D30" s="410"/>
      <c r="E30" s="236" t="s">
        <v>140</v>
      </c>
      <c r="F30" s="404">
        <v>9</v>
      </c>
      <c r="G30" s="161"/>
      <c r="H30" s="323"/>
      <c r="I30" s="161"/>
      <c r="J30" s="321"/>
      <c r="K30" s="484"/>
      <c r="L30" s="231"/>
      <c r="M30" s="232"/>
      <c r="N30" s="231"/>
      <c r="O30" s="231"/>
      <c r="P30" s="231"/>
      <c r="Q30" s="233"/>
    </row>
    <row r="31" spans="1:17" s="56" customFormat="1" ht="24.9">
      <c r="A31" s="234">
        <v>17</v>
      </c>
      <c r="B31" s="238"/>
      <c r="C31" s="406" t="s">
        <v>123</v>
      </c>
      <c r="D31" s="410"/>
      <c r="E31" s="236" t="s">
        <v>140</v>
      </c>
      <c r="F31" s="404">
        <v>5</v>
      </c>
      <c r="G31" s="161"/>
      <c r="H31" s="323"/>
      <c r="I31" s="161"/>
      <c r="J31" s="321"/>
      <c r="K31" s="484"/>
      <c r="L31" s="231"/>
      <c r="M31" s="232"/>
      <c r="N31" s="231"/>
      <c r="O31" s="231"/>
      <c r="P31" s="231"/>
      <c r="Q31" s="233"/>
    </row>
    <row r="32" spans="1:17" s="56" customFormat="1" ht="49.75">
      <c r="A32" s="234">
        <v>18</v>
      </c>
      <c r="B32" s="238"/>
      <c r="C32" s="405" t="s">
        <v>1507</v>
      </c>
      <c r="D32" s="410"/>
      <c r="E32" s="236" t="s">
        <v>140</v>
      </c>
      <c r="F32" s="404">
        <v>26</v>
      </c>
      <c r="G32" s="161"/>
      <c r="H32" s="323"/>
      <c r="I32" s="161"/>
      <c r="J32" s="321"/>
      <c r="K32" s="484"/>
      <c r="L32" s="231"/>
      <c r="M32" s="232"/>
      <c r="N32" s="231"/>
      <c r="O32" s="231"/>
      <c r="P32" s="231"/>
      <c r="Q32" s="233"/>
    </row>
    <row r="33" spans="1:17" s="56" customFormat="1" ht="24.9" customHeight="1">
      <c r="A33" s="234">
        <v>19</v>
      </c>
      <c r="B33" s="238"/>
      <c r="C33" s="403" t="s">
        <v>124</v>
      </c>
      <c r="D33" s="410"/>
      <c r="E33" s="236" t="s">
        <v>140</v>
      </c>
      <c r="F33" s="404">
        <v>264</v>
      </c>
      <c r="G33" s="161"/>
      <c r="H33" s="323"/>
      <c r="I33" s="161"/>
      <c r="J33" s="321"/>
      <c r="K33" s="484"/>
      <c r="L33" s="231"/>
      <c r="M33" s="232"/>
      <c r="N33" s="231"/>
      <c r="O33" s="231"/>
      <c r="P33" s="231"/>
      <c r="Q33" s="233"/>
    </row>
    <row r="34" spans="1:17" s="56" customFormat="1" ht="24.9">
      <c r="A34" s="234">
        <v>20</v>
      </c>
      <c r="B34" s="238"/>
      <c r="C34" s="455" t="s">
        <v>125</v>
      </c>
      <c r="D34" s="454"/>
      <c r="E34" s="236" t="s">
        <v>140</v>
      </c>
      <c r="F34" s="404">
        <v>1</v>
      </c>
      <c r="G34" s="161"/>
      <c r="H34" s="323"/>
      <c r="I34" s="161"/>
      <c r="J34" s="321"/>
      <c r="K34" s="484"/>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4"/>
      <c r="L35" s="231"/>
      <c r="M35" s="232"/>
      <c r="N35" s="231"/>
      <c r="O35" s="231"/>
      <c r="P35" s="231"/>
      <c r="Q35" s="233"/>
    </row>
    <row r="36" spans="1:17" s="56" customFormat="1">
      <c r="A36" s="234">
        <v>22</v>
      </c>
      <c r="B36" s="238"/>
      <c r="C36" s="403" t="s">
        <v>1025</v>
      </c>
      <c r="D36" s="410">
        <v>15</v>
      </c>
      <c r="E36" s="236" t="s">
        <v>140</v>
      </c>
      <c r="F36" s="404">
        <v>20</v>
      </c>
      <c r="G36" s="161"/>
      <c r="H36" s="323"/>
      <c r="I36" s="161"/>
      <c r="J36" s="321"/>
      <c r="K36" s="484"/>
      <c r="L36" s="231"/>
      <c r="M36" s="232"/>
      <c r="N36" s="231"/>
      <c r="O36" s="231"/>
      <c r="P36" s="231"/>
      <c r="Q36" s="233"/>
    </row>
    <row r="37" spans="1:17" s="56" customFormat="1">
      <c r="A37" s="234">
        <v>23</v>
      </c>
      <c r="B37" s="238"/>
      <c r="C37" s="403" t="s">
        <v>1026</v>
      </c>
      <c r="D37" s="410">
        <v>20</v>
      </c>
      <c r="E37" s="236" t="s">
        <v>140</v>
      </c>
      <c r="F37" s="404">
        <v>20</v>
      </c>
      <c r="G37" s="161"/>
      <c r="H37" s="323"/>
      <c r="I37" s="161"/>
      <c r="J37" s="321"/>
      <c r="K37" s="484"/>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4"/>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4"/>
      <c r="L39" s="231"/>
      <c r="M39" s="232"/>
      <c r="N39" s="231"/>
      <c r="O39" s="231"/>
      <c r="P39" s="231"/>
      <c r="Q39" s="233"/>
    </row>
    <row r="40" spans="1:17" s="56" customFormat="1" ht="24.9">
      <c r="A40" s="234">
        <v>26</v>
      </c>
      <c r="B40" s="238"/>
      <c r="C40" s="405" t="s">
        <v>1508</v>
      </c>
      <c r="D40" s="410">
        <v>20</v>
      </c>
      <c r="E40" s="236" t="s">
        <v>140</v>
      </c>
      <c r="F40" s="404">
        <v>26</v>
      </c>
      <c r="G40" s="161"/>
      <c r="H40" s="323"/>
      <c r="I40" s="161"/>
      <c r="J40" s="321"/>
      <c r="K40" s="484"/>
      <c r="L40" s="231"/>
      <c r="M40" s="232"/>
      <c r="N40" s="231"/>
      <c r="O40" s="231"/>
      <c r="P40" s="231"/>
      <c r="Q40" s="233"/>
    </row>
    <row r="41" spans="1:17" s="56" customFormat="1">
      <c r="A41" s="234">
        <v>27</v>
      </c>
      <c r="B41" s="238"/>
      <c r="C41" s="403" t="s">
        <v>129</v>
      </c>
      <c r="D41" s="410"/>
      <c r="E41" s="236" t="s">
        <v>140</v>
      </c>
      <c r="F41" s="404">
        <v>264</v>
      </c>
      <c r="G41" s="161"/>
      <c r="H41" s="323"/>
      <c r="I41" s="161"/>
      <c r="J41" s="321"/>
      <c r="K41" s="484"/>
      <c r="L41" s="231"/>
      <c r="M41" s="232"/>
      <c r="N41" s="231"/>
      <c r="O41" s="231"/>
      <c r="P41" s="231"/>
      <c r="Q41" s="233"/>
    </row>
    <row r="42" spans="1:17" s="56" customFormat="1" ht="24.9">
      <c r="A42" s="234">
        <v>28</v>
      </c>
      <c r="B42" s="238"/>
      <c r="C42" s="403" t="s">
        <v>130</v>
      </c>
      <c r="D42" s="410"/>
      <c r="E42" s="236" t="s">
        <v>140</v>
      </c>
      <c r="F42" s="404">
        <v>132</v>
      </c>
      <c r="G42" s="161"/>
      <c r="H42" s="323"/>
      <c r="I42" s="161"/>
      <c r="J42" s="321"/>
      <c r="K42" s="484"/>
      <c r="L42" s="231"/>
      <c r="M42" s="232"/>
      <c r="N42" s="231"/>
      <c r="O42" s="231"/>
      <c r="P42" s="231"/>
      <c r="Q42" s="233"/>
    </row>
    <row r="43" spans="1:17" s="56" customFormat="1" ht="24.9">
      <c r="A43" s="234">
        <v>29</v>
      </c>
      <c r="B43" s="238"/>
      <c r="C43" s="403" t="s">
        <v>131</v>
      </c>
      <c r="D43" s="410"/>
      <c r="E43" s="236" t="s">
        <v>140</v>
      </c>
      <c r="F43" s="404">
        <v>134</v>
      </c>
      <c r="G43" s="161"/>
      <c r="H43" s="323"/>
      <c r="I43" s="161"/>
      <c r="J43" s="321"/>
      <c r="K43" s="484"/>
      <c r="L43" s="231"/>
      <c r="M43" s="232"/>
      <c r="N43" s="231"/>
      <c r="O43" s="231"/>
      <c r="P43" s="231"/>
      <c r="Q43" s="233"/>
    </row>
    <row r="44" spans="1:17" s="56" customFormat="1" ht="24.9">
      <c r="A44" s="234">
        <v>30</v>
      </c>
      <c r="B44" s="238"/>
      <c r="C44" s="455" t="s">
        <v>132</v>
      </c>
      <c r="D44" s="454"/>
      <c r="E44" s="236" t="s">
        <v>140</v>
      </c>
      <c r="F44" s="404">
        <v>1</v>
      </c>
      <c r="G44" s="161"/>
      <c r="H44" s="323"/>
      <c r="I44" s="161"/>
      <c r="J44" s="321"/>
      <c r="K44" s="484"/>
      <c r="L44" s="231"/>
      <c r="M44" s="232"/>
      <c r="N44" s="231"/>
      <c r="O44" s="231"/>
      <c r="P44" s="231"/>
      <c r="Q44" s="233"/>
    </row>
    <row r="45" spans="1:17" s="56" customFormat="1">
      <c r="A45" s="234">
        <v>31</v>
      </c>
      <c r="B45" s="238"/>
      <c r="C45" s="403" t="s">
        <v>133</v>
      </c>
      <c r="D45" s="410"/>
      <c r="E45" s="236" t="s">
        <v>140</v>
      </c>
      <c r="F45" s="404">
        <v>44</v>
      </c>
      <c r="G45" s="161"/>
      <c r="H45" s="323"/>
      <c r="I45" s="161"/>
      <c r="J45" s="321"/>
      <c r="K45" s="484"/>
      <c r="L45" s="231"/>
      <c r="M45" s="232"/>
      <c r="N45" s="231"/>
      <c r="O45" s="231"/>
      <c r="P45" s="231"/>
      <c r="Q45" s="233"/>
    </row>
    <row r="46" spans="1:17" s="56" customFormat="1">
      <c r="A46" s="234">
        <v>32</v>
      </c>
      <c r="B46" s="238"/>
      <c r="C46" s="403" t="s">
        <v>1027</v>
      </c>
      <c r="D46" s="410"/>
      <c r="E46" s="236" t="s">
        <v>29</v>
      </c>
      <c r="F46" s="404">
        <v>4318</v>
      </c>
      <c r="G46" s="161"/>
      <c r="H46" s="323"/>
      <c r="I46" s="161"/>
      <c r="J46" s="321"/>
      <c r="K46" s="484"/>
      <c r="L46" s="231"/>
      <c r="M46" s="232"/>
      <c r="N46" s="231"/>
      <c r="O46" s="231"/>
      <c r="P46" s="231"/>
      <c r="Q46" s="233"/>
    </row>
    <row r="47" spans="1:17" s="56" customFormat="1">
      <c r="A47" s="234">
        <v>33</v>
      </c>
      <c r="B47" s="238"/>
      <c r="C47" s="453" t="s">
        <v>134</v>
      </c>
      <c r="D47" s="404"/>
      <c r="E47" s="236" t="s">
        <v>140</v>
      </c>
      <c r="F47" s="404">
        <v>1</v>
      </c>
      <c r="G47" s="161"/>
      <c r="H47" s="323"/>
      <c r="I47" s="161"/>
      <c r="J47" s="321"/>
      <c r="K47" s="484"/>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4"/>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4"/>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4"/>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4"/>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4"/>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4"/>
      <c r="L53" s="231"/>
      <c r="M53" s="232"/>
      <c r="N53" s="231"/>
      <c r="O53" s="231"/>
      <c r="P53" s="231"/>
      <c r="Q53" s="233"/>
    </row>
    <row r="54" spans="1:17" s="56" customFormat="1">
      <c r="A54" s="234">
        <v>40</v>
      </c>
      <c r="B54" s="238"/>
      <c r="C54" s="453" t="s">
        <v>136</v>
      </c>
      <c r="D54" s="404"/>
      <c r="E54" s="236" t="s">
        <v>141</v>
      </c>
      <c r="F54" s="404">
        <v>1</v>
      </c>
      <c r="G54" s="161"/>
      <c r="H54" s="323"/>
      <c r="I54" s="161"/>
      <c r="J54" s="321"/>
      <c r="K54" s="484"/>
      <c r="L54" s="231"/>
      <c r="M54" s="232"/>
      <c r="N54" s="231"/>
      <c r="O54" s="231"/>
      <c r="P54" s="231"/>
      <c r="Q54" s="233"/>
    </row>
    <row r="55" spans="1:17" s="56" customFormat="1">
      <c r="A55" s="234">
        <v>41</v>
      </c>
      <c r="B55" s="238"/>
      <c r="C55" s="453" t="s">
        <v>1028</v>
      </c>
      <c r="D55" s="404"/>
      <c r="E55" s="236" t="s">
        <v>141</v>
      </c>
      <c r="F55" s="404">
        <v>1</v>
      </c>
      <c r="G55" s="161"/>
      <c r="H55" s="323"/>
      <c r="I55" s="161"/>
      <c r="J55" s="321"/>
      <c r="K55" s="484"/>
      <c r="L55" s="231"/>
      <c r="M55" s="232"/>
      <c r="N55" s="231"/>
      <c r="O55" s="231"/>
      <c r="P55" s="231"/>
      <c r="Q55" s="233"/>
    </row>
    <row r="56" spans="1:17" s="56" customFormat="1">
      <c r="A56" s="234">
        <v>42</v>
      </c>
      <c r="B56" s="238"/>
      <c r="C56" s="453" t="s">
        <v>1029</v>
      </c>
      <c r="D56" s="404"/>
      <c r="E56" s="236" t="s">
        <v>141</v>
      </c>
      <c r="F56" s="404">
        <v>1</v>
      </c>
      <c r="G56" s="161"/>
      <c r="H56" s="323"/>
      <c r="I56" s="161"/>
      <c r="J56" s="321"/>
      <c r="K56" s="484"/>
      <c r="L56" s="231"/>
      <c r="M56" s="232"/>
      <c r="N56" s="231"/>
      <c r="O56" s="231"/>
      <c r="P56" s="231"/>
      <c r="Q56" s="233"/>
    </row>
    <row r="57" spans="1:17" s="56" customFormat="1">
      <c r="A57" s="234">
        <v>43</v>
      </c>
      <c r="B57" s="238"/>
      <c r="C57" s="453" t="s">
        <v>137</v>
      </c>
      <c r="D57" s="404"/>
      <c r="E57" s="236" t="s">
        <v>141</v>
      </c>
      <c r="F57" s="404">
        <v>1</v>
      </c>
      <c r="G57" s="161"/>
      <c r="H57" s="323"/>
      <c r="I57" s="161"/>
      <c r="J57" s="321"/>
      <c r="K57" s="484"/>
      <c r="L57" s="231"/>
      <c r="M57" s="232"/>
      <c r="N57" s="231"/>
      <c r="O57" s="231"/>
      <c r="P57" s="231"/>
      <c r="Q57" s="233"/>
    </row>
    <row r="58" spans="1:17" s="56" customFormat="1">
      <c r="A58" s="234">
        <v>44</v>
      </c>
      <c r="B58" s="238"/>
      <c r="C58" s="453" t="s">
        <v>138</v>
      </c>
      <c r="D58" s="404"/>
      <c r="E58" s="236" t="s">
        <v>141</v>
      </c>
      <c r="F58" s="404">
        <v>1</v>
      </c>
      <c r="G58" s="161"/>
      <c r="H58" s="323"/>
      <c r="I58" s="161"/>
      <c r="J58" s="321"/>
      <c r="K58" s="484"/>
      <c r="L58" s="231"/>
      <c r="M58" s="232"/>
      <c r="N58" s="231"/>
      <c r="O58" s="231"/>
      <c r="P58" s="231"/>
      <c r="Q58" s="233"/>
    </row>
    <row r="59" spans="1:17" s="56" customFormat="1">
      <c r="A59" s="234">
        <v>45</v>
      </c>
      <c r="B59" s="238"/>
      <c r="C59" s="453" t="s">
        <v>139</v>
      </c>
      <c r="D59" s="404"/>
      <c r="E59" s="236" t="s">
        <v>141</v>
      </c>
      <c r="F59" s="404">
        <v>1</v>
      </c>
      <c r="G59" s="161"/>
      <c r="H59" s="323"/>
      <c r="I59" s="161"/>
      <c r="J59" s="321"/>
      <c r="K59" s="484"/>
      <c r="L59" s="231"/>
      <c r="M59" s="232"/>
      <c r="N59" s="231"/>
      <c r="O59" s="231"/>
      <c r="P59" s="231"/>
      <c r="Q59" s="233"/>
    </row>
    <row r="60" spans="1:17" s="56" customFormat="1">
      <c r="A60" s="234">
        <v>46</v>
      </c>
      <c r="B60" s="238"/>
      <c r="C60" s="480" t="s">
        <v>147</v>
      </c>
      <c r="D60" s="485"/>
      <c r="E60" s="236"/>
      <c r="F60" s="404"/>
      <c r="G60" s="161"/>
      <c r="H60" s="323"/>
      <c r="I60" s="161"/>
      <c r="J60" s="321"/>
      <c r="K60" s="484"/>
      <c r="L60" s="231"/>
      <c r="M60" s="232"/>
      <c r="N60" s="231"/>
      <c r="O60" s="231"/>
      <c r="P60" s="231"/>
      <c r="Q60" s="233"/>
    </row>
    <row r="61" spans="1:17" s="56" customFormat="1" ht="125.05">
      <c r="A61" s="234">
        <v>47</v>
      </c>
      <c r="B61" s="238"/>
      <c r="C61" s="296" t="s">
        <v>1509</v>
      </c>
      <c r="D61" s="410"/>
      <c r="E61" s="236" t="s">
        <v>140</v>
      </c>
      <c r="F61" s="404">
        <v>2</v>
      </c>
      <c r="G61" s="161"/>
      <c r="H61" s="323"/>
      <c r="I61" s="161"/>
      <c r="J61" s="322"/>
      <c r="K61" s="484"/>
      <c r="L61" s="231"/>
      <c r="M61" s="232"/>
      <c r="N61" s="231"/>
      <c r="O61" s="231"/>
      <c r="P61" s="231"/>
      <c r="Q61" s="233"/>
    </row>
    <row r="62" spans="1:17" s="56" customFormat="1" ht="125.05">
      <c r="A62" s="234">
        <v>48</v>
      </c>
      <c r="B62" s="238"/>
      <c r="C62" s="296" t="s">
        <v>1510</v>
      </c>
      <c r="D62" s="410"/>
      <c r="E62" s="236" t="s">
        <v>140</v>
      </c>
      <c r="F62" s="404">
        <v>1</v>
      </c>
      <c r="G62" s="161"/>
      <c r="H62" s="323"/>
      <c r="I62" s="161"/>
      <c r="J62" s="322"/>
      <c r="K62" s="484"/>
      <c r="L62" s="231"/>
      <c r="M62" s="232"/>
      <c r="N62" s="231"/>
      <c r="O62" s="231"/>
      <c r="P62" s="231"/>
      <c r="Q62" s="233"/>
    </row>
    <row r="63" spans="1:17" s="56" customFormat="1" ht="125.05">
      <c r="A63" s="234">
        <v>49</v>
      </c>
      <c r="B63" s="238"/>
      <c r="C63" s="296" t="s">
        <v>1511</v>
      </c>
      <c r="D63" s="410"/>
      <c r="E63" s="236" t="s">
        <v>140</v>
      </c>
      <c r="F63" s="404">
        <v>1</v>
      </c>
      <c r="G63" s="161"/>
      <c r="H63" s="323"/>
      <c r="I63" s="161"/>
      <c r="J63" s="322"/>
      <c r="K63" s="484"/>
      <c r="L63" s="231"/>
      <c r="M63" s="232"/>
      <c r="N63" s="231"/>
      <c r="O63" s="231"/>
      <c r="P63" s="231"/>
      <c r="Q63" s="233"/>
    </row>
    <row r="64" spans="1:17" s="56" customFormat="1" ht="125.05">
      <c r="A64" s="234">
        <v>50</v>
      </c>
      <c r="B64" s="238"/>
      <c r="C64" s="296" t="s">
        <v>1512</v>
      </c>
      <c r="D64" s="410"/>
      <c r="E64" s="236" t="s">
        <v>140</v>
      </c>
      <c r="F64" s="404">
        <v>1</v>
      </c>
      <c r="G64" s="161"/>
      <c r="H64" s="323"/>
      <c r="I64" s="161"/>
      <c r="J64" s="322"/>
      <c r="K64" s="484"/>
      <c r="L64" s="231"/>
      <c r="M64" s="232"/>
      <c r="N64" s="231"/>
      <c r="O64" s="231"/>
      <c r="P64" s="231"/>
      <c r="Q64" s="233"/>
    </row>
    <row r="65" spans="1:17" s="56" customFormat="1" ht="62.85">
      <c r="A65" s="234">
        <v>51</v>
      </c>
      <c r="B65" s="238"/>
      <c r="C65" s="452" t="s">
        <v>1030</v>
      </c>
      <c r="D65" s="410"/>
      <c r="E65" s="236" t="s">
        <v>140</v>
      </c>
      <c r="F65" s="404">
        <v>1</v>
      </c>
      <c r="G65" s="161"/>
      <c r="H65" s="323"/>
      <c r="I65" s="161"/>
      <c r="J65" s="322"/>
      <c r="K65" s="484"/>
      <c r="L65" s="231"/>
      <c r="M65" s="232"/>
      <c r="N65" s="231"/>
      <c r="O65" s="231"/>
      <c r="P65" s="231"/>
      <c r="Q65" s="233"/>
    </row>
    <row r="66" spans="1:17" s="56" customFormat="1">
      <c r="A66" s="234">
        <v>52</v>
      </c>
      <c r="B66" s="238"/>
      <c r="C66" s="452" t="s">
        <v>110</v>
      </c>
      <c r="D66" s="410">
        <v>32</v>
      </c>
      <c r="E66" s="236" t="s">
        <v>146</v>
      </c>
      <c r="F66" s="404">
        <v>45</v>
      </c>
      <c r="G66" s="481"/>
      <c r="H66" s="336"/>
      <c r="I66" s="161"/>
      <c r="J66" s="161"/>
      <c r="K66" s="161"/>
      <c r="L66" s="231"/>
      <c r="M66" s="232"/>
      <c r="N66" s="231"/>
      <c r="O66" s="231"/>
      <c r="P66" s="231"/>
      <c r="Q66" s="233"/>
    </row>
    <row r="67" spans="1:17" s="56" customFormat="1">
      <c r="A67" s="234">
        <v>53</v>
      </c>
      <c r="B67" s="238"/>
      <c r="C67" s="452" t="s">
        <v>111</v>
      </c>
      <c r="D67" s="410">
        <v>40</v>
      </c>
      <c r="E67" s="236" t="s">
        <v>146</v>
      </c>
      <c r="F67" s="404">
        <v>17</v>
      </c>
      <c r="G67" s="482"/>
      <c r="H67" s="323"/>
      <c r="I67" s="483"/>
      <c r="J67" s="483"/>
      <c r="K67" s="484"/>
      <c r="L67" s="231"/>
      <c r="M67" s="232"/>
      <c r="N67" s="231"/>
      <c r="O67" s="231"/>
      <c r="P67" s="231"/>
      <c r="Q67" s="233"/>
    </row>
    <row r="68" spans="1:17" s="56" customFormat="1">
      <c r="A68" s="234">
        <v>54</v>
      </c>
      <c r="B68" s="238"/>
      <c r="C68" s="452" t="s">
        <v>112</v>
      </c>
      <c r="D68" s="410">
        <v>50</v>
      </c>
      <c r="E68" s="236" t="s">
        <v>146</v>
      </c>
      <c r="F68" s="404">
        <v>53</v>
      </c>
      <c r="G68" s="482"/>
      <c r="H68" s="323"/>
      <c r="I68" s="483"/>
      <c r="J68" s="483"/>
      <c r="K68" s="484"/>
      <c r="L68" s="231"/>
      <c r="M68" s="232"/>
      <c r="N68" s="231"/>
      <c r="O68" s="231"/>
      <c r="P68" s="231"/>
      <c r="Q68" s="233"/>
    </row>
    <row r="69" spans="1:17" s="56" customFormat="1">
      <c r="A69" s="234">
        <v>55</v>
      </c>
      <c r="B69" s="238"/>
      <c r="C69" s="452" t="s">
        <v>113</v>
      </c>
      <c r="D69" s="410">
        <v>63</v>
      </c>
      <c r="E69" s="236" t="s">
        <v>146</v>
      </c>
      <c r="F69" s="404">
        <v>106</v>
      </c>
      <c r="G69" s="482"/>
      <c r="H69" s="323"/>
      <c r="I69" s="483"/>
      <c r="J69" s="483"/>
      <c r="K69" s="484"/>
      <c r="L69" s="231"/>
      <c r="M69" s="232"/>
      <c r="N69" s="231"/>
      <c r="O69" s="231"/>
      <c r="P69" s="231"/>
      <c r="Q69" s="233"/>
    </row>
    <row r="70" spans="1:17" s="56" customFormat="1">
      <c r="A70" s="234">
        <v>56</v>
      </c>
      <c r="B70" s="238"/>
      <c r="C70" s="453" t="s">
        <v>115</v>
      </c>
      <c r="D70" s="404"/>
      <c r="E70" s="236" t="s">
        <v>140</v>
      </c>
      <c r="F70" s="404">
        <v>1</v>
      </c>
      <c r="G70" s="161"/>
      <c r="H70" s="323"/>
      <c r="I70" s="483"/>
      <c r="J70" s="321"/>
      <c r="K70" s="483"/>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4"/>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4"/>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4"/>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4"/>
      <c r="L74" s="231"/>
      <c r="M74" s="232"/>
      <c r="N74" s="231"/>
      <c r="O74" s="231"/>
      <c r="P74" s="231"/>
      <c r="Q74" s="233"/>
    </row>
    <row r="75" spans="1:17" s="56" customFormat="1">
      <c r="A75" s="234">
        <v>61</v>
      </c>
      <c r="B75" s="238"/>
      <c r="C75" s="453" t="s">
        <v>136</v>
      </c>
      <c r="D75" s="404"/>
      <c r="E75" s="236" t="s">
        <v>141</v>
      </c>
      <c r="F75" s="404">
        <v>1</v>
      </c>
      <c r="G75" s="161"/>
      <c r="H75" s="323"/>
      <c r="I75" s="161"/>
      <c r="J75" s="321"/>
      <c r="K75" s="484"/>
      <c r="L75" s="231"/>
      <c r="M75" s="232"/>
      <c r="N75" s="231"/>
      <c r="O75" s="231"/>
      <c r="P75" s="231"/>
      <c r="Q75" s="233"/>
    </row>
    <row r="76" spans="1:17" s="56" customFormat="1">
      <c r="A76" s="234">
        <v>62</v>
      </c>
      <c r="B76" s="238"/>
      <c r="C76" s="453" t="s">
        <v>137</v>
      </c>
      <c r="D76" s="404"/>
      <c r="E76" s="236" t="s">
        <v>141</v>
      </c>
      <c r="F76" s="404">
        <v>1</v>
      </c>
      <c r="G76" s="161"/>
      <c r="H76" s="323"/>
      <c r="I76" s="161"/>
      <c r="J76" s="321"/>
      <c r="K76" s="484"/>
      <c r="L76" s="231"/>
      <c r="M76" s="232"/>
      <c r="N76" s="231"/>
      <c r="O76" s="231"/>
      <c r="P76" s="231"/>
      <c r="Q76" s="233"/>
    </row>
    <row r="77" spans="1:17" s="56" customFormat="1">
      <c r="A77" s="234">
        <v>63</v>
      </c>
      <c r="B77" s="238"/>
      <c r="C77" s="453" t="s">
        <v>1028</v>
      </c>
      <c r="D77" s="404"/>
      <c r="E77" s="236" t="s">
        <v>141</v>
      </c>
      <c r="F77" s="404">
        <v>1</v>
      </c>
      <c r="G77" s="161"/>
      <c r="H77" s="323"/>
      <c r="I77" s="161"/>
      <c r="J77" s="321"/>
      <c r="K77" s="484"/>
      <c r="L77" s="231"/>
      <c r="M77" s="232"/>
      <c r="N77" s="231"/>
      <c r="O77" s="231"/>
      <c r="P77" s="231"/>
      <c r="Q77" s="233"/>
    </row>
    <row r="78" spans="1:17" s="56" customFormat="1">
      <c r="A78" s="234">
        <v>64</v>
      </c>
      <c r="B78" s="238"/>
      <c r="C78" s="453" t="s">
        <v>1029</v>
      </c>
      <c r="D78" s="404"/>
      <c r="E78" s="236" t="s">
        <v>141</v>
      </c>
      <c r="F78" s="404">
        <v>1</v>
      </c>
      <c r="G78" s="161"/>
      <c r="H78" s="323"/>
      <c r="I78" s="161"/>
      <c r="J78" s="321"/>
      <c r="K78" s="484"/>
      <c r="L78" s="231"/>
      <c r="M78" s="232"/>
      <c r="N78" s="231"/>
      <c r="O78" s="231"/>
      <c r="P78" s="231"/>
      <c r="Q78" s="233"/>
    </row>
    <row r="79" spans="1:17" s="56" customFormat="1">
      <c r="A79" s="234">
        <v>65</v>
      </c>
      <c r="B79" s="238"/>
      <c r="C79" s="453" t="s">
        <v>138</v>
      </c>
      <c r="D79" s="404"/>
      <c r="E79" s="236" t="s">
        <v>141</v>
      </c>
      <c r="F79" s="404">
        <v>1</v>
      </c>
      <c r="G79" s="161"/>
      <c r="H79" s="323"/>
      <c r="I79" s="161"/>
      <c r="J79" s="321"/>
      <c r="K79" s="484"/>
      <c r="L79" s="231"/>
      <c r="M79" s="232"/>
      <c r="N79" s="231"/>
      <c r="O79" s="231"/>
      <c r="P79" s="231"/>
      <c r="Q79" s="233"/>
    </row>
    <row r="80" spans="1:17" s="56" customFormat="1">
      <c r="A80" s="234">
        <v>66</v>
      </c>
      <c r="B80" s="238"/>
      <c r="C80" s="453" t="s">
        <v>139</v>
      </c>
      <c r="D80" s="453"/>
      <c r="E80" s="236" t="s">
        <v>141</v>
      </c>
      <c r="F80" s="404">
        <v>1</v>
      </c>
      <c r="G80" s="161"/>
      <c r="H80" s="323"/>
      <c r="I80" s="161"/>
      <c r="J80" s="321"/>
      <c r="K80" s="484"/>
      <c r="L80" s="231"/>
      <c r="M80" s="232"/>
      <c r="N80" s="231"/>
      <c r="O80" s="231"/>
      <c r="P80" s="231"/>
      <c r="Q80" s="233"/>
    </row>
    <row r="81" spans="1:17" s="56" customFormat="1">
      <c r="A81" s="316"/>
      <c r="B81" s="253"/>
      <c r="C81" s="486"/>
      <c r="D81" s="486"/>
      <c r="E81" s="487"/>
      <c r="F81" s="257"/>
      <c r="G81" s="319"/>
      <c r="H81" s="319"/>
      <c r="I81" s="257"/>
      <c r="J81" s="257"/>
      <c r="K81" s="257"/>
      <c r="L81" s="257"/>
      <c r="M81" s="319"/>
      <c r="N81" s="257"/>
      <c r="O81" s="257"/>
      <c r="P81" s="257"/>
      <c r="Q81" s="320"/>
    </row>
    <row r="82" spans="1:17" ht="15.4" customHeight="1">
      <c r="A82" s="223"/>
      <c r="B82" s="223"/>
      <c r="C82" s="929" t="s">
        <v>98</v>
      </c>
      <c r="D82" s="929"/>
      <c r="E82" s="930"/>
      <c r="F82" s="930"/>
      <c r="G82" s="930"/>
      <c r="H82" s="930"/>
      <c r="I82" s="930"/>
      <c r="J82" s="930"/>
      <c r="K82" s="930"/>
      <c r="L82" s="930"/>
      <c r="M82" s="241"/>
      <c r="N82" s="241"/>
      <c r="O82" s="241"/>
      <c r="P82" s="241"/>
      <c r="Q82" s="241"/>
    </row>
    <row r="83" spans="1:17" s="114" customFormat="1" collapsed="1">
      <c r="J83" s="135"/>
    </row>
    <row r="84" spans="1:17" s="1" customFormat="1" ht="12.8" customHeight="1">
      <c r="B84" s="136" t="s">
        <v>52</v>
      </c>
    </row>
    <row r="85" spans="1:17" s="1" customFormat="1" ht="45" customHeight="1">
      <c r="A85" s="95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959"/>
      <c r="C85" s="959"/>
      <c r="D85" s="959"/>
      <c r="E85" s="959"/>
      <c r="F85" s="959"/>
      <c r="G85" s="959"/>
      <c r="H85" s="959"/>
      <c r="I85" s="959"/>
      <c r="J85" s="959"/>
      <c r="K85" s="959"/>
      <c r="L85" s="959"/>
      <c r="M85" s="959"/>
      <c r="N85" s="959"/>
      <c r="O85" s="959"/>
      <c r="P85" s="959"/>
      <c r="Q85" s="959"/>
    </row>
    <row r="86" spans="1:17" s="1" customFormat="1" ht="77.25" customHeight="1">
      <c r="A86" s="959"/>
      <c r="B86" s="959"/>
      <c r="C86" s="959"/>
      <c r="D86" s="959"/>
      <c r="E86" s="959"/>
      <c r="F86" s="959"/>
      <c r="G86" s="959"/>
      <c r="H86" s="959"/>
      <c r="I86" s="959"/>
      <c r="J86" s="959"/>
      <c r="K86" s="959"/>
      <c r="L86" s="959"/>
      <c r="M86" s="959"/>
      <c r="N86" s="959"/>
      <c r="O86" s="959"/>
      <c r="P86" s="959"/>
      <c r="Q86" s="959"/>
    </row>
    <row r="87" spans="1:17" s="1" customFormat="1" ht="12.8" customHeight="1">
      <c r="B87" s="488"/>
    </row>
    <row r="88" spans="1:17" s="1" customFormat="1" ht="12.8" customHeight="1">
      <c r="B88" s="488"/>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920">
        <f>Koptame!C42</f>
        <v>0</v>
      </c>
      <c r="O90" s="920"/>
      <c r="P90" s="142"/>
      <c r="Q90" s="142"/>
    </row>
    <row r="91" spans="1:17" s="114" customFormat="1">
      <c r="C91" s="133">
        <f>Koptame!C37</f>
        <v>0</v>
      </c>
      <c r="D91" s="133"/>
      <c r="M91" s="133"/>
      <c r="N91" s="921">
        <f>Koptame!C43</f>
        <v>0</v>
      </c>
      <c r="O91" s="921"/>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topLeftCell="A288" zoomScale="90" zoomScaleNormal="100" zoomScaleSheetLayoutView="90" workbookViewId="0">
      <selection activeCell="Y64" sqref="Y64"/>
    </sheetView>
  </sheetViews>
  <sheetFormatPr defaultColWidth="9.125" defaultRowHeight="14.4"/>
  <cols>
    <col min="1" max="1" width="7" style="19" customWidth="1"/>
    <col min="2" max="2" width="8.25" style="19" customWidth="1"/>
    <col min="3" max="3" width="27.25" style="19" customWidth="1"/>
    <col min="4" max="4" width="22.75" style="19" customWidth="1"/>
    <col min="5" max="5" width="8.125" style="19" customWidth="1"/>
    <col min="6" max="6" width="9.125" style="19"/>
    <col min="7" max="9" width="9.125" style="56"/>
    <col min="10" max="10" width="11.75" style="56" customWidth="1"/>
    <col min="11" max="11" width="9.125" style="56"/>
    <col min="12" max="12" width="10.875" style="19" customWidth="1"/>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F1" s="21"/>
      <c r="G1" s="108"/>
      <c r="H1" s="154" t="s">
        <v>87</v>
      </c>
      <c r="I1" s="489" t="str">
        <f>kops2!B24</f>
        <v>2,4</v>
      </c>
      <c r="J1" s="53"/>
      <c r="K1" s="53"/>
    </row>
    <row r="2" spans="1:17" s="24" customFormat="1">
      <c r="A2" s="931" t="str">
        <f>C13</f>
        <v xml:space="preserve">Ventilācija </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60"/>
      <c r="D12" s="961"/>
      <c r="E12" s="928"/>
      <c r="F12" s="924"/>
      <c r="G12" s="168" t="s">
        <v>26</v>
      </c>
      <c r="H12" s="168" t="s">
        <v>55</v>
      </c>
      <c r="I12" s="168" t="s">
        <v>56</v>
      </c>
      <c r="J12" s="168" t="s">
        <v>89</v>
      </c>
      <c r="K12" s="168" t="s">
        <v>57</v>
      </c>
      <c r="L12" s="144" t="s">
        <v>58</v>
      </c>
      <c r="M12" s="144" t="s">
        <v>18</v>
      </c>
      <c r="N12" s="144" t="s">
        <v>56</v>
      </c>
      <c r="O12" s="144" t="s">
        <v>89</v>
      </c>
      <c r="P12" s="144" t="s">
        <v>57</v>
      </c>
      <c r="Q12" s="144" t="s">
        <v>59</v>
      </c>
    </row>
    <row r="13" spans="1:17" ht="15.0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0"/>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0"/>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0"/>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0"/>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0"/>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1056</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1057</v>
      </c>
      <c r="E107" s="278" t="s">
        <v>140</v>
      </c>
      <c r="F107" s="313">
        <v>3</v>
      </c>
      <c r="G107" s="180"/>
      <c r="H107" s="180"/>
      <c r="I107" s="180"/>
      <c r="J107" s="180"/>
      <c r="K107" s="180"/>
      <c r="L107" s="231"/>
      <c r="M107" s="232"/>
      <c r="N107" s="231"/>
      <c r="O107" s="231"/>
      <c r="P107" s="231"/>
      <c r="Q107" s="233"/>
    </row>
    <row r="108" spans="1:17" s="56" customFormat="1">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1058</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1059</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1060</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1061</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1061</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1"/>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1"/>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1"/>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1"/>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1"/>
      <c r="K145" s="180"/>
      <c r="L145" s="231"/>
      <c r="M145" s="232"/>
      <c r="N145" s="231"/>
      <c r="O145" s="231"/>
      <c r="P145" s="231"/>
      <c r="Q145" s="233"/>
    </row>
    <row r="146" spans="1:17" s="56" customFormat="1">
      <c r="A146" s="251">
        <v>132</v>
      </c>
      <c r="B146" s="307"/>
      <c r="C146" s="306" t="s">
        <v>219</v>
      </c>
      <c r="D146" s="324" t="s">
        <v>1062</v>
      </c>
      <c r="E146" s="278" t="s">
        <v>140</v>
      </c>
      <c r="F146" s="313">
        <v>2</v>
      </c>
      <c r="G146" s="180"/>
      <c r="H146" s="179"/>
      <c r="I146" s="180"/>
      <c r="J146" s="491"/>
      <c r="K146" s="180"/>
      <c r="L146" s="231"/>
      <c r="M146" s="232"/>
      <c r="N146" s="231"/>
      <c r="O146" s="231"/>
      <c r="P146" s="231"/>
      <c r="Q146" s="233"/>
    </row>
    <row r="147" spans="1:17" s="56" customFormat="1">
      <c r="A147" s="251">
        <v>133</v>
      </c>
      <c r="B147" s="307"/>
      <c r="C147" s="306" t="s">
        <v>219</v>
      </c>
      <c r="D147" s="324" t="s">
        <v>1063</v>
      </c>
      <c r="E147" s="278" t="s">
        <v>140</v>
      </c>
      <c r="F147" s="313">
        <v>1</v>
      </c>
      <c r="G147" s="180"/>
      <c r="H147" s="179"/>
      <c r="I147" s="180"/>
      <c r="J147" s="491"/>
      <c r="K147" s="180"/>
      <c r="L147" s="231"/>
      <c r="M147" s="232"/>
      <c r="N147" s="231"/>
      <c r="O147" s="231"/>
      <c r="P147" s="231"/>
      <c r="Q147" s="233"/>
    </row>
    <row r="148" spans="1:17" s="56" customFormat="1">
      <c r="A148" s="251">
        <v>134</v>
      </c>
      <c r="B148" s="307"/>
      <c r="C148" s="306" t="s">
        <v>219</v>
      </c>
      <c r="D148" s="324" t="s">
        <v>1064</v>
      </c>
      <c r="E148" s="278" t="s">
        <v>140</v>
      </c>
      <c r="F148" s="313">
        <v>1</v>
      </c>
      <c r="G148" s="180"/>
      <c r="H148" s="179"/>
      <c r="I148" s="180"/>
      <c r="J148" s="491"/>
      <c r="K148" s="180"/>
      <c r="L148" s="231"/>
      <c r="M148" s="232"/>
      <c r="N148" s="231"/>
      <c r="O148" s="231"/>
      <c r="P148" s="231"/>
      <c r="Q148" s="233"/>
    </row>
    <row r="149" spans="1:17" s="56" customFormat="1" ht="25.55">
      <c r="A149" s="251">
        <v>135</v>
      </c>
      <c r="B149" s="307"/>
      <c r="C149" s="306" t="s">
        <v>220</v>
      </c>
      <c r="D149" s="324" t="s">
        <v>221</v>
      </c>
      <c r="E149" s="278" t="s">
        <v>140</v>
      </c>
      <c r="F149" s="313">
        <v>9</v>
      </c>
      <c r="G149" s="180"/>
      <c r="H149" s="179"/>
      <c r="I149" s="180"/>
      <c r="J149" s="490"/>
      <c r="K149" s="203"/>
      <c r="L149" s="231"/>
      <c r="M149" s="232"/>
      <c r="N149" s="231"/>
      <c r="O149" s="231"/>
      <c r="P149" s="231"/>
      <c r="Q149" s="233"/>
    </row>
    <row r="150" spans="1:17" s="56" customFormat="1" ht="25.55">
      <c r="A150" s="251">
        <v>136</v>
      </c>
      <c r="B150" s="307"/>
      <c r="C150" s="306" t="s">
        <v>220</v>
      </c>
      <c r="D150" s="324" t="s">
        <v>222</v>
      </c>
      <c r="E150" s="278" t="s">
        <v>140</v>
      </c>
      <c r="F150" s="313">
        <v>12</v>
      </c>
      <c r="G150" s="180"/>
      <c r="H150" s="179"/>
      <c r="I150" s="180"/>
      <c r="J150" s="490"/>
      <c r="K150" s="203"/>
      <c r="L150" s="231"/>
      <c r="M150" s="232"/>
      <c r="N150" s="231"/>
      <c r="O150" s="231"/>
      <c r="P150" s="231"/>
      <c r="Q150" s="233"/>
    </row>
    <row r="151" spans="1:17" s="56" customFormat="1" ht="25.55">
      <c r="A151" s="251">
        <v>137</v>
      </c>
      <c r="B151" s="307"/>
      <c r="C151" s="306" t="s">
        <v>220</v>
      </c>
      <c r="D151" s="324" t="s">
        <v>223</v>
      </c>
      <c r="E151" s="278" t="s">
        <v>140</v>
      </c>
      <c r="F151" s="313">
        <v>5</v>
      </c>
      <c r="G151" s="180"/>
      <c r="H151" s="179"/>
      <c r="I151" s="180"/>
      <c r="J151" s="490"/>
      <c r="K151" s="203"/>
      <c r="L151" s="231"/>
      <c r="M151" s="232"/>
      <c r="N151" s="231"/>
      <c r="O151" s="231"/>
      <c r="P151" s="231"/>
      <c r="Q151" s="233"/>
    </row>
    <row r="152" spans="1:17" s="56" customFormat="1" ht="25.55">
      <c r="A152" s="251">
        <v>138</v>
      </c>
      <c r="B152" s="307"/>
      <c r="C152" s="306" t="s">
        <v>220</v>
      </c>
      <c r="D152" s="324" t="s">
        <v>224</v>
      </c>
      <c r="E152" s="278" t="s">
        <v>140</v>
      </c>
      <c r="F152" s="313">
        <v>3</v>
      </c>
      <c r="G152" s="180"/>
      <c r="H152" s="179"/>
      <c r="I152" s="180"/>
      <c r="J152" s="490"/>
      <c r="K152" s="203"/>
      <c r="L152" s="231"/>
      <c r="M152" s="232"/>
      <c r="N152" s="231"/>
      <c r="O152" s="231"/>
      <c r="P152" s="231"/>
      <c r="Q152" s="233"/>
    </row>
    <row r="153" spans="1:17" s="56" customFormat="1" ht="25.55">
      <c r="A153" s="251">
        <v>139</v>
      </c>
      <c r="B153" s="307"/>
      <c r="C153" s="306" t="s">
        <v>220</v>
      </c>
      <c r="D153" s="324" t="s">
        <v>225</v>
      </c>
      <c r="E153" s="278" t="s">
        <v>140</v>
      </c>
      <c r="F153" s="313">
        <v>4</v>
      </c>
      <c r="G153" s="180"/>
      <c r="H153" s="179"/>
      <c r="I153" s="180"/>
      <c r="J153" s="490"/>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0"/>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0"/>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0"/>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0"/>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1"/>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1"/>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1"/>
      <c r="K170" s="180"/>
      <c r="L170" s="231"/>
      <c r="M170" s="232"/>
      <c r="N170" s="231"/>
      <c r="O170" s="231"/>
      <c r="P170" s="231"/>
      <c r="Q170" s="233"/>
    </row>
    <row r="171" spans="1:17" s="56" customFormat="1" ht="25.55">
      <c r="A171" s="251">
        <v>157</v>
      </c>
      <c r="B171" s="307"/>
      <c r="C171" s="306" t="s">
        <v>244</v>
      </c>
      <c r="D171" s="324" t="s">
        <v>245</v>
      </c>
      <c r="E171" s="278" t="s">
        <v>140</v>
      </c>
      <c r="F171" s="313">
        <v>1</v>
      </c>
      <c r="G171" s="180"/>
      <c r="H171" s="179"/>
      <c r="I171" s="180"/>
      <c r="J171" s="491"/>
      <c r="K171" s="180"/>
      <c r="L171" s="231"/>
      <c r="M171" s="232"/>
      <c r="N171" s="231"/>
      <c r="O171" s="231"/>
      <c r="P171" s="231"/>
      <c r="Q171" s="233"/>
    </row>
    <row r="172" spans="1:17" s="56" customFormat="1" ht="25.55">
      <c r="A172" s="251">
        <v>158</v>
      </c>
      <c r="B172" s="307"/>
      <c r="C172" s="306" t="s">
        <v>244</v>
      </c>
      <c r="D172" s="324" t="s">
        <v>246</v>
      </c>
      <c r="E172" s="278" t="s">
        <v>140</v>
      </c>
      <c r="F172" s="313">
        <v>1</v>
      </c>
      <c r="G172" s="180"/>
      <c r="H172" s="179"/>
      <c r="I172" s="180"/>
      <c r="J172" s="491"/>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1"/>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1"/>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1"/>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1"/>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1"/>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1"/>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1"/>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1"/>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1"/>
      <c r="K181" s="180"/>
      <c r="L181" s="231"/>
      <c r="M181" s="232"/>
      <c r="N181" s="231"/>
      <c r="O181" s="231"/>
      <c r="P181" s="231"/>
      <c r="Q181" s="233"/>
    </row>
    <row r="182" spans="1:17" s="56" customFormat="1" ht="62.85">
      <c r="A182" s="251">
        <v>168</v>
      </c>
      <c r="B182" s="307"/>
      <c r="C182" s="306" t="s">
        <v>257</v>
      </c>
      <c r="D182" s="296" t="s">
        <v>1513</v>
      </c>
      <c r="E182" s="278" t="s">
        <v>140</v>
      </c>
      <c r="F182" s="313">
        <v>1</v>
      </c>
      <c r="G182" s="180"/>
      <c r="H182" s="179"/>
      <c r="I182" s="180"/>
      <c r="J182" s="491"/>
      <c r="K182" s="180"/>
      <c r="L182" s="231"/>
      <c r="M182" s="232"/>
      <c r="N182" s="231"/>
      <c r="O182" s="231"/>
      <c r="P182" s="231"/>
      <c r="Q182" s="233"/>
    </row>
    <row r="183" spans="1:17" s="56" customFormat="1" ht="62.85">
      <c r="A183" s="251">
        <v>169</v>
      </c>
      <c r="B183" s="307"/>
      <c r="C183" s="306" t="s">
        <v>257</v>
      </c>
      <c r="D183" s="296" t="s">
        <v>1514</v>
      </c>
      <c r="E183" s="278" t="s">
        <v>140</v>
      </c>
      <c r="F183" s="313">
        <v>17</v>
      </c>
      <c r="G183" s="180"/>
      <c r="H183" s="179"/>
      <c r="I183" s="180"/>
      <c r="J183" s="491"/>
      <c r="K183" s="180"/>
      <c r="L183" s="231"/>
      <c r="M183" s="232"/>
      <c r="N183" s="231"/>
      <c r="O183" s="231"/>
      <c r="P183" s="231"/>
      <c r="Q183" s="233"/>
    </row>
    <row r="184" spans="1:17" s="56" customFormat="1" ht="62.85">
      <c r="A184" s="251">
        <v>170</v>
      </c>
      <c r="B184" s="307"/>
      <c r="C184" s="306" t="s">
        <v>257</v>
      </c>
      <c r="D184" s="296" t="s">
        <v>1515</v>
      </c>
      <c r="E184" s="278" t="s">
        <v>140</v>
      </c>
      <c r="F184" s="313">
        <v>12</v>
      </c>
      <c r="G184" s="180"/>
      <c r="H184" s="179"/>
      <c r="I184" s="180"/>
      <c r="J184" s="491"/>
      <c r="K184" s="180"/>
      <c r="L184" s="231"/>
      <c r="M184" s="232"/>
      <c r="N184" s="231"/>
      <c r="O184" s="231"/>
      <c r="P184" s="231"/>
      <c r="Q184" s="233"/>
    </row>
    <row r="185" spans="1:17" s="56" customFormat="1" ht="62.85">
      <c r="A185" s="251">
        <v>171</v>
      </c>
      <c r="B185" s="307"/>
      <c r="C185" s="306" t="s">
        <v>257</v>
      </c>
      <c r="D185" s="296" t="s">
        <v>1516</v>
      </c>
      <c r="E185" s="278" t="s">
        <v>140</v>
      </c>
      <c r="F185" s="313">
        <v>5</v>
      </c>
      <c r="G185" s="180"/>
      <c r="H185" s="179"/>
      <c r="I185" s="180"/>
      <c r="J185" s="491"/>
      <c r="K185" s="180"/>
      <c r="L185" s="231"/>
      <c r="M185" s="232"/>
      <c r="N185" s="231"/>
      <c r="O185" s="231"/>
      <c r="P185" s="231"/>
      <c r="Q185" s="233"/>
    </row>
    <row r="186" spans="1:17" s="56" customFormat="1" ht="62.85">
      <c r="A186" s="251">
        <v>172</v>
      </c>
      <c r="B186" s="307"/>
      <c r="C186" s="306" t="s">
        <v>257</v>
      </c>
      <c r="D186" s="296" t="s">
        <v>1517</v>
      </c>
      <c r="E186" s="278" t="s">
        <v>140</v>
      </c>
      <c r="F186" s="313">
        <v>24</v>
      </c>
      <c r="G186" s="180"/>
      <c r="H186" s="179"/>
      <c r="I186" s="180"/>
      <c r="J186" s="491"/>
      <c r="K186" s="180"/>
      <c r="L186" s="231"/>
      <c r="M186" s="232"/>
      <c r="N186" s="231"/>
      <c r="O186" s="231"/>
      <c r="P186" s="231"/>
      <c r="Q186" s="233"/>
    </row>
    <row r="187" spans="1:17" s="56" customFormat="1" ht="62.85">
      <c r="A187" s="251">
        <v>173</v>
      </c>
      <c r="B187" s="307"/>
      <c r="C187" s="306" t="s">
        <v>257</v>
      </c>
      <c r="D187" s="296" t="s">
        <v>1518</v>
      </c>
      <c r="E187" s="278" t="s">
        <v>140</v>
      </c>
      <c r="F187" s="313">
        <v>2</v>
      </c>
      <c r="G187" s="180"/>
      <c r="H187" s="179"/>
      <c r="I187" s="180"/>
      <c r="J187" s="491"/>
      <c r="K187" s="180"/>
      <c r="L187" s="231"/>
      <c r="M187" s="232"/>
      <c r="N187" s="231"/>
      <c r="O187" s="231"/>
      <c r="P187" s="231"/>
      <c r="Q187" s="233"/>
    </row>
    <row r="188" spans="1:17" s="56" customFormat="1" ht="62.85">
      <c r="A188" s="251">
        <v>174</v>
      </c>
      <c r="B188" s="307"/>
      <c r="C188" s="306" t="s">
        <v>257</v>
      </c>
      <c r="D188" s="296" t="s">
        <v>1519</v>
      </c>
      <c r="E188" s="278" t="s">
        <v>140</v>
      </c>
      <c r="F188" s="313">
        <v>2</v>
      </c>
      <c r="G188" s="180"/>
      <c r="H188" s="179"/>
      <c r="I188" s="180"/>
      <c r="J188" s="491"/>
      <c r="K188" s="180"/>
      <c r="L188" s="231"/>
      <c r="M188" s="232"/>
      <c r="N188" s="231"/>
      <c r="O188" s="231"/>
      <c r="P188" s="231"/>
      <c r="Q188" s="233"/>
    </row>
    <row r="189" spans="1:17" s="56" customFormat="1">
      <c r="A189" s="251">
        <v>175</v>
      </c>
      <c r="B189" s="307"/>
      <c r="C189" s="306" t="s">
        <v>258</v>
      </c>
      <c r="D189" s="296" t="s">
        <v>1065</v>
      </c>
      <c r="E189" s="278" t="s">
        <v>140</v>
      </c>
      <c r="F189" s="313">
        <v>3</v>
      </c>
      <c r="G189" s="180"/>
      <c r="H189" s="179"/>
      <c r="I189" s="180"/>
      <c r="J189" s="491"/>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1"/>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1"/>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1"/>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1"/>
      <c r="K193" s="180"/>
      <c r="L193" s="231"/>
      <c r="M193" s="232"/>
      <c r="N193" s="231"/>
      <c r="O193" s="231"/>
      <c r="P193" s="231"/>
      <c r="Q193" s="233"/>
    </row>
    <row r="194" spans="1:17" s="56" customFormat="1">
      <c r="A194" s="251">
        <v>180</v>
      </c>
      <c r="B194" s="307"/>
      <c r="C194" s="306" t="s">
        <v>258</v>
      </c>
      <c r="D194" s="296" t="s">
        <v>1066</v>
      </c>
      <c r="E194" s="278" t="s">
        <v>140</v>
      </c>
      <c r="F194" s="313">
        <v>1</v>
      </c>
      <c r="G194" s="180"/>
      <c r="H194" s="179"/>
      <c r="I194" s="180"/>
      <c r="J194" s="491"/>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1"/>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1"/>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1"/>
      <c r="K197" s="180"/>
      <c r="L197" s="231"/>
      <c r="M197" s="232"/>
      <c r="N197" s="231"/>
      <c r="O197" s="231"/>
      <c r="P197" s="231"/>
      <c r="Q197" s="233"/>
    </row>
    <row r="198" spans="1:17" s="56" customFormat="1">
      <c r="A198" s="251">
        <v>184</v>
      </c>
      <c r="B198" s="307"/>
      <c r="C198" s="306" t="s">
        <v>264</v>
      </c>
      <c r="D198" s="296" t="s">
        <v>1067</v>
      </c>
      <c r="E198" s="278" t="s">
        <v>140</v>
      </c>
      <c r="F198" s="313">
        <v>1</v>
      </c>
      <c r="G198" s="180"/>
      <c r="H198" s="179"/>
      <c r="I198" s="180"/>
      <c r="J198" s="491"/>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1"/>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1"/>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1"/>
      <c r="K201" s="180"/>
      <c r="L201" s="231"/>
      <c r="M201" s="232"/>
      <c r="N201" s="231"/>
      <c r="O201" s="231"/>
      <c r="P201" s="231"/>
      <c r="Q201" s="233"/>
    </row>
    <row r="202" spans="1:17" s="56" customFormat="1" ht="112.6">
      <c r="A202" s="251">
        <v>188</v>
      </c>
      <c r="B202" s="307"/>
      <c r="C202" s="314" t="s">
        <v>270</v>
      </c>
      <c r="D202" s="296" t="s">
        <v>1520</v>
      </c>
      <c r="E202" s="278" t="s">
        <v>140</v>
      </c>
      <c r="F202" s="313">
        <v>2</v>
      </c>
      <c r="G202" s="180"/>
      <c r="H202" s="179"/>
      <c r="I202" s="180"/>
      <c r="J202" s="490"/>
      <c r="K202" s="492"/>
      <c r="L202" s="231"/>
      <c r="M202" s="232"/>
      <c r="N202" s="231"/>
      <c r="O202" s="231"/>
      <c r="P202" s="231"/>
      <c r="Q202" s="233"/>
    </row>
    <row r="203" spans="1:17" s="56" customFormat="1" ht="112.6">
      <c r="A203" s="251">
        <v>189</v>
      </c>
      <c r="B203" s="307"/>
      <c r="C203" s="314" t="s">
        <v>270</v>
      </c>
      <c r="D203" s="296" t="s">
        <v>1521</v>
      </c>
      <c r="E203" s="278" t="s">
        <v>140</v>
      </c>
      <c r="F203" s="313">
        <v>1</v>
      </c>
      <c r="G203" s="180"/>
      <c r="H203" s="179"/>
      <c r="I203" s="180"/>
      <c r="J203" s="490"/>
      <c r="K203" s="492"/>
      <c r="L203" s="231"/>
      <c r="M203" s="232"/>
      <c r="N203" s="231"/>
      <c r="O203" s="231"/>
      <c r="P203" s="231"/>
      <c r="Q203" s="233"/>
    </row>
    <row r="204" spans="1:17" s="56" customFormat="1" ht="112.6">
      <c r="A204" s="251">
        <v>190</v>
      </c>
      <c r="B204" s="307"/>
      <c r="C204" s="314" t="s">
        <v>270</v>
      </c>
      <c r="D204" s="296" t="s">
        <v>1522</v>
      </c>
      <c r="E204" s="278" t="s">
        <v>140</v>
      </c>
      <c r="F204" s="313">
        <v>1</v>
      </c>
      <c r="G204" s="180"/>
      <c r="H204" s="179"/>
      <c r="I204" s="180"/>
      <c r="J204" s="490"/>
      <c r="K204" s="492"/>
      <c r="L204" s="231"/>
      <c r="M204" s="232"/>
      <c r="N204" s="231"/>
      <c r="O204" s="231"/>
      <c r="P204" s="231"/>
      <c r="Q204" s="233"/>
    </row>
    <row r="205" spans="1:17" s="56" customFormat="1" ht="174.8">
      <c r="A205" s="251">
        <v>191</v>
      </c>
      <c r="B205" s="307"/>
      <c r="C205" s="314" t="s">
        <v>270</v>
      </c>
      <c r="D205" s="296" t="s">
        <v>1523</v>
      </c>
      <c r="E205" s="278" t="s">
        <v>140</v>
      </c>
      <c r="F205" s="313">
        <v>1</v>
      </c>
      <c r="G205" s="180"/>
      <c r="H205" s="179"/>
      <c r="I205" s="180"/>
      <c r="J205" s="490"/>
      <c r="K205" s="492"/>
      <c r="L205" s="231"/>
      <c r="M205" s="232"/>
      <c r="N205" s="231"/>
      <c r="O205" s="231"/>
      <c r="P205" s="231"/>
      <c r="Q205" s="233"/>
    </row>
    <row r="206" spans="1:17" s="56" customFormat="1" ht="38">
      <c r="A206" s="251">
        <v>192</v>
      </c>
      <c r="B206" s="307"/>
      <c r="C206" s="314" t="s">
        <v>271</v>
      </c>
      <c r="D206" s="296" t="s">
        <v>1524</v>
      </c>
      <c r="E206" s="278" t="s">
        <v>140</v>
      </c>
      <c r="F206" s="313">
        <v>2</v>
      </c>
      <c r="G206" s="326"/>
      <c r="H206" s="179"/>
      <c r="I206" s="327"/>
      <c r="J206" s="329"/>
      <c r="K206" s="328"/>
      <c r="L206" s="231"/>
      <c r="M206" s="232"/>
      <c r="N206" s="231"/>
      <c r="O206" s="231"/>
      <c r="P206" s="231"/>
      <c r="Q206" s="233"/>
    </row>
    <row r="207" spans="1:17" s="56" customFormat="1" ht="25.55">
      <c r="A207" s="251">
        <v>193</v>
      </c>
      <c r="B207" s="307"/>
      <c r="C207" s="306" t="s">
        <v>272</v>
      </c>
      <c r="D207" s="296" t="s">
        <v>273</v>
      </c>
      <c r="E207" s="278" t="s">
        <v>140</v>
      </c>
      <c r="F207" s="313">
        <v>2</v>
      </c>
      <c r="G207" s="180"/>
      <c r="H207" s="179"/>
      <c r="I207" s="180"/>
      <c r="J207" s="491"/>
      <c r="K207" s="180"/>
      <c r="L207" s="231"/>
      <c r="M207" s="232"/>
      <c r="N207" s="231"/>
      <c r="O207" s="231"/>
      <c r="P207" s="231"/>
      <c r="Q207" s="233"/>
    </row>
    <row r="208" spans="1:17" s="56" customFormat="1" ht="38">
      <c r="A208" s="251">
        <v>194</v>
      </c>
      <c r="B208" s="307"/>
      <c r="C208" s="296" t="s">
        <v>1525</v>
      </c>
      <c r="D208" s="324">
        <v>100</v>
      </c>
      <c r="E208" s="278" t="s">
        <v>146</v>
      </c>
      <c r="F208" s="313">
        <v>13</v>
      </c>
      <c r="G208" s="326"/>
      <c r="H208" s="179"/>
      <c r="I208" s="327"/>
      <c r="J208" s="329"/>
      <c r="K208" s="328"/>
      <c r="L208" s="231"/>
      <c r="M208" s="232"/>
      <c r="N208" s="231"/>
      <c r="O208" s="231"/>
      <c r="P208" s="231"/>
      <c r="Q208" s="233"/>
    </row>
    <row r="209" spans="1:17" s="56" customFormat="1" ht="38">
      <c r="A209" s="251">
        <v>195</v>
      </c>
      <c r="B209" s="307"/>
      <c r="C209" s="296" t="s">
        <v>1525</v>
      </c>
      <c r="D209" s="324">
        <v>160</v>
      </c>
      <c r="E209" s="278" t="s">
        <v>146</v>
      </c>
      <c r="F209" s="313">
        <v>1</v>
      </c>
      <c r="G209" s="326"/>
      <c r="H209" s="179"/>
      <c r="I209" s="327"/>
      <c r="J209" s="329"/>
      <c r="K209" s="328"/>
      <c r="L209" s="231"/>
      <c r="M209" s="232"/>
      <c r="N209" s="231"/>
      <c r="O209" s="231"/>
      <c r="P209" s="231"/>
      <c r="Q209" s="233"/>
    </row>
    <row r="210" spans="1:17" s="56" customFormat="1" ht="38">
      <c r="A210" s="251">
        <v>196</v>
      </c>
      <c r="B210" s="307"/>
      <c r="C210" s="296" t="s">
        <v>1525</v>
      </c>
      <c r="D210" s="324">
        <v>250</v>
      </c>
      <c r="E210" s="278" t="s">
        <v>146</v>
      </c>
      <c r="F210" s="313">
        <v>17</v>
      </c>
      <c r="G210" s="326"/>
      <c r="H210" s="179"/>
      <c r="I210" s="327"/>
      <c r="J210" s="329"/>
      <c r="K210" s="328"/>
      <c r="L210" s="231"/>
      <c r="M210" s="232"/>
      <c r="N210" s="231"/>
      <c r="O210" s="231"/>
      <c r="P210" s="231"/>
      <c r="Q210" s="233"/>
    </row>
    <row r="211" spans="1:17" s="56" customFormat="1" ht="38">
      <c r="A211" s="251">
        <v>197</v>
      </c>
      <c r="B211" s="307"/>
      <c r="C211" s="296" t="s">
        <v>1525</v>
      </c>
      <c r="D211" s="324">
        <v>315</v>
      </c>
      <c r="E211" s="278" t="s">
        <v>146</v>
      </c>
      <c r="F211" s="313">
        <v>145</v>
      </c>
      <c r="G211" s="326"/>
      <c r="H211" s="179"/>
      <c r="I211" s="327"/>
      <c r="J211" s="329"/>
      <c r="K211" s="328"/>
      <c r="L211" s="231"/>
      <c r="M211" s="232"/>
      <c r="N211" s="231"/>
      <c r="O211" s="231"/>
      <c r="P211" s="231"/>
      <c r="Q211" s="233"/>
    </row>
    <row r="212" spans="1:17" s="56" customFormat="1" ht="38">
      <c r="A212" s="251">
        <v>198</v>
      </c>
      <c r="B212" s="307"/>
      <c r="C212" s="296" t="s">
        <v>1525</v>
      </c>
      <c r="D212" s="324">
        <v>400</v>
      </c>
      <c r="E212" s="278" t="s">
        <v>146</v>
      </c>
      <c r="F212" s="313">
        <v>112</v>
      </c>
      <c r="G212" s="326"/>
      <c r="H212" s="179"/>
      <c r="I212" s="327"/>
      <c r="J212" s="329"/>
      <c r="K212" s="328"/>
      <c r="L212" s="231"/>
      <c r="M212" s="232"/>
      <c r="N212" s="231"/>
      <c r="O212" s="231"/>
      <c r="P212" s="231"/>
      <c r="Q212" s="233"/>
    </row>
    <row r="213" spans="1:17" s="56" customFormat="1" ht="38">
      <c r="A213" s="251">
        <v>199</v>
      </c>
      <c r="B213" s="307"/>
      <c r="C213" s="296" t="s">
        <v>1525</v>
      </c>
      <c r="D213" s="324">
        <v>500</v>
      </c>
      <c r="E213" s="278" t="s">
        <v>146</v>
      </c>
      <c r="F213" s="313">
        <v>76</v>
      </c>
      <c r="G213" s="326"/>
      <c r="H213" s="179"/>
      <c r="I213" s="327"/>
      <c r="J213" s="329"/>
      <c r="K213" s="328"/>
      <c r="L213" s="231"/>
      <c r="M213" s="232"/>
      <c r="N213" s="231"/>
      <c r="O213" s="231"/>
      <c r="P213" s="231"/>
      <c r="Q213" s="233"/>
    </row>
    <row r="214" spans="1:17" s="56" customFormat="1" ht="38">
      <c r="A214" s="251">
        <v>200</v>
      </c>
      <c r="B214" s="307"/>
      <c r="C214" s="296" t="s">
        <v>1525</v>
      </c>
      <c r="D214" s="324">
        <v>630</v>
      </c>
      <c r="E214" s="278" t="s">
        <v>146</v>
      </c>
      <c r="F214" s="313">
        <v>44</v>
      </c>
      <c r="G214" s="326"/>
      <c r="H214" s="179"/>
      <c r="I214" s="327"/>
      <c r="J214" s="329"/>
      <c r="K214" s="328"/>
      <c r="L214" s="231"/>
      <c r="M214" s="232"/>
      <c r="N214" s="231"/>
      <c r="O214" s="231"/>
      <c r="P214" s="231"/>
      <c r="Q214" s="233"/>
    </row>
    <row r="215" spans="1:17" s="56" customFormat="1" ht="38">
      <c r="A215" s="251">
        <v>201</v>
      </c>
      <c r="B215" s="307"/>
      <c r="C215" s="296" t="s">
        <v>1525</v>
      </c>
      <c r="D215" s="324" t="s">
        <v>149</v>
      </c>
      <c r="E215" s="278" t="s">
        <v>146</v>
      </c>
      <c r="F215" s="313">
        <v>1</v>
      </c>
      <c r="G215" s="326"/>
      <c r="H215" s="179"/>
      <c r="I215" s="327"/>
      <c r="J215" s="329"/>
      <c r="K215" s="328"/>
      <c r="L215" s="231"/>
      <c r="M215" s="232"/>
      <c r="N215" s="231"/>
      <c r="O215" s="231"/>
      <c r="P215" s="231"/>
      <c r="Q215" s="233"/>
    </row>
    <row r="216" spans="1:17" s="56" customFormat="1" ht="38">
      <c r="A216" s="251">
        <v>202</v>
      </c>
      <c r="B216" s="307"/>
      <c r="C216" s="296" t="s">
        <v>1525</v>
      </c>
      <c r="D216" s="324" t="s">
        <v>150</v>
      </c>
      <c r="E216" s="278" t="s">
        <v>146</v>
      </c>
      <c r="F216" s="313">
        <v>5</v>
      </c>
      <c r="G216" s="326"/>
      <c r="H216" s="179"/>
      <c r="I216" s="327"/>
      <c r="J216" s="329"/>
      <c r="K216" s="328"/>
      <c r="L216" s="231"/>
      <c r="M216" s="232"/>
      <c r="N216" s="231"/>
      <c r="O216" s="231"/>
      <c r="P216" s="231"/>
      <c r="Q216" s="233"/>
    </row>
    <row r="217" spans="1:17" s="56" customFormat="1" ht="38">
      <c r="A217" s="251">
        <v>203</v>
      </c>
      <c r="B217" s="307"/>
      <c r="C217" s="296" t="s">
        <v>1525</v>
      </c>
      <c r="D217" s="324" t="s">
        <v>151</v>
      </c>
      <c r="E217" s="278" t="s">
        <v>146</v>
      </c>
      <c r="F217" s="313">
        <v>18</v>
      </c>
      <c r="G217" s="326"/>
      <c r="H217" s="179"/>
      <c r="I217" s="327"/>
      <c r="J217" s="329"/>
      <c r="K217" s="328"/>
      <c r="L217" s="231"/>
      <c r="M217" s="232"/>
      <c r="N217" s="231"/>
      <c r="O217" s="231"/>
      <c r="P217" s="231"/>
      <c r="Q217" s="233"/>
    </row>
    <row r="218" spans="1:17" s="56" customFormat="1" ht="38">
      <c r="A218" s="251">
        <v>204</v>
      </c>
      <c r="B218" s="307"/>
      <c r="C218" s="296" t="s">
        <v>1525</v>
      </c>
      <c r="D218" s="324" t="s">
        <v>152</v>
      </c>
      <c r="E218" s="278" t="s">
        <v>146</v>
      </c>
      <c r="F218" s="313">
        <v>27</v>
      </c>
      <c r="G218" s="326"/>
      <c r="H218" s="179"/>
      <c r="I218" s="327"/>
      <c r="J218" s="329"/>
      <c r="K218" s="328"/>
      <c r="L218" s="231"/>
      <c r="M218" s="232"/>
      <c r="N218" s="231"/>
      <c r="O218" s="231"/>
      <c r="P218" s="231"/>
      <c r="Q218" s="233"/>
    </row>
    <row r="219" spans="1:17" s="56" customFormat="1" ht="38">
      <c r="A219" s="251">
        <v>205</v>
      </c>
      <c r="B219" s="307"/>
      <c r="C219" s="296" t="s">
        <v>1525</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1032</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1032</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1033</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1034</v>
      </c>
      <c r="D223" s="324">
        <v>400</v>
      </c>
      <c r="E223" s="278" t="s">
        <v>140</v>
      </c>
      <c r="F223" s="313">
        <v>2</v>
      </c>
      <c r="G223" s="493"/>
      <c r="H223" s="179"/>
      <c r="I223" s="494"/>
      <c r="J223" s="180"/>
      <c r="K223" s="203"/>
      <c r="L223" s="231"/>
      <c r="M223" s="232"/>
      <c r="N223" s="231"/>
      <c r="O223" s="231"/>
      <c r="P223" s="231"/>
      <c r="Q223" s="233"/>
    </row>
    <row r="224" spans="1:17" s="56" customFormat="1">
      <c r="A224" s="251">
        <v>210</v>
      </c>
      <c r="B224" s="307"/>
      <c r="C224" s="306" t="s">
        <v>1034</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1034</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1035</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1036</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1036</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1036</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1036</v>
      </c>
      <c r="D230" s="324">
        <v>400</v>
      </c>
      <c r="E230" s="278" t="s">
        <v>140</v>
      </c>
      <c r="F230" s="313">
        <v>5</v>
      </c>
      <c r="G230" s="493"/>
      <c r="H230" s="179"/>
      <c r="I230" s="494"/>
      <c r="J230" s="180"/>
      <c r="K230" s="203"/>
      <c r="L230" s="231"/>
      <c r="M230" s="232"/>
      <c r="N230" s="231"/>
      <c r="O230" s="231"/>
      <c r="P230" s="231"/>
      <c r="Q230" s="233"/>
    </row>
    <row r="231" spans="1:17" s="56" customFormat="1">
      <c r="A231" s="251">
        <v>217</v>
      </c>
      <c r="B231" s="307"/>
      <c r="C231" s="306" t="s">
        <v>1036</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1036</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1036</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1036</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1036</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1036</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1036</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1036</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1036</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1037</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1038</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1039</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1040</v>
      </c>
      <c r="D243" s="324">
        <v>315</v>
      </c>
      <c r="E243" s="278" t="s">
        <v>140</v>
      </c>
      <c r="F243" s="313">
        <v>1</v>
      </c>
      <c r="G243" s="493"/>
      <c r="H243" s="179"/>
      <c r="I243" s="494"/>
      <c r="J243" s="180"/>
      <c r="K243" s="203"/>
      <c r="L243" s="231"/>
      <c r="M243" s="232"/>
      <c r="N243" s="231"/>
      <c r="O243" s="231"/>
      <c r="P243" s="231"/>
      <c r="Q243" s="233"/>
    </row>
    <row r="244" spans="1:17" s="56" customFormat="1">
      <c r="A244" s="251">
        <v>230</v>
      </c>
      <c r="B244" s="307"/>
      <c r="C244" s="306" t="s">
        <v>1041</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1042</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1043</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1044</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1045</v>
      </c>
      <c r="D248" s="324">
        <v>500</v>
      </c>
      <c r="E248" s="278" t="s">
        <v>140</v>
      </c>
      <c r="F248" s="313">
        <v>2</v>
      </c>
      <c r="G248" s="493"/>
      <c r="H248" s="179"/>
      <c r="I248" s="494"/>
      <c r="J248" s="180"/>
      <c r="K248" s="203"/>
      <c r="L248" s="231"/>
      <c r="M248" s="232"/>
      <c r="N248" s="231"/>
      <c r="O248" s="231"/>
      <c r="P248" s="231"/>
      <c r="Q248" s="233"/>
    </row>
    <row r="249" spans="1:17" s="56" customFormat="1">
      <c r="A249" s="251">
        <v>235</v>
      </c>
      <c r="B249" s="307"/>
      <c r="C249" s="306" t="s">
        <v>1046</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1047</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1048</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1049</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1050</v>
      </c>
      <c r="D253" s="324">
        <v>500</v>
      </c>
      <c r="E253" s="278" t="s">
        <v>140</v>
      </c>
      <c r="F253" s="313">
        <v>2</v>
      </c>
      <c r="G253" s="493"/>
      <c r="H253" s="179"/>
      <c r="I253" s="494"/>
      <c r="J253" s="180"/>
      <c r="K253" s="203"/>
      <c r="L253" s="231"/>
      <c r="M253" s="232"/>
      <c r="N253" s="231"/>
      <c r="O253" s="231"/>
      <c r="P253" s="231"/>
      <c r="Q253" s="233"/>
    </row>
    <row r="254" spans="1:17" s="56" customFormat="1">
      <c r="A254" s="251">
        <v>240</v>
      </c>
      <c r="B254" s="307"/>
      <c r="C254" s="306" t="s">
        <v>1051</v>
      </c>
      <c r="D254" s="324">
        <v>250</v>
      </c>
      <c r="E254" s="278" t="s">
        <v>140</v>
      </c>
      <c r="F254" s="313">
        <v>2</v>
      </c>
      <c r="G254" s="493"/>
      <c r="H254" s="179"/>
      <c r="I254" s="494"/>
      <c r="J254" s="180"/>
      <c r="K254" s="203"/>
      <c r="L254" s="231"/>
      <c r="M254" s="232"/>
      <c r="N254" s="231"/>
      <c r="O254" s="231"/>
      <c r="P254" s="231"/>
      <c r="Q254" s="233"/>
    </row>
    <row r="255" spans="1:17" s="56" customFormat="1">
      <c r="A255" s="251">
        <v>241</v>
      </c>
      <c r="B255" s="307"/>
      <c r="C255" s="306" t="s">
        <v>1037</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1052</v>
      </c>
      <c r="D256" s="324" t="s">
        <v>1056</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1052</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1052</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1052</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1052</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1052</v>
      </c>
      <c r="D261" s="324" t="s">
        <v>1057</v>
      </c>
      <c r="E261" s="278" t="s">
        <v>140</v>
      </c>
      <c r="F261" s="313">
        <v>2</v>
      </c>
      <c r="G261" s="326"/>
      <c r="H261" s="179"/>
      <c r="I261" s="327"/>
      <c r="J261" s="329"/>
      <c r="K261" s="328"/>
      <c r="L261" s="231"/>
      <c r="M261" s="232"/>
      <c r="N261" s="231"/>
      <c r="O261" s="231"/>
      <c r="P261" s="231"/>
      <c r="Q261" s="233"/>
    </row>
    <row r="262" spans="1:17" s="56" customFormat="1">
      <c r="A262" s="251">
        <v>248</v>
      </c>
      <c r="B262" s="307"/>
      <c r="C262" s="306" t="s">
        <v>1052</v>
      </c>
      <c r="D262" s="324" t="s">
        <v>213</v>
      </c>
      <c r="E262" s="278" t="s">
        <v>140</v>
      </c>
      <c r="F262" s="313">
        <v>2</v>
      </c>
      <c r="G262" s="326"/>
      <c r="H262" s="179"/>
      <c r="I262" s="327"/>
      <c r="J262" s="329"/>
      <c r="K262" s="328"/>
      <c r="L262" s="231"/>
      <c r="M262" s="232"/>
      <c r="N262" s="231"/>
      <c r="O262" s="231"/>
      <c r="P262" s="231"/>
      <c r="Q262" s="233"/>
    </row>
    <row r="263" spans="1:17" s="56" customFormat="1">
      <c r="A263" s="251">
        <v>249</v>
      </c>
      <c r="B263" s="307"/>
      <c r="C263" s="306" t="s">
        <v>1052</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1052</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1052</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1053</v>
      </c>
      <c r="D266" s="324" t="s">
        <v>1058</v>
      </c>
      <c r="E266" s="278" t="s">
        <v>140</v>
      </c>
      <c r="F266" s="313">
        <v>1</v>
      </c>
      <c r="G266" s="493"/>
      <c r="H266" s="179"/>
      <c r="I266" s="494"/>
      <c r="J266" s="180"/>
      <c r="K266" s="203"/>
      <c r="L266" s="231"/>
      <c r="M266" s="232"/>
      <c r="N266" s="231"/>
      <c r="O266" s="231"/>
      <c r="P266" s="231"/>
      <c r="Q266" s="233"/>
    </row>
    <row r="267" spans="1:17" s="56" customFormat="1">
      <c r="A267" s="251">
        <v>253</v>
      </c>
      <c r="B267" s="307"/>
      <c r="C267" s="306" t="s">
        <v>1053</v>
      </c>
      <c r="D267" s="324" t="s">
        <v>203</v>
      </c>
      <c r="E267" s="278" t="s">
        <v>140</v>
      </c>
      <c r="F267" s="313">
        <v>1</v>
      </c>
      <c r="G267" s="493"/>
      <c r="H267" s="179"/>
      <c r="I267" s="494"/>
      <c r="J267" s="180"/>
      <c r="K267" s="203"/>
      <c r="L267" s="231"/>
      <c r="M267" s="232"/>
      <c r="N267" s="231"/>
      <c r="O267" s="231"/>
      <c r="P267" s="231"/>
      <c r="Q267" s="233"/>
    </row>
    <row r="268" spans="1:17" s="56" customFormat="1">
      <c r="A268" s="251">
        <v>254</v>
      </c>
      <c r="B268" s="307"/>
      <c r="C268" s="306" t="s">
        <v>1053</v>
      </c>
      <c r="D268" s="324" t="s">
        <v>204</v>
      </c>
      <c r="E268" s="278" t="s">
        <v>140</v>
      </c>
      <c r="F268" s="313">
        <v>1</v>
      </c>
      <c r="G268" s="493"/>
      <c r="H268" s="179"/>
      <c r="I268" s="494"/>
      <c r="J268" s="180"/>
      <c r="K268" s="203"/>
      <c r="L268" s="231"/>
      <c r="M268" s="232"/>
      <c r="N268" s="231"/>
      <c r="O268" s="231"/>
      <c r="P268" s="231"/>
      <c r="Q268" s="233"/>
    </row>
    <row r="269" spans="1:17" s="56" customFormat="1">
      <c r="A269" s="251">
        <v>255</v>
      </c>
      <c r="B269" s="307"/>
      <c r="C269" s="306" t="s">
        <v>1053</v>
      </c>
      <c r="D269" s="324" t="s">
        <v>208</v>
      </c>
      <c r="E269" s="278" t="s">
        <v>140</v>
      </c>
      <c r="F269" s="313">
        <v>7</v>
      </c>
      <c r="G269" s="493"/>
      <c r="H269" s="179"/>
      <c r="I269" s="494"/>
      <c r="J269" s="180"/>
      <c r="K269" s="203"/>
      <c r="L269" s="231"/>
      <c r="M269" s="232"/>
      <c r="N269" s="231"/>
      <c r="O269" s="231"/>
      <c r="P269" s="231"/>
      <c r="Q269" s="233"/>
    </row>
    <row r="270" spans="1:17" s="56" customFormat="1">
      <c r="A270" s="251">
        <v>256</v>
      </c>
      <c r="B270" s="307"/>
      <c r="C270" s="306" t="s">
        <v>1053</v>
      </c>
      <c r="D270" s="324" t="s">
        <v>215</v>
      </c>
      <c r="E270" s="278" t="s">
        <v>140</v>
      </c>
      <c r="F270" s="313">
        <v>6</v>
      </c>
      <c r="G270" s="493"/>
      <c r="H270" s="179"/>
      <c r="I270" s="494"/>
      <c r="J270" s="180"/>
      <c r="K270" s="203"/>
      <c r="L270" s="231"/>
      <c r="M270" s="232"/>
      <c r="N270" s="231"/>
      <c r="O270" s="231"/>
      <c r="P270" s="231"/>
      <c r="Q270" s="233"/>
    </row>
    <row r="271" spans="1:17" s="56" customFormat="1">
      <c r="A271" s="251">
        <v>257</v>
      </c>
      <c r="B271" s="307"/>
      <c r="C271" s="306" t="s">
        <v>1053</v>
      </c>
      <c r="D271" s="324" t="s">
        <v>210</v>
      </c>
      <c r="E271" s="278" t="s">
        <v>140</v>
      </c>
      <c r="F271" s="313">
        <v>1</v>
      </c>
      <c r="G271" s="493"/>
      <c r="H271" s="179"/>
      <c r="I271" s="494"/>
      <c r="J271" s="180"/>
      <c r="K271" s="203"/>
      <c r="L271" s="231"/>
      <c r="M271" s="232"/>
      <c r="N271" s="231"/>
      <c r="O271" s="231"/>
      <c r="P271" s="231"/>
      <c r="Q271" s="233"/>
    </row>
    <row r="272" spans="1:17" s="56" customFormat="1">
      <c r="A272" s="251">
        <v>258</v>
      </c>
      <c r="B272" s="307"/>
      <c r="C272" s="306" t="s">
        <v>1053</v>
      </c>
      <c r="D272" s="324" t="s">
        <v>212</v>
      </c>
      <c r="E272" s="278" t="s">
        <v>140</v>
      </c>
      <c r="F272" s="313">
        <v>1</v>
      </c>
      <c r="G272" s="493"/>
      <c r="H272" s="179"/>
      <c r="I272" s="494"/>
      <c r="J272" s="180"/>
      <c r="K272" s="203"/>
      <c r="L272" s="231"/>
      <c r="M272" s="232"/>
      <c r="N272" s="231"/>
      <c r="O272" s="231"/>
      <c r="P272" s="231"/>
      <c r="Q272" s="233"/>
    </row>
    <row r="273" spans="1:17" s="56" customFormat="1">
      <c r="A273" s="251">
        <v>259</v>
      </c>
      <c r="B273" s="307"/>
      <c r="C273" s="306" t="s">
        <v>1053</v>
      </c>
      <c r="D273" s="324" t="s">
        <v>216</v>
      </c>
      <c r="E273" s="278" t="s">
        <v>140</v>
      </c>
      <c r="F273" s="313">
        <v>2</v>
      </c>
      <c r="G273" s="493"/>
      <c r="H273" s="179"/>
      <c r="I273" s="494"/>
      <c r="J273" s="180"/>
      <c r="K273" s="203"/>
      <c r="L273" s="231"/>
      <c r="M273" s="232"/>
      <c r="N273" s="231"/>
      <c r="O273" s="231"/>
      <c r="P273" s="231"/>
      <c r="Q273" s="233"/>
    </row>
    <row r="274" spans="1:17" s="56" customFormat="1">
      <c r="A274" s="251">
        <v>260</v>
      </c>
      <c r="B274" s="307"/>
      <c r="C274" s="306" t="s">
        <v>1053</v>
      </c>
      <c r="D274" s="324" t="s">
        <v>1060</v>
      </c>
      <c r="E274" s="278" t="s">
        <v>140</v>
      </c>
      <c r="F274" s="313">
        <v>2</v>
      </c>
      <c r="G274" s="493"/>
      <c r="H274" s="179"/>
      <c r="I274" s="494"/>
      <c r="J274" s="180"/>
      <c r="K274" s="203"/>
      <c r="L274" s="231"/>
      <c r="M274" s="232"/>
      <c r="N274" s="231"/>
      <c r="O274" s="231"/>
      <c r="P274" s="231"/>
      <c r="Q274" s="233"/>
    </row>
    <row r="275" spans="1:17" s="56" customFormat="1">
      <c r="A275" s="251">
        <v>261</v>
      </c>
      <c r="B275" s="307"/>
      <c r="C275" s="306" t="s">
        <v>1053</v>
      </c>
      <c r="D275" s="324" t="s">
        <v>217</v>
      </c>
      <c r="E275" s="278" t="s">
        <v>140</v>
      </c>
      <c r="F275" s="313">
        <v>2</v>
      </c>
      <c r="G275" s="493"/>
      <c r="H275" s="179"/>
      <c r="I275" s="494"/>
      <c r="J275" s="180"/>
      <c r="K275" s="203"/>
      <c r="L275" s="231"/>
      <c r="M275" s="232"/>
      <c r="N275" s="231"/>
      <c r="O275" s="231"/>
      <c r="P275" s="231"/>
      <c r="Q275" s="233"/>
    </row>
    <row r="276" spans="1:17" s="56" customFormat="1">
      <c r="A276" s="251">
        <v>262</v>
      </c>
      <c r="B276" s="307"/>
      <c r="C276" s="306" t="s">
        <v>1053</v>
      </c>
      <c r="D276" s="324" t="s">
        <v>1061</v>
      </c>
      <c r="E276" s="278" t="s">
        <v>140</v>
      </c>
      <c r="F276" s="313">
        <v>2</v>
      </c>
      <c r="G276" s="493"/>
      <c r="H276" s="179"/>
      <c r="I276" s="494"/>
      <c r="J276" s="180"/>
      <c r="K276" s="203"/>
      <c r="L276" s="231"/>
      <c r="M276" s="232"/>
      <c r="N276" s="231"/>
      <c r="O276" s="231"/>
      <c r="P276" s="231"/>
      <c r="Q276" s="233"/>
    </row>
    <row r="277" spans="1:17" s="56" customFormat="1">
      <c r="A277" s="251">
        <v>263</v>
      </c>
      <c r="B277" s="307"/>
      <c r="C277" s="306" t="s">
        <v>1053</v>
      </c>
      <c r="D277" s="324" t="s">
        <v>1061</v>
      </c>
      <c r="E277" s="278" t="s">
        <v>140</v>
      </c>
      <c r="F277" s="313">
        <v>2</v>
      </c>
      <c r="G277" s="493"/>
      <c r="H277" s="179"/>
      <c r="I277" s="494"/>
      <c r="J277" s="180"/>
      <c r="K277" s="203"/>
      <c r="L277" s="231"/>
      <c r="M277" s="232"/>
      <c r="N277" s="231"/>
      <c r="O277" s="231"/>
      <c r="P277" s="231"/>
      <c r="Q277" s="233"/>
    </row>
    <row r="278" spans="1:17" s="56" customFormat="1">
      <c r="A278" s="251">
        <v>264</v>
      </c>
      <c r="B278" s="307"/>
      <c r="C278" s="306" t="s">
        <v>1054</v>
      </c>
      <c r="D278" s="324" t="s">
        <v>150</v>
      </c>
      <c r="E278" s="278" t="s">
        <v>140</v>
      </c>
      <c r="F278" s="313">
        <v>2</v>
      </c>
      <c r="G278" s="493"/>
      <c r="H278" s="179"/>
      <c r="I278" s="494"/>
      <c r="J278" s="180"/>
      <c r="K278" s="203"/>
      <c r="L278" s="231"/>
      <c r="M278" s="232"/>
      <c r="N278" s="231"/>
      <c r="O278" s="231"/>
      <c r="P278" s="231"/>
      <c r="Q278" s="233"/>
    </row>
    <row r="279" spans="1:17" s="56" customFormat="1">
      <c r="A279" s="251">
        <v>265</v>
      </c>
      <c r="B279" s="307"/>
      <c r="C279" s="306" t="s">
        <v>1054</v>
      </c>
      <c r="D279" s="324" t="s">
        <v>151</v>
      </c>
      <c r="E279" s="278" t="s">
        <v>140</v>
      </c>
      <c r="F279" s="313">
        <v>2</v>
      </c>
      <c r="G279" s="493"/>
      <c r="H279" s="179"/>
      <c r="I279" s="494"/>
      <c r="J279" s="180"/>
      <c r="K279" s="203"/>
      <c r="L279" s="231"/>
      <c r="M279" s="232"/>
      <c r="N279" s="231"/>
      <c r="O279" s="231"/>
      <c r="P279" s="231"/>
      <c r="Q279" s="233"/>
    </row>
    <row r="280" spans="1:17" s="56" customFormat="1">
      <c r="A280" s="251">
        <v>266</v>
      </c>
      <c r="B280" s="307"/>
      <c r="C280" s="306" t="s">
        <v>1054</v>
      </c>
      <c r="D280" s="324" t="s">
        <v>152</v>
      </c>
      <c r="E280" s="278" t="s">
        <v>140</v>
      </c>
      <c r="F280" s="313">
        <v>4</v>
      </c>
      <c r="G280" s="493"/>
      <c r="H280" s="179"/>
      <c r="I280" s="494"/>
      <c r="J280" s="180"/>
      <c r="K280" s="203"/>
      <c r="L280" s="231"/>
      <c r="M280" s="232"/>
      <c r="N280" s="231"/>
      <c r="O280" s="231"/>
      <c r="P280" s="231"/>
      <c r="Q280" s="233"/>
    </row>
    <row r="281" spans="1:17" s="56" customFormat="1">
      <c r="A281" s="251">
        <v>267</v>
      </c>
      <c r="B281" s="307"/>
      <c r="C281" s="306" t="s">
        <v>1054</v>
      </c>
      <c r="D281" s="324" t="s">
        <v>153</v>
      </c>
      <c r="E281" s="278" t="s">
        <v>140</v>
      </c>
      <c r="F281" s="313">
        <v>4</v>
      </c>
      <c r="G281" s="493"/>
      <c r="H281" s="179"/>
      <c r="I281" s="494"/>
      <c r="J281" s="180"/>
      <c r="K281" s="203"/>
      <c r="L281" s="231"/>
      <c r="M281" s="232"/>
      <c r="N281" s="231"/>
      <c r="O281" s="231"/>
      <c r="P281" s="231"/>
      <c r="Q281" s="233"/>
    </row>
    <row r="282" spans="1:17" s="56" customFormat="1" ht="25.55">
      <c r="A282" s="251">
        <v>268</v>
      </c>
      <c r="B282" s="307"/>
      <c r="C282" s="296" t="s">
        <v>1055</v>
      </c>
      <c r="D282" s="324">
        <v>100</v>
      </c>
      <c r="E282" s="278" t="s">
        <v>140</v>
      </c>
      <c r="F282" s="313">
        <v>116</v>
      </c>
      <c r="G282" s="326"/>
      <c r="H282" s="179"/>
      <c r="I282" s="327"/>
      <c r="J282" s="491"/>
      <c r="K282" s="491"/>
      <c r="L282" s="231"/>
      <c r="M282" s="232"/>
      <c r="N282" s="231"/>
      <c r="O282" s="231"/>
      <c r="P282" s="231"/>
      <c r="Q282" s="233"/>
    </row>
    <row r="283" spans="1:17" s="56" customFormat="1" ht="25.55">
      <c r="A283" s="251">
        <v>269</v>
      </c>
      <c r="B283" s="307"/>
      <c r="C283" s="296" t="s">
        <v>1055</v>
      </c>
      <c r="D283" s="324">
        <v>125</v>
      </c>
      <c r="E283" s="278" t="s">
        <v>140</v>
      </c>
      <c r="F283" s="313">
        <v>136</v>
      </c>
      <c r="G283" s="326"/>
      <c r="H283" s="179"/>
      <c r="I283" s="327"/>
      <c r="J283" s="491"/>
      <c r="K283" s="491"/>
      <c r="L283" s="231"/>
      <c r="M283" s="232"/>
      <c r="N283" s="231"/>
      <c r="O283" s="231"/>
      <c r="P283" s="231"/>
      <c r="Q283" s="233"/>
    </row>
    <row r="284" spans="1:17" s="56" customFormat="1" ht="25.55">
      <c r="A284" s="251">
        <v>270</v>
      </c>
      <c r="B284" s="307"/>
      <c r="C284" s="296" t="s">
        <v>1055</v>
      </c>
      <c r="D284" s="324">
        <v>160</v>
      </c>
      <c r="E284" s="278" t="s">
        <v>140</v>
      </c>
      <c r="F284" s="313">
        <v>184</v>
      </c>
      <c r="G284" s="326"/>
      <c r="H284" s="179"/>
      <c r="I284" s="327"/>
      <c r="J284" s="491"/>
      <c r="K284" s="491"/>
      <c r="L284" s="231"/>
      <c r="M284" s="232"/>
      <c r="N284" s="231"/>
      <c r="O284" s="231"/>
      <c r="P284" s="231"/>
      <c r="Q284" s="233"/>
    </row>
    <row r="285" spans="1:17" s="56" customFormat="1" ht="25.55">
      <c r="A285" s="251">
        <v>271</v>
      </c>
      <c r="B285" s="307"/>
      <c r="C285" s="296" t="s">
        <v>1055</v>
      </c>
      <c r="D285" s="324">
        <v>200</v>
      </c>
      <c r="E285" s="278" t="s">
        <v>140</v>
      </c>
      <c r="F285" s="313">
        <v>260</v>
      </c>
      <c r="G285" s="326"/>
      <c r="H285" s="179"/>
      <c r="I285" s="327"/>
      <c r="J285" s="491"/>
      <c r="K285" s="491"/>
      <c r="L285" s="231"/>
      <c r="M285" s="232"/>
      <c r="N285" s="231"/>
      <c r="O285" s="231"/>
      <c r="P285" s="231"/>
      <c r="Q285" s="233"/>
    </row>
    <row r="286" spans="1:17" s="56" customFormat="1" ht="25.55">
      <c r="A286" s="251">
        <v>272</v>
      </c>
      <c r="B286" s="307"/>
      <c r="C286" s="296" t="s">
        <v>1055</v>
      </c>
      <c r="D286" s="324">
        <v>250</v>
      </c>
      <c r="E286" s="278" t="s">
        <v>140</v>
      </c>
      <c r="F286" s="313">
        <v>287</v>
      </c>
      <c r="G286" s="326"/>
      <c r="H286" s="179"/>
      <c r="I286" s="327"/>
      <c r="J286" s="491"/>
      <c r="K286" s="491"/>
      <c r="L286" s="231"/>
      <c r="M286" s="232"/>
      <c r="N286" s="231"/>
      <c r="O286" s="231"/>
      <c r="P286" s="231"/>
      <c r="Q286" s="233"/>
    </row>
    <row r="287" spans="1:17" s="56" customFormat="1" ht="25.55">
      <c r="A287" s="251">
        <v>273</v>
      </c>
      <c r="B287" s="307"/>
      <c r="C287" s="296" t="s">
        <v>1055</v>
      </c>
      <c r="D287" s="324">
        <v>315</v>
      </c>
      <c r="E287" s="278" t="s">
        <v>140</v>
      </c>
      <c r="F287" s="313">
        <v>455</v>
      </c>
      <c r="G287" s="326"/>
      <c r="H287" s="179"/>
      <c r="I287" s="327"/>
      <c r="J287" s="491"/>
      <c r="K287" s="491"/>
      <c r="L287" s="231"/>
      <c r="M287" s="232"/>
      <c r="N287" s="231"/>
      <c r="O287" s="231"/>
      <c r="P287" s="231"/>
      <c r="Q287" s="233"/>
    </row>
    <row r="288" spans="1:17" s="56" customFormat="1" ht="25.55">
      <c r="A288" s="251">
        <v>274</v>
      </c>
      <c r="B288" s="307"/>
      <c r="C288" s="296" t="s">
        <v>1055</v>
      </c>
      <c r="D288" s="324">
        <v>400</v>
      </c>
      <c r="E288" s="278" t="s">
        <v>140</v>
      </c>
      <c r="F288" s="313">
        <v>132</v>
      </c>
      <c r="G288" s="326"/>
      <c r="H288" s="179"/>
      <c r="I288" s="327"/>
      <c r="J288" s="491"/>
      <c r="K288" s="491"/>
      <c r="L288" s="231"/>
      <c r="M288" s="232"/>
      <c r="N288" s="231"/>
      <c r="O288" s="231"/>
      <c r="P288" s="231"/>
      <c r="Q288" s="233"/>
    </row>
    <row r="289" spans="1:17" s="56" customFormat="1" ht="25.55">
      <c r="A289" s="251">
        <v>275</v>
      </c>
      <c r="B289" s="307"/>
      <c r="C289" s="296" t="s">
        <v>1055</v>
      </c>
      <c r="D289" s="324">
        <v>500</v>
      </c>
      <c r="E289" s="278" t="s">
        <v>140</v>
      </c>
      <c r="F289" s="313">
        <v>164</v>
      </c>
      <c r="G289" s="326"/>
      <c r="H289" s="179"/>
      <c r="I289" s="327"/>
      <c r="J289" s="491"/>
      <c r="K289" s="491"/>
      <c r="L289" s="231"/>
      <c r="M289" s="232"/>
      <c r="N289" s="231"/>
      <c r="O289" s="231"/>
      <c r="P289" s="231"/>
      <c r="Q289" s="233"/>
    </row>
    <row r="290" spans="1:17" s="56" customFormat="1" ht="25.55">
      <c r="A290" s="251">
        <v>276</v>
      </c>
      <c r="B290" s="307"/>
      <c r="C290" s="296" t="s">
        <v>1055</v>
      </c>
      <c r="D290" s="324">
        <v>630</v>
      </c>
      <c r="E290" s="278" t="s">
        <v>140</v>
      </c>
      <c r="F290" s="313">
        <v>50</v>
      </c>
      <c r="G290" s="326"/>
      <c r="H290" s="179"/>
      <c r="I290" s="327"/>
      <c r="J290" s="491"/>
      <c r="K290" s="491"/>
      <c r="L290" s="231"/>
      <c r="M290" s="232"/>
      <c r="N290" s="231"/>
      <c r="O290" s="231"/>
      <c r="P290" s="231"/>
      <c r="Q290" s="233"/>
    </row>
    <row r="291" spans="1:17" s="56" customFormat="1" ht="25.55">
      <c r="A291" s="251">
        <v>277</v>
      </c>
      <c r="B291" s="307"/>
      <c r="C291" s="296" t="s">
        <v>1055</v>
      </c>
      <c r="D291" s="324" t="s">
        <v>149</v>
      </c>
      <c r="E291" s="278" t="s">
        <v>140</v>
      </c>
      <c r="F291" s="313">
        <v>1</v>
      </c>
      <c r="G291" s="326"/>
      <c r="H291" s="179"/>
      <c r="I291" s="327"/>
      <c r="J291" s="491"/>
      <c r="K291" s="491"/>
      <c r="L291" s="231"/>
      <c r="M291" s="232"/>
      <c r="N291" s="231"/>
      <c r="O291" s="231"/>
      <c r="P291" s="231"/>
      <c r="Q291" s="233"/>
    </row>
    <row r="292" spans="1:17" s="56" customFormat="1" ht="25.55">
      <c r="A292" s="251">
        <v>278</v>
      </c>
      <c r="B292" s="307"/>
      <c r="C292" s="296" t="s">
        <v>1055</v>
      </c>
      <c r="D292" s="324" t="s">
        <v>150</v>
      </c>
      <c r="E292" s="278" t="s">
        <v>140</v>
      </c>
      <c r="F292" s="313">
        <v>5</v>
      </c>
      <c r="G292" s="326"/>
      <c r="H292" s="179"/>
      <c r="I292" s="327"/>
      <c r="J292" s="491"/>
      <c r="K292" s="491"/>
      <c r="L292" s="231"/>
      <c r="M292" s="232"/>
      <c r="N292" s="231"/>
      <c r="O292" s="231"/>
      <c r="P292" s="231"/>
      <c r="Q292" s="233"/>
    </row>
    <row r="293" spans="1:17" s="56" customFormat="1" ht="25.55">
      <c r="A293" s="251">
        <v>279</v>
      </c>
      <c r="B293" s="307"/>
      <c r="C293" s="296" t="s">
        <v>1055</v>
      </c>
      <c r="D293" s="324" t="s">
        <v>151</v>
      </c>
      <c r="E293" s="278" t="s">
        <v>140</v>
      </c>
      <c r="F293" s="313">
        <v>18</v>
      </c>
      <c r="G293" s="326"/>
      <c r="H293" s="179"/>
      <c r="I293" s="327"/>
      <c r="J293" s="491"/>
      <c r="K293" s="491"/>
      <c r="L293" s="231"/>
      <c r="M293" s="232"/>
      <c r="N293" s="231"/>
      <c r="O293" s="231"/>
      <c r="P293" s="231"/>
      <c r="Q293" s="233"/>
    </row>
    <row r="294" spans="1:17" s="56" customFormat="1" ht="25.55">
      <c r="A294" s="251">
        <v>280</v>
      </c>
      <c r="B294" s="307"/>
      <c r="C294" s="296" t="s">
        <v>1055</v>
      </c>
      <c r="D294" s="324" t="s">
        <v>152</v>
      </c>
      <c r="E294" s="278" t="s">
        <v>140</v>
      </c>
      <c r="F294" s="313">
        <v>27</v>
      </c>
      <c r="G294" s="326"/>
      <c r="H294" s="179"/>
      <c r="I294" s="327"/>
      <c r="J294" s="491"/>
      <c r="K294" s="491"/>
      <c r="L294" s="231"/>
      <c r="M294" s="232"/>
      <c r="N294" s="231"/>
      <c r="O294" s="231"/>
      <c r="P294" s="231"/>
      <c r="Q294" s="233"/>
    </row>
    <row r="295" spans="1:17" s="56" customFormat="1" ht="25.55">
      <c r="A295" s="251">
        <v>281</v>
      </c>
      <c r="B295" s="307"/>
      <c r="C295" s="296" t="s">
        <v>1055</v>
      </c>
      <c r="D295" s="324" t="s">
        <v>153</v>
      </c>
      <c r="E295" s="278" t="s">
        <v>140</v>
      </c>
      <c r="F295" s="313">
        <v>36</v>
      </c>
      <c r="G295" s="326"/>
      <c r="H295" s="179"/>
      <c r="I295" s="327"/>
      <c r="J295" s="491"/>
      <c r="K295" s="491"/>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4.9">
      <c r="A297" s="251">
        <v>283</v>
      </c>
      <c r="B297" s="307"/>
      <c r="C297" s="314" t="s">
        <v>275</v>
      </c>
      <c r="D297" s="353" t="s">
        <v>1526</v>
      </c>
      <c r="E297" s="278" t="s">
        <v>141</v>
      </c>
      <c r="F297" s="313">
        <v>1</v>
      </c>
      <c r="G297" s="180"/>
      <c r="H297" s="180"/>
      <c r="I297" s="180"/>
      <c r="J297" s="180"/>
      <c r="K297" s="180"/>
      <c r="L297" s="231"/>
      <c r="M297" s="232"/>
      <c r="N297" s="231"/>
      <c r="O297" s="231"/>
      <c r="P297" s="231"/>
      <c r="Q297" s="233"/>
    </row>
    <row r="298" spans="1:17" s="56" customFormat="1" ht="24.9">
      <c r="A298" s="251">
        <v>284</v>
      </c>
      <c r="B298" s="307"/>
      <c r="C298" s="479" t="s">
        <v>276</v>
      </c>
      <c r="D298" s="353"/>
      <c r="E298" s="278" t="s">
        <v>141</v>
      </c>
      <c r="F298" s="313">
        <v>1</v>
      </c>
      <c r="G298" s="180"/>
      <c r="H298" s="180"/>
      <c r="I298" s="180"/>
      <c r="J298" s="180"/>
      <c r="K298" s="180"/>
      <c r="L298" s="231"/>
      <c r="M298" s="232"/>
      <c r="N298" s="231"/>
      <c r="O298" s="231"/>
      <c r="P298" s="231"/>
      <c r="Q298" s="233"/>
    </row>
    <row r="299" spans="1:17" s="56" customFormat="1" ht="24.9">
      <c r="A299" s="251">
        <v>285</v>
      </c>
      <c r="B299" s="307"/>
      <c r="C299" s="479" t="s">
        <v>138</v>
      </c>
      <c r="D299" s="353"/>
      <c r="E299" s="278" t="s">
        <v>141</v>
      </c>
      <c r="F299" s="313">
        <v>1</v>
      </c>
      <c r="G299" s="180"/>
      <c r="H299" s="180"/>
      <c r="I299" s="180"/>
      <c r="J299" s="180"/>
      <c r="K299" s="180"/>
      <c r="L299" s="231"/>
      <c r="M299" s="232"/>
      <c r="N299" s="231"/>
      <c r="O299" s="231"/>
      <c r="P299" s="231"/>
      <c r="Q299" s="233"/>
    </row>
    <row r="300" spans="1:17" s="56" customFormat="1" ht="24.9">
      <c r="A300" s="251">
        <v>286</v>
      </c>
      <c r="B300" s="307"/>
      <c r="C300" s="479"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929" t="s">
        <v>98</v>
      </c>
      <c r="D302" s="929"/>
      <c r="E302" s="930"/>
      <c r="F302" s="930"/>
      <c r="G302" s="930"/>
      <c r="H302" s="930"/>
      <c r="I302" s="930"/>
      <c r="J302" s="930"/>
      <c r="K302" s="930"/>
      <c r="L302" s="930"/>
      <c r="M302" s="241"/>
      <c r="N302" s="241"/>
      <c r="O302" s="241"/>
      <c r="P302" s="241"/>
      <c r="Q302" s="241"/>
    </row>
    <row r="303" spans="1:17" s="114" customFormat="1">
      <c r="G303" s="227"/>
      <c r="H303" s="227"/>
      <c r="I303" s="227"/>
      <c r="J303" s="227"/>
      <c r="K303" s="227"/>
    </row>
    <row r="304" spans="1:17" customFormat="1" ht="12.8" customHeight="1">
      <c r="B304" s="136" t="s">
        <v>52</v>
      </c>
      <c r="G304" s="228"/>
      <c r="H304" s="228"/>
      <c r="I304" s="228"/>
      <c r="J304" s="228"/>
      <c r="K304" s="228"/>
    </row>
    <row r="305" spans="1:17" customFormat="1" ht="45" customHeight="1">
      <c r="A305"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923"/>
      <c r="C305" s="923"/>
      <c r="D305" s="923"/>
      <c r="E305" s="923"/>
      <c r="F305" s="923"/>
      <c r="G305" s="923"/>
      <c r="H305" s="923"/>
      <c r="I305" s="923"/>
      <c r="J305" s="923"/>
      <c r="K305" s="923"/>
      <c r="L305" s="923"/>
      <c r="M305" s="923"/>
      <c r="N305" s="923"/>
      <c r="O305" s="923"/>
      <c r="P305" s="923"/>
      <c r="Q305" s="923"/>
    </row>
    <row r="306" spans="1:17" customFormat="1" ht="76.75" customHeight="1">
      <c r="A306" s="923"/>
      <c r="B306" s="923"/>
      <c r="C306" s="923"/>
      <c r="D306" s="923"/>
      <c r="E306" s="923"/>
      <c r="F306" s="923"/>
      <c r="G306" s="923"/>
      <c r="H306" s="923"/>
      <c r="I306" s="923"/>
      <c r="J306" s="923"/>
      <c r="K306" s="923"/>
      <c r="L306" s="923"/>
      <c r="M306" s="923"/>
      <c r="N306" s="923"/>
      <c r="O306" s="923"/>
      <c r="P306" s="923"/>
      <c r="Q306" s="923"/>
    </row>
    <row r="307" spans="1:17" customFormat="1" ht="12.8" customHeight="1">
      <c r="B307" s="137"/>
      <c r="G307" s="228"/>
      <c r="H307" s="228"/>
      <c r="I307" s="228"/>
      <c r="J307" s="228"/>
      <c r="K307" s="228"/>
    </row>
    <row r="308" spans="1:17" customFormat="1" ht="12.8"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920">
        <f>Koptame!C42</f>
        <v>0</v>
      </c>
      <c r="O310" s="920"/>
      <c r="P310" s="142"/>
      <c r="Q310" s="142"/>
    </row>
    <row r="311" spans="1:17" s="114" customFormat="1">
      <c r="C311" s="133">
        <f>Koptame!C37</f>
        <v>0</v>
      </c>
      <c r="D311" s="133"/>
      <c r="G311" s="227"/>
      <c r="H311" s="227"/>
      <c r="I311" s="227"/>
      <c r="J311" s="227"/>
      <c r="K311" s="227"/>
      <c r="M311" s="133"/>
      <c r="N311" s="921">
        <f>Koptame!C43</f>
        <v>0</v>
      </c>
      <c r="O311" s="921"/>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topLeftCell="A33" zoomScaleNormal="100" zoomScaleSheetLayoutView="100" workbookViewId="0">
      <selection activeCell="V19" sqref="V19"/>
    </sheetView>
  </sheetViews>
  <sheetFormatPr defaultColWidth="9.125" defaultRowHeight="14.4"/>
  <cols>
    <col min="1" max="1" width="9" style="19" customWidth="1"/>
    <col min="2" max="2" width="7.125" style="19" customWidth="1"/>
    <col min="3" max="3" width="40.25" style="19" customWidth="1"/>
    <col min="4" max="4" width="8.125" style="19" customWidth="1"/>
    <col min="5" max="8" width="9.125" style="19"/>
    <col min="9" max="9" width="9.125" style="56"/>
    <col min="10" max="11" width="9.125" style="19"/>
    <col min="12" max="12" width="11.75" style="19" customWidth="1"/>
    <col min="13" max="13" width="12.25" style="19" customWidth="1"/>
    <col min="14" max="14" width="12.75" style="19" customWidth="1"/>
    <col min="15" max="15" width="11.75" style="19" customWidth="1"/>
    <col min="16" max="16" width="13.25" style="19" customWidth="1"/>
    <col min="17" max="16384" width="9.125" style="19"/>
  </cols>
  <sheetData>
    <row r="1" spans="1:16" s="24" customFormat="1">
      <c r="E1" s="21"/>
      <c r="F1" s="21"/>
      <c r="G1" s="155" t="s">
        <v>87</v>
      </c>
      <c r="H1" s="103" t="str">
        <f>kops2!B25</f>
        <v>2,5</v>
      </c>
      <c r="I1" s="53"/>
    </row>
    <row r="2" spans="1:16" s="24" customFormat="1">
      <c r="A2" s="931" t="str">
        <f>C13</f>
        <v>Gaisa kondicionēšana</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2.85">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c r="A13" s="242"/>
      <c r="B13" s="456">
        <v>0</v>
      </c>
      <c r="C13" s="457" t="str">
        <f>kops2!C25</f>
        <v>Gaisa kondicionēšana</v>
      </c>
      <c r="D13" s="450"/>
      <c r="E13" s="451"/>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5" customFormat="1" ht="36" customHeight="1">
      <c r="A14" s="169"/>
      <c r="B14" s="170"/>
      <c r="C14" s="398" t="s">
        <v>647</v>
      </c>
      <c r="D14" s="259"/>
      <c r="E14" s="260"/>
      <c r="F14" s="172"/>
      <c r="G14" s="165"/>
      <c r="H14" s="165"/>
      <c r="I14" s="173"/>
      <c r="J14" s="173"/>
      <c r="K14" s="173"/>
      <c r="L14" s="174"/>
      <c r="M14" s="173"/>
      <c r="N14" s="173"/>
      <c r="O14" s="173"/>
      <c r="P14" s="173"/>
    </row>
    <row r="15" spans="1:16" s="496" customFormat="1" ht="12.45">
      <c r="A15" s="234">
        <v>1</v>
      </c>
      <c r="B15" s="497"/>
      <c r="C15" s="306" t="s">
        <v>1527</v>
      </c>
      <c r="D15" s="499" t="s">
        <v>141</v>
      </c>
      <c r="E15" s="410">
        <v>1</v>
      </c>
      <c r="F15" s="161"/>
      <c r="G15" s="336"/>
      <c r="H15" s="161"/>
      <c r="I15" s="322"/>
      <c r="J15" s="322"/>
      <c r="K15" s="231"/>
      <c r="L15" s="232"/>
      <c r="M15" s="231"/>
      <c r="N15" s="231"/>
      <c r="O15" s="231"/>
      <c r="P15" s="233"/>
    </row>
    <row r="16" spans="1:16" s="496" customFormat="1" ht="37.35">
      <c r="A16" s="234">
        <v>2</v>
      </c>
      <c r="B16" s="497"/>
      <c r="C16" s="296" t="s">
        <v>1528</v>
      </c>
      <c r="D16" s="499" t="s">
        <v>141</v>
      </c>
      <c r="E16" s="404">
        <v>4</v>
      </c>
      <c r="F16" s="161"/>
      <c r="G16" s="336"/>
      <c r="H16" s="161"/>
      <c r="I16" s="322"/>
      <c r="J16" s="322"/>
      <c r="K16" s="231"/>
      <c r="L16" s="232"/>
      <c r="M16" s="231"/>
      <c r="N16" s="231"/>
      <c r="O16" s="231"/>
      <c r="P16" s="233"/>
    </row>
    <row r="17" spans="1:16" s="496" customFormat="1" ht="37.35">
      <c r="A17" s="234">
        <v>3</v>
      </c>
      <c r="B17" s="497"/>
      <c r="C17" s="296" t="s">
        <v>1529</v>
      </c>
      <c r="D17" s="499" t="s">
        <v>141</v>
      </c>
      <c r="E17" s="404">
        <v>36</v>
      </c>
      <c r="F17" s="161"/>
      <c r="G17" s="336"/>
      <c r="H17" s="161"/>
      <c r="I17" s="322"/>
      <c r="J17" s="322"/>
      <c r="K17" s="231"/>
      <c r="L17" s="232"/>
      <c r="M17" s="231"/>
      <c r="N17" s="231"/>
      <c r="O17" s="231"/>
      <c r="P17" s="233"/>
    </row>
    <row r="18" spans="1:16" s="496" customFormat="1" ht="37.35">
      <c r="A18" s="234">
        <v>4</v>
      </c>
      <c r="B18" s="497"/>
      <c r="C18" s="296" t="s">
        <v>1530</v>
      </c>
      <c r="D18" s="499" t="s">
        <v>141</v>
      </c>
      <c r="E18" s="404">
        <v>3</v>
      </c>
      <c r="F18" s="161"/>
      <c r="G18" s="336"/>
      <c r="H18" s="161"/>
      <c r="I18" s="322"/>
      <c r="J18" s="322"/>
      <c r="K18" s="231"/>
      <c r="L18" s="232"/>
      <c r="M18" s="231"/>
      <c r="N18" s="231"/>
      <c r="O18" s="231"/>
      <c r="P18" s="233"/>
    </row>
    <row r="19" spans="1:16" s="496" customFormat="1" ht="37.35">
      <c r="A19" s="234">
        <v>5</v>
      </c>
      <c r="B19" s="497"/>
      <c r="C19" s="296" t="s">
        <v>1531</v>
      </c>
      <c r="D19" s="499" t="s">
        <v>141</v>
      </c>
      <c r="E19" s="404">
        <v>2</v>
      </c>
      <c r="F19" s="161"/>
      <c r="G19" s="336"/>
      <c r="H19" s="161"/>
      <c r="I19" s="322"/>
      <c r="J19" s="322"/>
      <c r="K19" s="231"/>
      <c r="L19" s="232"/>
      <c r="M19" s="231"/>
      <c r="N19" s="231"/>
      <c r="O19" s="231"/>
      <c r="P19" s="233"/>
    </row>
    <row r="20" spans="1:16" s="496" customFormat="1" ht="37.35">
      <c r="A20" s="234">
        <v>6</v>
      </c>
      <c r="B20" s="497"/>
      <c r="C20" s="296" t="s">
        <v>1532</v>
      </c>
      <c r="D20" s="499" t="s">
        <v>141</v>
      </c>
      <c r="E20" s="404">
        <v>3</v>
      </c>
      <c r="F20" s="161"/>
      <c r="G20" s="336"/>
      <c r="H20" s="161"/>
      <c r="I20" s="322"/>
      <c r="J20" s="322"/>
      <c r="K20" s="231"/>
      <c r="L20" s="232"/>
      <c r="M20" s="231"/>
      <c r="N20" s="231"/>
      <c r="O20" s="231"/>
      <c r="P20" s="233"/>
    </row>
    <row r="21" spans="1:16" s="496" customFormat="1" ht="37.35">
      <c r="A21" s="234">
        <v>7</v>
      </c>
      <c r="B21" s="497"/>
      <c r="C21" s="296" t="s">
        <v>1533</v>
      </c>
      <c r="D21" s="499" t="s">
        <v>141</v>
      </c>
      <c r="E21" s="404">
        <v>10</v>
      </c>
      <c r="F21" s="161"/>
      <c r="G21" s="336"/>
      <c r="H21" s="161"/>
      <c r="I21" s="322"/>
      <c r="J21" s="322"/>
      <c r="K21" s="231"/>
      <c r="L21" s="232"/>
      <c r="M21" s="231"/>
      <c r="N21" s="231"/>
      <c r="O21" s="231"/>
      <c r="P21" s="233"/>
    </row>
    <row r="22" spans="1:16" s="496" customFormat="1" ht="37.35">
      <c r="A22" s="234">
        <v>8</v>
      </c>
      <c r="B22" s="497"/>
      <c r="C22" s="296" t="s">
        <v>1534</v>
      </c>
      <c r="D22" s="499" t="s">
        <v>141</v>
      </c>
      <c r="E22" s="404">
        <v>3</v>
      </c>
      <c r="F22" s="161"/>
      <c r="G22" s="336"/>
      <c r="H22" s="161"/>
      <c r="I22" s="322"/>
      <c r="J22" s="322"/>
      <c r="K22" s="231"/>
      <c r="L22" s="232"/>
      <c r="M22" s="231"/>
      <c r="N22" s="231"/>
      <c r="O22" s="231"/>
      <c r="P22" s="233"/>
    </row>
    <row r="23" spans="1:16" s="496" customFormat="1" ht="12.45">
      <c r="A23" s="234">
        <v>9</v>
      </c>
      <c r="B23" s="497"/>
      <c r="C23" s="409" t="s">
        <v>278</v>
      </c>
      <c r="D23" s="499" t="s">
        <v>140</v>
      </c>
      <c r="E23" s="497">
        <v>50</v>
      </c>
      <c r="F23" s="161"/>
      <c r="G23" s="336"/>
      <c r="H23" s="161"/>
      <c r="I23" s="322"/>
      <c r="J23" s="322"/>
      <c r="K23" s="231"/>
      <c r="L23" s="232"/>
      <c r="M23" s="231"/>
      <c r="N23" s="231"/>
      <c r="O23" s="231"/>
      <c r="P23" s="233"/>
    </row>
    <row r="24" spans="1:16" s="496" customFormat="1" ht="12.45">
      <c r="A24" s="234">
        <v>10</v>
      </c>
      <c r="B24" s="497"/>
      <c r="C24" s="409" t="s">
        <v>279</v>
      </c>
      <c r="D24" s="499" t="s">
        <v>140</v>
      </c>
      <c r="E24" s="497">
        <v>85</v>
      </c>
      <c r="F24" s="161"/>
      <c r="G24" s="336"/>
      <c r="H24" s="161"/>
      <c r="I24" s="322"/>
      <c r="J24" s="322"/>
      <c r="K24" s="231"/>
      <c r="L24" s="232"/>
      <c r="M24" s="231"/>
      <c r="N24" s="231"/>
      <c r="O24" s="231"/>
      <c r="P24" s="233"/>
    </row>
    <row r="25" spans="1:16" s="496" customFormat="1" ht="12.45">
      <c r="A25" s="234">
        <v>11</v>
      </c>
      <c r="B25" s="497"/>
      <c r="C25" s="409" t="s">
        <v>280</v>
      </c>
      <c r="D25" s="499" t="s">
        <v>140</v>
      </c>
      <c r="E25" s="497">
        <v>111</v>
      </c>
      <c r="F25" s="161"/>
      <c r="G25" s="336"/>
      <c r="H25" s="161"/>
      <c r="I25" s="322"/>
      <c r="J25" s="322"/>
      <c r="K25" s="231"/>
      <c r="L25" s="232"/>
      <c r="M25" s="231"/>
      <c r="N25" s="231"/>
      <c r="O25" s="231"/>
      <c r="P25" s="233"/>
    </row>
    <row r="26" spans="1:16" s="496" customFormat="1" ht="12.45">
      <c r="A26" s="234">
        <v>12</v>
      </c>
      <c r="B26" s="497"/>
      <c r="C26" s="409" t="s">
        <v>281</v>
      </c>
      <c r="D26" s="499" t="s">
        <v>140</v>
      </c>
      <c r="E26" s="497">
        <v>173</v>
      </c>
      <c r="F26" s="161"/>
      <c r="G26" s="336"/>
      <c r="H26" s="161"/>
      <c r="I26" s="322"/>
      <c r="J26" s="322"/>
      <c r="K26" s="231"/>
      <c r="L26" s="232"/>
      <c r="M26" s="231"/>
      <c r="N26" s="231"/>
      <c r="O26" s="231"/>
      <c r="P26" s="233"/>
    </row>
    <row r="27" spans="1:16" s="496" customFormat="1" ht="12.45">
      <c r="A27" s="234">
        <v>13</v>
      </c>
      <c r="B27" s="497"/>
      <c r="C27" s="409" t="s">
        <v>282</v>
      </c>
      <c r="D27" s="499" t="s">
        <v>140</v>
      </c>
      <c r="E27" s="497">
        <v>1</v>
      </c>
      <c r="F27" s="161"/>
      <c r="G27" s="336"/>
      <c r="H27" s="161"/>
      <c r="I27" s="322"/>
      <c r="J27" s="322"/>
      <c r="K27" s="231"/>
      <c r="L27" s="232"/>
      <c r="M27" s="231"/>
      <c r="N27" s="231"/>
      <c r="O27" s="231"/>
      <c r="P27" s="233"/>
    </row>
    <row r="28" spans="1:16" s="496" customFormat="1" ht="12.45">
      <c r="A28" s="234">
        <v>14</v>
      </c>
      <c r="B28" s="497"/>
      <c r="C28" s="409" t="s">
        <v>283</v>
      </c>
      <c r="D28" s="499" t="s">
        <v>140</v>
      </c>
      <c r="E28" s="497">
        <v>36</v>
      </c>
      <c r="F28" s="161"/>
      <c r="G28" s="336"/>
      <c r="H28" s="161"/>
      <c r="I28" s="322"/>
      <c r="J28" s="322"/>
      <c r="K28" s="231"/>
      <c r="L28" s="232"/>
      <c r="M28" s="231"/>
      <c r="N28" s="231"/>
      <c r="O28" s="231"/>
      <c r="P28" s="233"/>
    </row>
    <row r="29" spans="1:16" s="496" customFormat="1" ht="12.45">
      <c r="A29" s="234">
        <v>15</v>
      </c>
      <c r="B29" s="497"/>
      <c r="C29" s="409" t="s">
        <v>284</v>
      </c>
      <c r="D29" s="499" t="s">
        <v>140</v>
      </c>
      <c r="E29" s="497">
        <v>16</v>
      </c>
      <c r="F29" s="161"/>
      <c r="G29" s="336"/>
      <c r="H29" s="161"/>
      <c r="I29" s="322"/>
      <c r="J29" s="322"/>
      <c r="K29" s="231"/>
      <c r="L29" s="232"/>
      <c r="M29" s="231"/>
      <c r="N29" s="231"/>
      <c r="O29" s="231"/>
      <c r="P29" s="233"/>
    </row>
    <row r="30" spans="1:16" s="496" customFormat="1" ht="12.45">
      <c r="A30" s="234">
        <v>16</v>
      </c>
      <c r="B30" s="497"/>
      <c r="C30" s="409" t="s">
        <v>285</v>
      </c>
      <c r="D30" s="499" t="s">
        <v>140</v>
      </c>
      <c r="E30" s="497">
        <v>46</v>
      </c>
      <c r="F30" s="161"/>
      <c r="G30" s="336"/>
      <c r="H30" s="161"/>
      <c r="I30" s="322"/>
      <c r="J30" s="322"/>
      <c r="K30" s="231"/>
      <c r="L30" s="232"/>
      <c r="M30" s="231"/>
      <c r="N30" s="231"/>
      <c r="O30" s="231"/>
      <c r="P30" s="233"/>
    </row>
    <row r="31" spans="1:16" s="496" customFormat="1" ht="12.45">
      <c r="A31" s="234">
        <v>17</v>
      </c>
      <c r="B31" s="497"/>
      <c r="C31" s="409" t="s">
        <v>286</v>
      </c>
      <c r="D31" s="499" t="s">
        <v>140</v>
      </c>
      <c r="E31" s="497">
        <v>52</v>
      </c>
      <c r="F31" s="161"/>
      <c r="G31" s="336"/>
      <c r="H31" s="161"/>
      <c r="I31" s="322"/>
      <c r="J31" s="322"/>
      <c r="K31" s="231"/>
      <c r="L31" s="232"/>
      <c r="M31" s="231"/>
      <c r="N31" s="231"/>
      <c r="O31" s="231"/>
      <c r="P31" s="233"/>
    </row>
    <row r="32" spans="1:16" s="496" customFormat="1" ht="12.45">
      <c r="A32" s="234">
        <v>18</v>
      </c>
      <c r="B32" s="497"/>
      <c r="C32" s="409" t="s">
        <v>287</v>
      </c>
      <c r="D32" s="499" t="s">
        <v>140</v>
      </c>
      <c r="E32" s="497">
        <v>2</v>
      </c>
      <c r="F32" s="161"/>
      <c r="G32" s="336"/>
      <c r="H32" s="161"/>
      <c r="I32" s="322"/>
      <c r="J32" s="322"/>
      <c r="K32" s="231"/>
      <c r="L32" s="232"/>
      <c r="M32" s="231"/>
      <c r="N32" s="231"/>
      <c r="O32" s="231"/>
      <c r="P32" s="233"/>
    </row>
    <row r="33" spans="1:16" s="496" customFormat="1" ht="12.45">
      <c r="A33" s="234">
        <v>19</v>
      </c>
      <c r="B33" s="497"/>
      <c r="C33" s="409" t="s">
        <v>288</v>
      </c>
      <c r="D33" s="499" t="s">
        <v>140</v>
      </c>
      <c r="E33" s="497">
        <v>3</v>
      </c>
      <c r="F33" s="161"/>
      <c r="G33" s="336"/>
      <c r="H33" s="161"/>
      <c r="I33" s="322"/>
      <c r="J33" s="322"/>
      <c r="K33" s="231"/>
      <c r="L33" s="232"/>
      <c r="M33" s="231"/>
      <c r="N33" s="231"/>
      <c r="O33" s="231"/>
      <c r="P33" s="233"/>
    </row>
    <row r="34" spans="1:16" s="496" customFormat="1" ht="12.45">
      <c r="A34" s="234">
        <v>20</v>
      </c>
      <c r="B34" s="497"/>
      <c r="C34" s="409" t="s">
        <v>289</v>
      </c>
      <c r="D34" s="499" t="s">
        <v>140</v>
      </c>
      <c r="E34" s="497">
        <v>2</v>
      </c>
      <c r="F34" s="161"/>
      <c r="G34" s="336"/>
      <c r="H34" s="161"/>
      <c r="I34" s="322"/>
      <c r="J34" s="322"/>
      <c r="K34" s="231"/>
      <c r="L34" s="232"/>
      <c r="M34" s="231"/>
      <c r="N34" s="231"/>
      <c r="O34" s="231"/>
      <c r="P34" s="233"/>
    </row>
    <row r="35" spans="1:16" s="496" customFormat="1" ht="12.45">
      <c r="A35" s="234">
        <v>21</v>
      </c>
      <c r="B35" s="497"/>
      <c r="C35" s="409" t="s">
        <v>290</v>
      </c>
      <c r="D35" s="499" t="s">
        <v>140</v>
      </c>
      <c r="E35" s="497">
        <v>1</v>
      </c>
      <c r="F35" s="161"/>
      <c r="G35" s="336"/>
      <c r="H35" s="161"/>
      <c r="I35" s="322"/>
      <c r="J35" s="322"/>
      <c r="K35" s="231"/>
      <c r="L35" s="232"/>
      <c r="M35" s="231"/>
      <c r="N35" s="231"/>
      <c r="O35" s="231"/>
      <c r="P35" s="233"/>
    </row>
    <row r="36" spans="1:16" s="496" customFormat="1" ht="12.45">
      <c r="A36" s="234">
        <v>22</v>
      </c>
      <c r="B36" s="497"/>
      <c r="C36" s="409" t="s">
        <v>291</v>
      </c>
      <c r="D36" s="499" t="s">
        <v>141</v>
      </c>
      <c r="E36" s="410">
        <v>1</v>
      </c>
      <c r="F36" s="161"/>
      <c r="G36" s="336"/>
      <c r="H36" s="161"/>
      <c r="I36" s="322"/>
      <c r="J36" s="322"/>
      <c r="K36" s="231"/>
      <c r="L36" s="232"/>
      <c r="M36" s="231"/>
      <c r="N36" s="231"/>
      <c r="O36" s="231"/>
      <c r="P36" s="233"/>
    </row>
    <row r="37" spans="1:16" s="496" customFormat="1" ht="12.45">
      <c r="A37" s="234">
        <v>23</v>
      </c>
      <c r="B37" s="497"/>
      <c r="C37" s="498" t="s">
        <v>292</v>
      </c>
      <c r="D37" s="499" t="s">
        <v>141</v>
      </c>
      <c r="E37" s="497">
        <v>1</v>
      </c>
      <c r="F37" s="161"/>
      <c r="G37" s="336"/>
      <c r="H37" s="161"/>
      <c r="I37" s="161"/>
      <c r="J37" s="161"/>
      <c r="K37" s="231"/>
      <c r="L37" s="232"/>
      <c r="M37" s="231"/>
      <c r="N37" s="231"/>
      <c r="O37" s="231"/>
      <c r="P37" s="233"/>
    </row>
    <row r="38" spans="1:16" s="496" customFormat="1" ht="12.45">
      <c r="A38" s="234">
        <v>24</v>
      </c>
      <c r="B38" s="497"/>
      <c r="C38" s="498" t="s">
        <v>293</v>
      </c>
      <c r="D38" s="499" t="s">
        <v>141</v>
      </c>
      <c r="E38" s="497">
        <v>1</v>
      </c>
      <c r="F38" s="161"/>
      <c r="G38" s="336"/>
      <c r="H38" s="161"/>
      <c r="I38" s="161"/>
      <c r="J38" s="161"/>
      <c r="K38" s="231"/>
      <c r="L38" s="232"/>
      <c r="M38" s="231"/>
      <c r="N38" s="231"/>
      <c r="O38" s="231"/>
      <c r="P38" s="233"/>
    </row>
    <row r="39" spans="1:16" s="496" customFormat="1" ht="49.75">
      <c r="A39" s="234">
        <v>25</v>
      </c>
      <c r="B39" s="497"/>
      <c r="C39" s="498" t="s">
        <v>962</v>
      </c>
      <c r="D39" s="499" t="s">
        <v>141</v>
      </c>
      <c r="E39" s="497">
        <v>3</v>
      </c>
      <c r="F39" s="161"/>
      <c r="G39" s="336"/>
      <c r="H39" s="161"/>
      <c r="I39" s="161"/>
      <c r="J39" s="161"/>
      <c r="K39" s="231"/>
      <c r="L39" s="232"/>
      <c r="M39" s="231"/>
      <c r="N39" s="231"/>
      <c r="O39" s="231"/>
      <c r="P39" s="233"/>
    </row>
    <row r="40" spans="1:16" s="496" customFormat="1" ht="12.45">
      <c r="A40" s="234">
        <v>26</v>
      </c>
      <c r="B40" s="497"/>
      <c r="C40" s="498" t="s">
        <v>294</v>
      </c>
      <c r="D40" s="497" t="s">
        <v>146</v>
      </c>
      <c r="E40" s="497">
        <v>21</v>
      </c>
      <c r="F40" s="161"/>
      <c r="G40" s="336"/>
      <c r="H40" s="161"/>
      <c r="I40" s="321"/>
      <c r="J40" s="161"/>
      <c r="K40" s="231"/>
      <c r="L40" s="232"/>
      <c r="M40" s="231"/>
      <c r="N40" s="231"/>
      <c r="O40" s="231"/>
      <c r="P40" s="233"/>
    </row>
    <row r="41" spans="1:16" s="496" customFormat="1" ht="12.45">
      <c r="A41" s="234">
        <v>27</v>
      </c>
      <c r="B41" s="497"/>
      <c r="C41" s="498" t="s">
        <v>963</v>
      </c>
      <c r="D41" s="499" t="s">
        <v>140</v>
      </c>
      <c r="E41" s="497">
        <v>6</v>
      </c>
      <c r="F41" s="161"/>
      <c r="G41" s="336"/>
      <c r="H41" s="161"/>
      <c r="I41" s="321"/>
      <c r="J41" s="161"/>
      <c r="K41" s="231"/>
      <c r="L41" s="232"/>
      <c r="M41" s="231"/>
      <c r="N41" s="231"/>
      <c r="O41" s="231"/>
      <c r="P41" s="233"/>
    </row>
    <row r="42" spans="1:16" s="496" customFormat="1" ht="24.9">
      <c r="A42" s="234">
        <v>28</v>
      </c>
      <c r="B42" s="497"/>
      <c r="C42" s="498" t="s">
        <v>295</v>
      </c>
      <c r="D42" s="499" t="s">
        <v>140</v>
      </c>
      <c r="E42" s="497">
        <v>6</v>
      </c>
      <c r="F42" s="161"/>
      <c r="G42" s="336"/>
      <c r="H42" s="161"/>
      <c r="I42" s="321"/>
      <c r="J42" s="161"/>
      <c r="K42" s="231"/>
      <c r="L42" s="232"/>
      <c r="M42" s="231"/>
      <c r="N42" s="231"/>
      <c r="O42" s="231"/>
      <c r="P42" s="233"/>
    </row>
    <row r="43" spans="1:16" s="496" customFormat="1" ht="24.9">
      <c r="A43" s="234">
        <v>29</v>
      </c>
      <c r="B43" s="497"/>
      <c r="C43" s="498" t="s">
        <v>296</v>
      </c>
      <c r="D43" s="499" t="s">
        <v>140</v>
      </c>
      <c r="E43" s="497">
        <v>1</v>
      </c>
      <c r="F43" s="161"/>
      <c r="G43" s="336"/>
      <c r="H43" s="161"/>
      <c r="I43" s="322"/>
      <c r="J43" s="322"/>
      <c r="K43" s="231"/>
      <c r="L43" s="232"/>
      <c r="M43" s="231"/>
      <c r="N43" s="231"/>
      <c r="O43" s="231"/>
      <c r="P43" s="233"/>
    </row>
    <row r="44" spans="1:16" s="496" customFormat="1" ht="12.45">
      <c r="A44" s="234">
        <v>30</v>
      </c>
      <c r="B44" s="497"/>
      <c r="C44" s="498" t="s">
        <v>297</v>
      </c>
      <c r="D44" s="499" t="s">
        <v>141</v>
      </c>
      <c r="E44" s="497">
        <v>1</v>
      </c>
      <c r="F44" s="161"/>
      <c r="G44" s="336"/>
      <c r="H44" s="161"/>
      <c r="I44" s="322"/>
      <c r="J44" s="322"/>
      <c r="K44" s="231"/>
      <c r="L44" s="232"/>
      <c r="M44" s="231"/>
      <c r="N44" s="231"/>
      <c r="O44" s="231"/>
      <c r="P44" s="233"/>
    </row>
    <row r="45" spans="1:16" s="496" customFormat="1" ht="12.45">
      <c r="A45" s="234">
        <v>31</v>
      </c>
      <c r="B45" s="497"/>
      <c r="C45" s="498" t="s">
        <v>298</v>
      </c>
      <c r="D45" s="499" t="s">
        <v>141</v>
      </c>
      <c r="E45" s="497">
        <v>21</v>
      </c>
      <c r="F45" s="161"/>
      <c r="G45" s="336"/>
      <c r="H45" s="161"/>
      <c r="I45" s="322"/>
      <c r="J45" s="322"/>
      <c r="K45" s="231"/>
      <c r="L45" s="232"/>
      <c r="M45" s="231"/>
      <c r="N45" s="231"/>
      <c r="O45" s="231"/>
      <c r="P45" s="233"/>
    </row>
    <row r="46" spans="1:16" s="496" customFormat="1" ht="12.45">
      <c r="A46" s="234">
        <v>32</v>
      </c>
      <c r="B46" s="497"/>
      <c r="C46" s="498" t="s">
        <v>299</v>
      </c>
      <c r="D46" s="497" t="s">
        <v>146</v>
      </c>
      <c r="E46" s="497">
        <v>50</v>
      </c>
      <c r="F46" s="161"/>
      <c r="G46" s="336"/>
      <c r="H46" s="161"/>
      <c r="I46" s="322"/>
      <c r="J46" s="322"/>
      <c r="K46" s="231"/>
      <c r="L46" s="232"/>
      <c r="M46" s="231"/>
      <c r="N46" s="231"/>
      <c r="O46" s="231"/>
      <c r="P46" s="233"/>
    </row>
    <row r="47" spans="1:16" s="496" customFormat="1" ht="12.45">
      <c r="A47" s="234">
        <v>33</v>
      </c>
      <c r="B47" s="497"/>
      <c r="C47" s="498" t="s">
        <v>300</v>
      </c>
      <c r="D47" s="499" t="s">
        <v>141</v>
      </c>
      <c r="E47" s="497">
        <v>1</v>
      </c>
      <c r="F47" s="161"/>
      <c r="G47" s="336"/>
      <c r="H47" s="161"/>
      <c r="I47" s="322"/>
      <c r="J47" s="322"/>
      <c r="K47" s="231"/>
      <c r="L47" s="232"/>
      <c r="M47" s="231"/>
      <c r="N47" s="231"/>
      <c r="O47" s="231"/>
      <c r="P47" s="233"/>
    </row>
    <row r="48" spans="1:16" s="496" customFormat="1" ht="12.45">
      <c r="A48" s="234">
        <v>34</v>
      </c>
      <c r="B48" s="497"/>
      <c r="C48" s="498" t="s">
        <v>301</v>
      </c>
      <c r="D48" s="499" t="s">
        <v>141</v>
      </c>
      <c r="E48" s="497">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929" t="s">
        <v>98</v>
      </c>
      <c r="D50" s="930"/>
      <c r="E50" s="930"/>
      <c r="F50" s="930"/>
      <c r="G50" s="930"/>
      <c r="H50" s="930"/>
      <c r="I50" s="930"/>
      <c r="J50" s="930"/>
      <c r="K50" s="930"/>
      <c r="L50" s="241"/>
      <c r="M50" s="241"/>
      <c r="N50" s="241"/>
      <c r="O50" s="241"/>
      <c r="P50" s="241"/>
    </row>
    <row r="51" spans="1:16" s="114" customFormat="1">
      <c r="I51" s="135"/>
    </row>
    <row r="52" spans="1:16" s="1" customFormat="1" ht="12.8" customHeight="1">
      <c r="B52" s="136" t="s">
        <v>52</v>
      </c>
    </row>
    <row r="53" spans="1:16" s="1" customFormat="1" ht="45" customHeight="1">
      <c r="A53" s="95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959"/>
      <c r="C53" s="959"/>
      <c r="D53" s="959"/>
      <c r="E53" s="959"/>
      <c r="F53" s="959"/>
      <c r="G53" s="959"/>
      <c r="H53" s="959"/>
      <c r="I53" s="959"/>
      <c r="J53" s="959"/>
      <c r="K53" s="959"/>
      <c r="L53" s="959"/>
      <c r="M53" s="959"/>
      <c r="N53" s="959"/>
      <c r="O53" s="959"/>
      <c r="P53" s="959"/>
    </row>
    <row r="54" spans="1:16" s="1" customFormat="1" ht="76.75" customHeight="1">
      <c r="A54" s="959"/>
      <c r="B54" s="959"/>
      <c r="C54" s="959"/>
      <c r="D54" s="959"/>
      <c r="E54" s="959"/>
      <c r="F54" s="959"/>
      <c r="G54" s="959"/>
      <c r="H54" s="959"/>
      <c r="I54" s="959"/>
      <c r="J54" s="959"/>
      <c r="K54" s="959"/>
      <c r="L54" s="959"/>
      <c r="M54" s="959"/>
      <c r="N54" s="959"/>
      <c r="O54" s="959"/>
      <c r="P54" s="959"/>
    </row>
    <row r="55" spans="1:16" s="1" customFormat="1" ht="12.8" customHeight="1">
      <c r="B55" s="488"/>
    </row>
    <row r="56" spans="1:16" s="1" customFormat="1" ht="12.8" customHeight="1">
      <c r="B56" s="488"/>
    </row>
    <row r="57" spans="1:16" s="114" customFormat="1">
      <c r="B57" s="114" t="s">
        <v>8</v>
      </c>
      <c r="L57" s="142" t="str">
        <f>Koptame!B41</f>
        <v>Pārbaudīja:</v>
      </c>
      <c r="M57" s="142"/>
      <c r="N57" s="142"/>
      <c r="O57" s="142"/>
      <c r="P57" s="142"/>
    </row>
    <row r="58" spans="1:16" s="114" customFormat="1">
      <c r="C58" s="134">
        <f>Koptame!C36</f>
        <v>0</v>
      </c>
      <c r="L58" s="134"/>
      <c r="M58" s="920">
        <f>Koptame!C42</f>
        <v>0</v>
      </c>
      <c r="N58" s="920"/>
      <c r="O58" s="142"/>
      <c r="P58" s="142"/>
    </row>
    <row r="59" spans="1:16" s="114" customFormat="1">
      <c r="C59" s="133">
        <f>Koptame!C37</f>
        <v>0</v>
      </c>
      <c r="L59" s="133"/>
      <c r="M59" s="921">
        <f>Koptame!C43</f>
        <v>0</v>
      </c>
      <c r="N59" s="921"/>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topLeftCell="A59" zoomScale="110" zoomScaleNormal="100" zoomScaleSheetLayoutView="110" workbookViewId="0">
      <selection activeCell="U80" sqref="U80"/>
    </sheetView>
  </sheetViews>
  <sheetFormatPr defaultColWidth="9.125" defaultRowHeight="14.4"/>
  <cols>
    <col min="1" max="1" width="9" style="19" customWidth="1"/>
    <col min="2" max="2" width="9.25" style="19" customWidth="1"/>
    <col min="3" max="3" width="40.25" style="19" customWidth="1"/>
    <col min="4" max="4" width="8.125" style="19" customWidth="1"/>
    <col min="5" max="8" width="9.125" style="19"/>
    <col min="9" max="9" width="10.75" style="56" bestFit="1" customWidth="1"/>
    <col min="10" max="11" width="9.125" style="19"/>
    <col min="12" max="12" width="11.75" style="19" customWidth="1"/>
    <col min="13" max="13" width="12.25" style="19" customWidth="1"/>
    <col min="14" max="14" width="12.75" style="19" customWidth="1"/>
    <col min="15" max="15" width="11.75" style="19" customWidth="1"/>
    <col min="16" max="16" width="13.25" style="19" customWidth="1"/>
    <col min="17" max="16384" width="9.125" style="19"/>
  </cols>
  <sheetData>
    <row r="1" spans="1:16" s="24" customFormat="1">
      <c r="E1" s="21"/>
      <c r="F1" s="21"/>
      <c r="G1" s="155" t="s">
        <v>87</v>
      </c>
      <c r="H1" s="103" t="str">
        <f>kops2!B26</f>
        <v>2,6</v>
      </c>
      <c r="I1" s="53"/>
    </row>
    <row r="2" spans="1:16" s="24" customFormat="1">
      <c r="A2" s="931" t="str">
        <f>C13</f>
        <v>Siltummezgls</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2.85">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5">
      <c r="A15" s="251">
        <v>1</v>
      </c>
      <c r="B15" s="334"/>
      <c r="C15" s="305" t="s">
        <v>1068</v>
      </c>
      <c r="D15" s="313" t="s">
        <v>141</v>
      </c>
      <c r="E15" s="313">
        <v>1</v>
      </c>
      <c r="F15" s="333"/>
      <c r="G15" s="333"/>
      <c r="H15" s="335"/>
      <c r="I15" s="335"/>
      <c r="J15" s="335"/>
      <c r="K15" s="231"/>
      <c r="L15" s="232"/>
      <c r="M15" s="231"/>
      <c r="N15" s="231"/>
      <c r="O15" s="231"/>
      <c r="P15" s="233"/>
    </row>
    <row r="16" spans="1:16" s="56" customFormat="1" ht="25.55">
      <c r="A16" s="251">
        <v>2</v>
      </c>
      <c r="B16" s="334"/>
      <c r="C16" s="305" t="s">
        <v>1069</v>
      </c>
      <c r="D16" s="313" t="s">
        <v>141</v>
      </c>
      <c r="E16" s="313">
        <v>1</v>
      </c>
      <c r="F16" s="333"/>
      <c r="G16" s="333"/>
      <c r="H16" s="335"/>
      <c r="I16" s="335"/>
      <c r="J16" s="335"/>
      <c r="K16" s="231"/>
      <c r="L16" s="232"/>
      <c r="M16" s="231"/>
      <c r="N16" s="231"/>
      <c r="O16" s="231"/>
      <c r="P16" s="233"/>
    </row>
    <row r="17" spans="1:16" s="56" customFormat="1" ht="25.55">
      <c r="A17" s="251">
        <v>3</v>
      </c>
      <c r="B17" s="334"/>
      <c r="C17" s="305" t="s">
        <v>1070</v>
      </c>
      <c r="D17" s="313" t="s">
        <v>141</v>
      </c>
      <c r="E17" s="313">
        <v>1</v>
      </c>
      <c r="F17" s="333"/>
      <c r="G17" s="333"/>
      <c r="H17" s="335"/>
      <c r="I17" s="335"/>
      <c r="J17" s="335"/>
      <c r="K17" s="231"/>
      <c r="L17" s="232"/>
      <c r="M17" s="231"/>
      <c r="N17" s="231"/>
      <c r="O17" s="231"/>
      <c r="P17" s="233"/>
    </row>
    <row r="18" spans="1:16" s="56" customFormat="1">
      <c r="A18" s="251">
        <v>4</v>
      </c>
      <c r="B18" s="334"/>
      <c r="C18" s="305" t="s">
        <v>1535</v>
      </c>
      <c r="D18" s="313" t="s">
        <v>141</v>
      </c>
      <c r="E18" s="313">
        <v>1</v>
      </c>
      <c r="F18" s="333"/>
      <c r="G18" s="333"/>
      <c r="H18" s="335"/>
      <c r="I18" s="335"/>
      <c r="J18" s="335"/>
      <c r="K18" s="231"/>
      <c r="L18" s="232"/>
      <c r="M18" s="231"/>
      <c r="N18" s="231"/>
      <c r="O18" s="231"/>
      <c r="P18" s="233"/>
    </row>
    <row r="19" spans="1:16" s="56" customFormat="1" ht="75.3">
      <c r="A19" s="251">
        <v>5</v>
      </c>
      <c r="B19" s="334"/>
      <c r="C19" s="305" t="s">
        <v>1536</v>
      </c>
      <c r="D19" s="313" t="s">
        <v>141</v>
      </c>
      <c r="E19" s="313">
        <v>1</v>
      </c>
      <c r="F19" s="333"/>
      <c r="G19" s="333"/>
      <c r="H19" s="335"/>
      <c r="I19" s="335"/>
      <c r="J19" s="335"/>
      <c r="K19" s="231"/>
      <c r="L19" s="232"/>
      <c r="M19" s="231"/>
      <c r="N19" s="231"/>
      <c r="O19" s="231"/>
      <c r="P19" s="233"/>
    </row>
    <row r="20" spans="1:16" s="56" customFormat="1" ht="41.25">
      <c r="A20" s="251">
        <v>6</v>
      </c>
      <c r="B20" s="334"/>
      <c r="C20" s="305" t="s">
        <v>1537</v>
      </c>
      <c r="D20" s="313" t="s">
        <v>140</v>
      </c>
      <c r="E20" s="313">
        <v>1</v>
      </c>
      <c r="F20" s="333"/>
      <c r="G20" s="333"/>
      <c r="H20" s="335"/>
      <c r="I20" s="335"/>
      <c r="J20" s="335"/>
      <c r="K20" s="231"/>
      <c r="L20" s="232"/>
      <c r="M20" s="231"/>
      <c r="N20" s="231"/>
      <c r="O20" s="231"/>
      <c r="P20" s="233"/>
    </row>
    <row r="21" spans="1:16" s="56" customFormat="1" ht="41.25">
      <c r="A21" s="251">
        <v>7</v>
      </c>
      <c r="B21" s="334"/>
      <c r="C21" s="305" t="s">
        <v>1538</v>
      </c>
      <c r="D21" s="313" t="s">
        <v>140</v>
      </c>
      <c r="E21" s="313">
        <v>1</v>
      </c>
      <c r="F21" s="333"/>
      <c r="G21" s="333"/>
      <c r="H21" s="335"/>
      <c r="I21" s="335"/>
      <c r="J21" s="335"/>
      <c r="K21" s="231"/>
      <c r="L21" s="232"/>
      <c r="M21" s="231"/>
      <c r="N21" s="231"/>
      <c r="O21" s="231"/>
      <c r="P21" s="233"/>
    </row>
    <row r="22" spans="1:16" s="56" customFormat="1" ht="41.25">
      <c r="A22" s="251">
        <v>8</v>
      </c>
      <c r="B22" s="334"/>
      <c r="C22" s="305" t="s">
        <v>1539</v>
      </c>
      <c r="D22" s="313" t="s">
        <v>140</v>
      </c>
      <c r="E22" s="313">
        <v>1</v>
      </c>
      <c r="F22" s="333"/>
      <c r="G22" s="333"/>
      <c r="H22" s="335"/>
      <c r="I22" s="335"/>
      <c r="J22" s="335"/>
      <c r="K22" s="231"/>
      <c r="L22" s="232"/>
      <c r="M22" s="231"/>
      <c r="N22" s="231"/>
      <c r="O22" s="231"/>
      <c r="P22" s="233"/>
    </row>
    <row r="23" spans="1:16" s="56" customFormat="1" ht="25.55">
      <c r="A23" s="251">
        <v>9</v>
      </c>
      <c r="B23" s="334"/>
      <c r="C23" s="305" t="s">
        <v>1071</v>
      </c>
      <c r="D23" s="313" t="s">
        <v>141</v>
      </c>
      <c r="E23" s="313">
        <v>1</v>
      </c>
      <c r="F23" s="333"/>
      <c r="G23" s="333"/>
      <c r="H23" s="335"/>
      <c r="I23" s="335"/>
      <c r="J23" s="335"/>
      <c r="K23" s="231"/>
      <c r="L23" s="232"/>
      <c r="M23" s="231"/>
      <c r="N23" s="231"/>
      <c r="O23" s="231"/>
      <c r="P23" s="233"/>
    </row>
    <row r="24" spans="1:16" s="56" customFormat="1" ht="25.55">
      <c r="A24" s="251">
        <v>10</v>
      </c>
      <c r="B24" s="334"/>
      <c r="C24" s="305" t="s">
        <v>1072</v>
      </c>
      <c r="D24" s="313" t="s">
        <v>141</v>
      </c>
      <c r="E24" s="313">
        <v>1</v>
      </c>
      <c r="F24" s="333"/>
      <c r="G24" s="333"/>
      <c r="H24" s="335"/>
      <c r="I24" s="335"/>
      <c r="J24" s="335"/>
      <c r="K24" s="231"/>
      <c r="L24" s="232"/>
      <c r="M24" s="231"/>
      <c r="N24" s="231"/>
      <c r="O24" s="231"/>
      <c r="P24" s="233"/>
    </row>
    <row r="25" spans="1:16" s="56" customFormat="1" ht="25.55">
      <c r="A25" s="251">
        <v>11</v>
      </c>
      <c r="B25" s="334"/>
      <c r="C25" s="305" t="s">
        <v>1073</v>
      </c>
      <c r="D25" s="313" t="s">
        <v>141</v>
      </c>
      <c r="E25" s="313">
        <v>1</v>
      </c>
      <c r="F25" s="333"/>
      <c r="G25" s="333"/>
      <c r="H25" s="335"/>
      <c r="I25" s="335"/>
      <c r="J25" s="335"/>
      <c r="K25" s="231"/>
      <c r="L25" s="232"/>
      <c r="M25" s="231"/>
      <c r="N25" s="231"/>
      <c r="O25" s="231"/>
      <c r="P25" s="233"/>
    </row>
    <row r="26" spans="1:16" s="56" customFormat="1">
      <c r="A26" s="251">
        <v>12</v>
      </c>
      <c r="B26" s="334"/>
      <c r="C26" s="305" t="s">
        <v>1074</v>
      </c>
      <c r="D26" s="313" t="s">
        <v>140</v>
      </c>
      <c r="E26" s="313">
        <v>5</v>
      </c>
      <c r="F26" s="336"/>
      <c r="G26" s="333"/>
      <c r="H26" s="161"/>
      <c r="I26" s="161"/>
      <c r="J26" s="337"/>
      <c r="K26" s="231"/>
      <c r="L26" s="232"/>
      <c r="M26" s="231"/>
      <c r="N26" s="231"/>
      <c r="O26" s="231"/>
      <c r="P26" s="233"/>
    </row>
    <row r="27" spans="1:16" s="56" customFormat="1" ht="25.55">
      <c r="A27" s="251">
        <v>13</v>
      </c>
      <c r="B27" s="334"/>
      <c r="C27" s="305" t="s">
        <v>1075</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5">
      <c r="A29" s="251">
        <v>15</v>
      </c>
      <c r="B29" s="334"/>
      <c r="C29" s="305" t="s">
        <v>1076</v>
      </c>
      <c r="D29" s="313" t="s">
        <v>141</v>
      </c>
      <c r="E29" s="313">
        <v>1</v>
      </c>
      <c r="F29" s="161"/>
      <c r="G29" s="333"/>
      <c r="H29" s="161"/>
      <c r="I29" s="321"/>
      <c r="J29" s="321"/>
      <c r="K29" s="231"/>
      <c r="L29" s="232"/>
      <c r="M29" s="231"/>
      <c r="N29" s="231"/>
      <c r="O29" s="231"/>
      <c r="P29" s="233"/>
    </row>
    <row r="30" spans="1:16" s="56" customFormat="1" ht="28.8">
      <c r="A30" s="251">
        <v>16</v>
      </c>
      <c r="B30" s="334"/>
      <c r="C30" s="305" t="s">
        <v>1077</v>
      </c>
      <c r="D30" s="313" t="s">
        <v>140</v>
      </c>
      <c r="E30" s="313">
        <v>1</v>
      </c>
      <c r="F30" s="336"/>
      <c r="G30" s="333"/>
      <c r="H30" s="161"/>
      <c r="I30" s="321"/>
      <c r="J30" s="321"/>
      <c r="K30" s="231"/>
      <c r="L30" s="232"/>
      <c r="M30" s="231"/>
      <c r="N30" s="231"/>
      <c r="O30" s="231"/>
      <c r="P30" s="233"/>
    </row>
    <row r="31" spans="1:16" s="56" customFormat="1" ht="25.55">
      <c r="A31" s="251">
        <v>17</v>
      </c>
      <c r="B31" s="334"/>
      <c r="C31" s="305" t="s">
        <v>1078</v>
      </c>
      <c r="D31" s="313" t="s">
        <v>141</v>
      </c>
      <c r="E31" s="313">
        <v>1</v>
      </c>
      <c r="F31" s="336"/>
      <c r="G31" s="333"/>
      <c r="H31" s="161"/>
      <c r="I31" s="321"/>
      <c r="J31" s="321"/>
      <c r="K31" s="231"/>
      <c r="L31" s="232"/>
      <c r="M31" s="231"/>
      <c r="N31" s="231"/>
      <c r="O31" s="231"/>
      <c r="P31" s="233"/>
    </row>
    <row r="32" spans="1:16" s="56" customFormat="1" ht="25.55">
      <c r="A32" s="251">
        <v>18</v>
      </c>
      <c r="B32" s="334"/>
      <c r="C32" s="305" t="s">
        <v>1540</v>
      </c>
      <c r="D32" s="313" t="s">
        <v>140</v>
      </c>
      <c r="E32" s="313">
        <v>2</v>
      </c>
      <c r="F32" s="212"/>
      <c r="G32" s="333"/>
      <c r="H32" s="161"/>
      <c r="I32" s="321"/>
      <c r="J32" s="321"/>
      <c r="K32" s="231"/>
      <c r="L32" s="232"/>
      <c r="M32" s="231"/>
      <c r="N32" s="231"/>
      <c r="O32" s="231"/>
      <c r="P32" s="233"/>
    </row>
    <row r="33" spans="1:16" s="56" customFormat="1" ht="25.55">
      <c r="A33" s="251">
        <v>19</v>
      </c>
      <c r="B33" s="334"/>
      <c r="C33" s="305" t="s">
        <v>1541</v>
      </c>
      <c r="D33" s="313" t="s">
        <v>140</v>
      </c>
      <c r="E33" s="313">
        <v>1</v>
      </c>
      <c r="F33" s="212"/>
      <c r="G33" s="333"/>
      <c r="H33" s="161"/>
      <c r="I33" s="321"/>
      <c r="J33" s="321"/>
      <c r="K33" s="231"/>
      <c r="L33" s="232"/>
      <c r="M33" s="231"/>
      <c r="N33" s="231"/>
      <c r="O33" s="231"/>
      <c r="P33" s="233"/>
    </row>
    <row r="34" spans="1:16" s="56" customFormat="1" ht="25.55">
      <c r="A34" s="251">
        <v>20</v>
      </c>
      <c r="B34" s="334"/>
      <c r="C34" s="305" t="s">
        <v>1542</v>
      </c>
      <c r="D34" s="313" t="s">
        <v>140</v>
      </c>
      <c r="E34" s="313">
        <v>2</v>
      </c>
      <c r="F34" s="212"/>
      <c r="G34" s="333"/>
      <c r="H34" s="161"/>
      <c r="I34" s="321"/>
      <c r="J34" s="321"/>
      <c r="K34" s="231"/>
      <c r="L34" s="232"/>
      <c r="M34" s="231"/>
      <c r="N34" s="231"/>
      <c r="O34" s="231"/>
      <c r="P34" s="233"/>
    </row>
    <row r="35" spans="1:16" s="56" customFormat="1" ht="38">
      <c r="A35" s="251">
        <v>21</v>
      </c>
      <c r="B35" s="334"/>
      <c r="C35" s="305" t="s">
        <v>1543</v>
      </c>
      <c r="D35" s="313" t="s">
        <v>140</v>
      </c>
      <c r="E35" s="313">
        <v>1</v>
      </c>
      <c r="F35" s="212"/>
      <c r="G35" s="333"/>
      <c r="H35" s="161"/>
      <c r="I35" s="321"/>
      <c r="J35" s="321"/>
      <c r="K35" s="231"/>
      <c r="L35" s="232"/>
      <c r="M35" s="231"/>
      <c r="N35" s="231"/>
      <c r="O35" s="231"/>
      <c r="P35" s="233"/>
    </row>
    <row r="36" spans="1:16" s="56" customFormat="1" ht="38">
      <c r="A36" s="251">
        <v>22</v>
      </c>
      <c r="B36" s="334"/>
      <c r="C36" s="305" t="s">
        <v>1079</v>
      </c>
      <c r="D36" s="313" t="s">
        <v>141</v>
      </c>
      <c r="E36" s="313">
        <v>1</v>
      </c>
      <c r="F36" s="161"/>
      <c r="G36" s="333"/>
      <c r="H36" s="161"/>
      <c r="I36" s="321"/>
      <c r="J36" s="321"/>
      <c r="K36" s="231"/>
      <c r="L36" s="232"/>
      <c r="M36" s="231"/>
      <c r="N36" s="231"/>
      <c r="O36" s="231"/>
      <c r="P36" s="233"/>
    </row>
    <row r="37" spans="1:16" s="56" customFormat="1">
      <c r="A37" s="251">
        <v>23</v>
      </c>
      <c r="B37" s="334"/>
      <c r="C37" s="305" t="s">
        <v>1080</v>
      </c>
      <c r="D37" s="313" t="s">
        <v>146</v>
      </c>
      <c r="E37" s="313">
        <v>5</v>
      </c>
      <c r="F37" s="336"/>
      <c r="G37" s="333"/>
      <c r="H37" s="161"/>
      <c r="I37" s="161"/>
      <c r="J37" s="337"/>
      <c r="K37" s="231"/>
      <c r="L37" s="232"/>
      <c r="M37" s="231"/>
      <c r="N37" s="231"/>
      <c r="O37" s="231"/>
      <c r="P37" s="233"/>
    </row>
    <row r="38" spans="1:16" s="56" customFormat="1">
      <c r="A38" s="251">
        <v>24</v>
      </c>
      <c r="B38" s="334"/>
      <c r="C38" s="305" t="s">
        <v>1081</v>
      </c>
      <c r="D38" s="313" t="s">
        <v>146</v>
      </c>
      <c r="E38" s="313">
        <v>5</v>
      </c>
      <c r="F38" s="336"/>
      <c r="G38" s="333"/>
      <c r="H38" s="161"/>
      <c r="I38" s="161"/>
      <c r="J38" s="337"/>
      <c r="K38" s="231"/>
      <c r="L38" s="232"/>
      <c r="M38" s="231"/>
      <c r="N38" s="231"/>
      <c r="O38" s="231"/>
      <c r="P38" s="233"/>
    </row>
    <row r="39" spans="1:16" s="56" customFormat="1">
      <c r="A39" s="251">
        <v>25</v>
      </c>
      <c r="B39" s="334"/>
      <c r="C39" s="305" t="s">
        <v>1082</v>
      </c>
      <c r="D39" s="313" t="s">
        <v>146</v>
      </c>
      <c r="E39" s="313">
        <v>5</v>
      </c>
      <c r="F39" s="336"/>
      <c r="G39" s="333"/>
      <c r="H39" s="161"/>
      <c r="I39" s="161"/>
      <c r="J39" s="337"/>
      <c r="K39" s="231"/>
      <c r="L39" s="232"/>
      <c r="M39" s="231"/>
      <c r="N39" s="231"/>
      <c r="O39" s="231"/>
      <c r="P39" s="233"/>
    </row>
    <row r="40" spans="1:16" s="56" customFormat="1">
      <c r="A40" s="251">
        <v>26</v>
      </c>
      <c r="B40" s="334"/>
      <c r="C40" s="305" t="s">
        <v>1083</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1084</v>
      </c>
      <c r="D42" s="313" t="s">
        <v>146</v>
      </c>
      <c r="E42" s="313">
        <v>15</v>
      </c>
      <c r="F42" s="336"/>
      <c r="G42" s="333"/>
      <c r="H42" s="161"/>
      <c r="I42" s="322"/>
      <c r="J42" s="337"/>
      <c r="K42" s="231"/>
      <c r="L42" s="232"/>
      <c r="M42" s="231"/>
      <c r="N42" s="231"/>
      <c r="O42" s="231"/>
      <c r="P42" s="233"/>
    </row>
    <row r="43" spans="1:16" s="56" customFormat="1" ht="25.55">
      <c r="A43" s="251">
        <v>29</v>
      </c>
      <c r="B43" s="334"/>
      <c r="C43" s="305" t="s">
        <v>1544</v>
      </c>
      <c r="D43" s="313" t="s">
        <v>140</v>
      </c>
      <c r="E43" s="313">
        <v>2</v>
      </c>
      <c r="F43" s="336"/>
      <c r="G43" s="333"/>
      <c r="H43" s="161"/>
      <c r="I43" s="322"/>
      <c r="J43" s="337"/>
      <c r="K43" s="231"/>
      <c r="L43" s="232"/>
      <c r="M43" s="231"/>
      <c r="N43" s="231"/>
      <c r="O43" s="231"/>
      <c r="P43" s="233"/>
    </row>
    <row r="44" spans="1:16" s="56" customFormat="1" ht="25.55">
      <c r="A44" s="251">
        <v>30</v>
      </c>
      <c r="B44" s="334"/>
      <c r="C44" s="305" t="s">
        <v>1545</v>
      </c>
      <c r="D44" s="313" t="s">
        <v>140</v>
      </c>
      <c r="E44" s="313">
        <v>1</v>
      </c>
      <c r="F44" s="336"/>
      <c r="G44" s="333"/>
      <c r="H44" s="161"/>
      <c r="I44" s="322"/>
      <c r="J44" s="337"/>
      <c r="K44" s="231"/>
      <c r="L44" s="232"/>
      <c r="M44" s="231"/>
      <c r="N44" s="231"/>
      <c r="O44" s="231"/>
      <c r="P44" s="233"/>
    </row>
    <row r="45" spans="1:16" s="56" customFormat="1">
      <c r="A45" s="251">
        <v>31</v>
      </c>
      <c r="B45" s="334"/>
      <c r="C45" s="305" t="s">
        <v>1085</v>
      </c>
      <c r="D45" s="313" t="s">
        <v>140</v>
      </c>
      <c r="E45" s="313">
        <v>2</v>
      </c>
      <c r="F45" s="336"/>
      <c r="G45" s="333"/>
      <c r="H45" s="161"/>
      <c r="I45" s="322"/>
      <c r="J45" s="337"/>
      <c r="K45" s="231"/>
      <c r="L45" s="232"/>
      <c r="M45" s="231"/>
      <c r="N45" s="231"/>
      <c r="O45" s="231"/>
      <c r="P45" s="233"/>
    </row>
    <row r="46" spans="1:16" s="56" customFormat="1">
      <c r="A46" s="251">
        <v>32</v>
      </c>
      <c r="B46" s="334"/>
      <c r="C46" s="305" t="s">
        <v>1086</v>
      </c>
      <c r="D46" s="313" t="s">
        <v>140</v>
      </c>
      <c r="E46" s="313">
        <v>5</v>
      </c>
      <c r="F46" s="333"/>
      <c r="G46" s="333"/>
      <c r="H46" s="335"/>
      <c r="I46" s="335"/>
      <c r="J46" s="335"/>
      <c r="K46" s="231"/>
      <c r="L46" s="232"/>
      <c r="M46" s="231"/>
      <c r="N46" s="231"/>
      <c r="O46" s="231"/>
      <c r="P46" s="233"/>
    </row>
    <row r="47" spans="1:16" s="56" customFormat="1">
      <c r="A47" s="251">
        <v>33</v>
      </c>
      <c r="B47" s="334"/>
      <c r="C47" s="305" t="s">
        <v>1087</v>
      </c>
      <c r="D47" s="313" t="s">
        <v>140</v>
      </c>
      <c r="E47" s="313">
        <v>16</v>
      </c>
      <c r="F47" s="333"/>
      <c r="G47" s="333"/>
      <c r="H47" s="335"/>
      <c r="I47" s="335"/>
      <c r="J47" s="335"/>
      <c r="K47" s="231"/>
      <c r="L47" s="232"/>
      <c r="M47" s="231"/>
      <c r="N47" s="231"/>
      <c r="O47" s="231"/>
      <c r="P47" s="233"/>
    </row>
    <row r="48" spans="1:16" s="56" customFormat="1">
      <c r="A48" s="251">
        <v>34</v>
      </c>
      <c r="B48" s="334"/>
      <c r="C48" s="305" t="s">
        <v>1088</v>
      </c>
      <c r="D48" s="313" t="s">
        <v>140</v>
      </c>
      <c r="E48" s="313">
        <v>2</v>
      </c>
      <c r="F48" s="333"/>
      <c r="G48" s="333"/>
      <c r="H48" s="335"/>
      <c r="I48" s="335"/>
      <c r="J48" s="335"/>
      <c r="K48" s="231"/>
      <c r="L48" s="232"/>
      <c r="M48" s="231"/>
      <c r="N48" s="231"/>
      <c r="O48" s="231"/>
      <c r="P48" s="233"/>
    </row>
    <row r="49" spans="1:16" s="56" customFormat="1">
      <c r="A49" s="251">
        <v>35</v>
      </c>
      <c r="B49" s="334"/>
      <c r="C49" s="305" t="s">
        <v>1089</v>
      </c>
      <c r="D49" s="313" t="s">
        <v>140</v>
      </c>
      <c r="E49" s="313">
        <v>6</v>
      </c>
      <c r="F49" s="333"/>
      <c r="G49" s="333"/>
      <c r="H49" s="335"/>
      <c r="I49" s="335"/>
      <c r="J49" s="335"/>
      <c r="K49" s="231"/>
      <c r="L49" s="232"/>
      <c r="M49" s="231"/>
      <c r="N49" s="231"/>
      <c r="O49" s="231"/>
      <c r="P49" s="233"/>
    </row>
    <row r="50" spans="1:16" s="56" customFormat="1">
      <c r="A50" s="251">
        <v>36</v>
      </c>
      <c r="B50" s="334"/>
      <c r="C50" s="305" t="s">
        <v>1090</v>
      </c>
      <c r="D50" s="313" t="s">
        <v>140</v>
      </c>
      <c r="E50" s="313">
        <v>4</v>
      </c>
      <c r="F50" s="333"/>
      <c r="G50" s="333"/>
      <c r="H50" s="335"/>
      <c r="I50" s="335"/>
      <c r="J50" s="335"/>
      <c r="K50" s="231"/>
      <c r="L50" s="232"/>
      <c r="M50" s="231"/>
      <c r="N50" s="231"/>
      <c r="O50" s="231"/>
      <c r="P50" s="233"/>
    </row>
    <row r="51" spans="1:16" s="56" customFormat="1">
      <c r="A51" s="251">
        <v>37</v>
      </c>
      <c r="B51" s="334"/>
      <c r="C51" s="305" t="s">
        <v>1091</v>
      </c>
      <c r="D51" s="313" t="s">
        <v>140</v>
      </c>
      <c r="E51" s="313">
        <v>5</v>
      </c>
      <c r="F51" s="333"/>
      <c r="G51" s="333"/>
      <c r="H51" s="335"/>
      <c r="I51" s="335"/>
      <c r="J51" s="335"/>
      <c r="K51" s="231"/>
      <c r="L51" s="232"/>
      <c r="M51" s="231"/>
      <c r="N51" s="231"/>
      <c r="O51" s="231"/>
      <c r="P51" s="233"/>
    </row>
    <row r="52" spans="1:16" s="56" customFormat="1">
      <c r="A52" s="251">
        <v>38</v>
      </c>
      <c r="B52" s="334"/>
      <c r="C52" s="305" t="s">
        <v>1092</v>
      </c>
      <c r="D52" s="313" t="s">
        <v>140</v>
      </c>
      <c r="E52" s="313">
        <v>2</v>
      </c>
      <c r="F52" s="333"/>
      <c r="G52" s="333"/>
      <c r="H52" s="335"/>
      <c r="I52" s="335"/>
      <c r="J52" s="335"/>
      <c r="K52" s="231"/>
      <c r="L52" s="232"/>
      <c r="M52" s="231"/>
      <c r="N52" s="231"/>
      <c r="O52" s="231"/>
      <c r="P52" s="233"/>
    </row>
    <row r="53" spans="1:16" s="56" customFormat="1">
      <c r="A53" s="251">
        <v>39</v>
      </c>
      <c r="B53" s="334"/>
      <c r="C53" s="305" t="s">
        <v>1093</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1094</v>
      </c>
      <c r="D55" s="313" t="s">
        <v>140</v>
      </c>
      <c r="E55" s="313">
        <v>2</v>
      </c>
      <c r="F55" s="336"/>
      <c r="G55" s="333"/>
      <c r="H55" s="161"/>
      <c r="I55" s="321"/>
      <c r="J55" s="321"/>
      <c r="K55" s="231"/>
      <c r="L55" s="232"/>
      <c r="M55" s="231"/>
      <c r="N55" s="231"/>
      <c r="O55" s="231"/>
      <c r="P55" s="233"/>
    </row>
    <row r="56" spans="1:16" s="56" customFormat="1">
      <c r="A56" s="251">
        <v>42</v>
      </c>
      <c r="B56" s="334"/>
      <c r="C56" s="305" t="s">
        <v>1095</v>
      </c>
      <c r="D56" s="313" t="s">
        <v>140</v>
      </c>
      <c r="E56" s="313">
        <v>1</v>
      </c>
      <c r="F56" s="336"/>
      <c r="G56" s="333"/>
      <c r="H56" s="161"/>
      <c r="I56" s="321"/>
      <c r="J56" s="321"/>
      <c r="K56" s="231"/>
      <c r="L56" s="232"/>
      <c r="M56" s="231"/>
      <c r="N56" s="231"/>
      <c r="O56" s="231"/>
      <c r="P56" s="233"/>
    </row>
    <row r="57" spans="1:16" s="56" customFormat="1">
      <c r="A57" s="251">
        <v>43</v>
      </c>
      <c r="B57" s="334"/>
      <c r="C57" s="305" t="s">
        <v>1096</v>
      </c>
      <c r="D57" s="313" t="s">
        <v>140</v>
      </c>
      <c r="E57" s="313">
        <v>1</v>
      </c>
      <c r="F57" s="336"/>
      <c r="G57" s="333"/>
      <c r="H57" s="161"/>
      <c r="I57" s="321"/>
      <c r="J57" s="321"/>
      <c r="K57" s="231"/>
      <c r="L57" s="232"/>
      <c r="M57" s="231"/>
      <c r="N57" s="231"/>
      <c r="O57" s="231"/>
      <c r="P57" s="233"/>
    </row>
    <row r="58" spans="1:16" s="56" customFormat="1">
      <c r="A58" s="251">
        <v>44</v>
      </c>
      <c r="B58" s="334"/>
      <c r="C58" s="305" t="s">
        <v>1097</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5">
      <c r="A60" s="251">
        <v>46</v>
      </c>
      <c r="B60" s="334"/>
      <c r="C60" s="305" t="s">
        <v>1546</v>
      </c>
      <c r="D60" s="313" t="s">
        <v>140</v>
      </c>
      <c r="E60" s="313">
        <v>4</v>
      </c>
      <c r="F60" s="336"/>
      <c r="G60" s="333"/>
      <c r="H60" s="161"/>
      <c r="I60" s="161"/>
      <c r="J60" s="337"/>
      <c r="K60" s="231"/>
      <c r="L60" s="232"/>
      <c r="M60" s="231"/>
      <c r="N60" s="231"/>
      <c r="O60" s="231"/>
      <c r="P60" s="233"/>
    </row>
    <row r="61" spans="1:16" s="56" customFormat="1">
      <c r="A61" s="251">
        <v>47</v>
      </c>
      <c r="B61" s="334"/>
      <c r="C61" s="305" t="s">
        <v>1098</v>
      </c>
      <c r="D61" s="313" t="s">
        <v>1099</v>
      </c>
      <c r="E61" s="313">
        <v>2</v>
      </c>
      <c r="F61" s="161"/>
      <c r="G61" s="333"/>
      <c r="H61" s="161"/>
      <c r="I61" s="161"/>
      <c r="J61" s="161"/>
      <c r="K61" s="231"/>
      <c r="L61" s="232"/>
      <c r="M61" s="231"/>
      <c r="N61" s="231"/>
      <c r="O61" s="231"/>
      <c r="P61" s="233"/>
    </row>
    <row r="62" spans="1:16" s="56" customFormat="1">
      <c r="A62" s="251">
        <v>48</v>
      </c>
      <c r="B62" s="334"/>
      <c r="C62" s="305" t="s">
        <v>1100</v>
      </c>
      <c r="D62" s="313" t="s">
        <v>140</v>
      </c>
      <c r="E62" s="313">
        <v>7</v>
      </c>
      <c r="F62" s="336"/>
      <c r="G62" s="333"/>
      <c r="H62" s="161"/>
      <c r="I62" s="161"/>
      <c r="J62" s="337"/>
      <c r="K62" s="231"/>
      <c r="L62" s="232"/>
      <c r="M62" s="231"/>
      <c r="N62" s="231"/>
      <c r="O62" s="231"/>
      <c r="P62" s="233"/>
    </row>
    <row r="63" spans="1:16" s="56" customFormat="1">
      <c r="A63" s="251">
        <v>49</v>
      </c>
      <c r="B63" s="334"/>
      <c r="C63" s="305" t="s">
        <v>1101</v>
      </c>
      <c r="D63" s="313" t="s">
        <v>140</v>
      </c>
      <c r="E63" s="313">
        <v>7</v>
      </c>
      <c r="F63" s="336"/>
      <c r="G63" s="333"/>
      <c r="H63" s="161"/>
      <c r="I63" s="161"/>
      <c r="J63" s="337"/>
      <c r="K63" s="231"/>
      <c r="L63" s="232"/>
      <c r="M63" s="231"/>
      <c r="N63" s="231"/>
      <c r="O63" s="231"/>
      <c r="P63" s="233"/>
    </row>
    <row r="64" spans="1:16" s="56" customFormat="1">
      <c r="A64" s="251">
        <v>50</v>
      </c>
      <c r="B64" s="334"/>
      <c r="C64" s="305" t="s">
        <v>1102</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1103</v>
      </c>
      <c r="D66" s="313" t="s">
        <v>141</v>
      </c>
      <c r="E66" s="313">
        <v>1</v>
      </c>
      <c r="F66" s="336"/>
      <c r="G66" s="333"/>
      <c r="H66" s="161"/>
      <c r="I66" s="161"/>
      <c r="J66" s="322"/>
      <c r="K66" s="231"/>
      <c r="L66" s="232"/>
      <c r="M66" s="231"/>
      <c r="N66" s="231"/>
      <c r="O66" s="231"/>
      <c r="P66" s="233"/>
    </row>
    <row r="67" spans="1:16" s="56" customFormat="1" ht="25.55">
      <c r="A67" s="251">
        <v>53</v>
      </c>
      <c r="B67" s="334"/>
      <c r="C67" s="305" t="s">
        <v>1547</v>
      </c>
      <c r="D67" s="313" t="s">
        <v>141</v>
      </c>
      <c r="E67" s="313">
        <v>1</v>
      </c>
      <c r="F67" s="336"/>
      <c r="G67" s="333"/>
      <c r="H67" s="161"/>
      <c r="I67" s="161"/>
      <c r="J67" s="337"/>
      <c r="K67" s="231"/>
      <c r="L67" s="232"/>
      <c r="M67" s="231"/>
      <c r="N67" s="231"/>
      <c r="O67" s="231"/>
      <c r="P67" s="233"/>
    </row>
    <row r="68" spans="1:16" s="56" customFormat="1" ht="25.55">
      <c r="A68" s="251">
        <v>54</v>
      </c>
      <c r="B68" s="334"/>
      <c r="C68" s="305" t="s">
        <v>1548</v>
      </c>
      <c r="D68" s="313" t="s">
        <v>141</v>
      </c>
      <c r="E68" s="313">
        <v>1</v>
      </c>
      <c r="F68" s="336"/>
      <c r="G68" s="333"/>
      <c r="H68" s="161"/>
      <c r="I68" s="161"/>
      <c r="J68" s="337"/>
      <c r="K68" s="231"/>
      <c r="L68" s="232"/>
      <c r="M68" s="231"/>
      <c r="N68" s="231"/>
      <c r="O68" s="231"/>
      <c r="P68" s="233"/>
    </row>
    <row r="69" spans="1:16" s="56" customFormat="1">
      <c r="A69" s="251">
        <v>55</v>
      </c>
      <c r="B69" s="334"/>
      <c r="C69" s="305" t="s">
        <v>1104</v>
      </c>
      <c r="D69" s="313" t="s">
        <v>141</v>
      </c>
      <c r="E69" s="313">
        <v>1</v>
      </c>
      <c r="F69" s="336"/>
      <c r="G69" s="333"/>
      <c r="H69" s="161"/>
      <c r="I69" s="161"/>
      <c r="J69" s="337"/>
      <c r="K69" s="231"/>
      <c r="L69" s="232"/>
      <c r="M69" s="231"/>
      <c r="N69" s="231"/>
      <c r="O69" s="231"/>
      <c r="P69" s="233"/>
    </row>
    <row r="70" spans="1:16" s="56" customFormat="1">
      <c r="A70" s="251">
        <v>56</v>
      </c>
      <c r="B70" s="334"/>
      <c r="C70" s="305" t="s">
        <v>1105</v>
      </c>
      <c r="D70" s="313" t="s">
        <v>140</v>
      </c>
      <c r="E70" s="313">
        <v>1</v>
      </c>
      <c r="F70" s="161"/>
      <c r="G70" s="333"/>
      <c r="H70" s="161"/>
      <c r="I70" s="161"/>
      <c r="J70" s="161"/>
      <c r="K70" s="231"/>
      <c r="L70" s="232"/>
      <c r="M70" s="231"/>
      <c r="N70" s="231"/>
      <c r="O70" s="231"/>
      <c r="P70" s="233"/>
    </row>
    <row r="71" spans="1:16" s="56" customFormat="1" ht="25.55">
      <c r="A71" s="251">
        <v>57</v>
      </c>
      <c r="B71" s="334"/>
      <c r="C71" s="305" t="s">
        <v>1106</v>
      </c>
      <c r="D71" s="313" t="s">
        <v>1099</v>
      </c>
      <c r="E71" s="313">
        <v>80</v>
      </c>
      <c r="F71" s="326"/>
      <c r="G71" s="333"/>
      <c r="H71" s="327"/>
      <c r="I71" s="329"/>
      <c r="J71" s="328"/>
      <c r="K71" s="231"/>
      <c r="L71" s="232"/>
      <c r="M71" s="231"/>
      <c r="N71" s="231"/>
      <c r="O71" s="231"/>
      <c r="P71" s="233"/>
    </row>
    <row r="72" spans="1:16" s="56" customFormat="1">
      <c r="A72" s="251">
        <v>58</v>
      </c>
      <c r="B72" s="334"/>
      <c r="C72" s="305" t="s">
        <v>1107</v>
      </c>
      <c r="D72" s="313" t="s">
        <v>141</v>
      </c>
      <c r="E72" s="313">
        <v>1</v>
      </c>
      <c r="F72" s="161"/>
      <c r="G72" s="333"/>
      <c r="H72" s="161"/>
      <c r="I72" s="161"/>
      <c r="J72" s="161"/>
      <c r="K72" s="231"/>
      <c r="L72" s="232"/>
      <c r="M72" s="231"/>
      <c r="N72" s="231"/>
      <c r="O72" s="231"/>
      <c r="P72" s="233"/>
    </row>
    <row r="73" spans="1:16" s="56" customFormat="1">
      <c r="A73" s="251">
        <v>59</v>
      </c>
      <c r="B73" s="334"/>
      <c r="C73" s="305" t="s">
        <v>1108</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929" t="s">
        <v>98</v>
      </c>
      <c r="D76" s="930"/>
      <c r="E76" s="930"/>
      <c r="F76" s="930"/>
      <c r="G76" s="930"/>
      <c r="H76" s="930"/>
      <c r="I76" s="930"/>
      <c r="J76" s="930"/>
      <c r="K76" s="930"/>
      <c r="L76" s="241"/>
      <c r="M76" s="241"/>
      <c r="N76" s="241"/>
      <c r="O76" s="241"/>
      <c r="P76" s="241"/>
    </row>
    <row r="77" spans="1:16" s="114" customFormat="1">
      <c r="I77" s="135"/>
    </row>
    <row r="78" spans="1:16" customFormat="1" ht="12.8" customHeight="1">
      <c r="B78" s="136" t="s">
        <v>52</v>
      </c>
    </row>
    <row r="79" spans="1:16" customFormat="1" ht="45" customHeight="1">
      <c r="A79"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923"/>
      <c r="C79" s="923"/>
      <c r="D79" s="923"/>
      <c r="E79" s="923"/>
      <c r="F79" s="923"/>
      <c r="G79" s="923"/>
      <c r="H79" s="923"/>
      <c r="I79" s="923"/>
      <c r="J79" s="923"/>
      <c r="K79" s="923"/>
      <c r="L79" s="923"/>
      <c r="M79" s="923"/>
      <c r="N79" s="923"/>
      <c r="O79" s="923"/>
      <c r="P79" s="923"/>
    </row>
    <row r="80" spans="1:16" customFormat="1" ht="76.75" customHeight="1">
      <c r="A80" s="923"/>
      <c r="B80" s="923"/>
      <c r="C80" s="923"/>
      <c r="D80" s="923"/>
      <c r="E80" s="923"/>
      <c r="F80" s="923"/>
      <c r="G80" s="923"/>
      <c r="H80" s="923"/>
      <c r="I80" s="923"/>
      <c r="J80" s="923"/>
      <c r="K80" s="923"/>
      <c r="L80" s="923"/>
      <c r="M80" s="923"/>
      <c r="N80" s="923"/>
      <c r="O80" s="923"/>
      <c r="P80" s="923"/>
    </row>
    <row r="81" spans="2:16" customFormat="1" ht="12.8" customHeight="1">
      <c r="B81" s="137"/>
    </row>
    <row r="82" spans="2:16" customFormat="1" ht="12.8" customHeight="1">
      <c r="B82" s="137"/>
    </row>
    <row r="83" spans="2:16" s="114" customFormat="1">
      <c r="B83" s="114" t="s">
        <v>8</v>
      </c>
      <c r="L83" s="142" t="str">
        <f>Koptame!B41</f>
        <v>Pārbaudīja:</v>
      </c>
      <c r="M83" s="142"/>
      <c r="N83" s="142"/>
      <c r="O83" s="142"/>
      <c r="P83" s="142"/>
    </row>
    <row r="84" spans="2:16" s="114" customFormat="1">
      <c r="C84" s="134">
        <f>Koptame!C36</f>
        <v>0</v>
      </c>
      <c r="L84" s="134"/>
      <c r="M84" s="920">
        <f>Koptame!C42</f>
        <v>0</v>
      </c>
      <c r="N84" s="920"/>
      <c r="O84" s="142"/>
      <c r="P84" s="142"/>
    </row>
    <row r="85" spans="2:16" s="114" customFormat="1">
      <c r="C85" s="133">
        <f>Koptame!C37</f>
        <v>0</v>
      </c>
      <c r="L85" s="133"/>
      <c r="M85" s="921">
        <f>Koptame!C43</f>
        <v>0</v>
      </c>
      <c r="N85" s="921"/>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topLeftCell="A146" zoomScaleNormal="100" zoomScaleSheetLayoutView="100" workbookViewId="0">
      <selection activeCell="V20" sqref="V20"/>
    </sheetView>
  </sheetViews>
  <sheetFormatPr defaultColWidth="9.125" defaultRowHeight="14.4"/>
  <cols>
    <col min="1" max="1" width="7.25" style="19" customWidth="1"/>
    <col min="2" max="2" width="9.25" style="19" customWidth="1"/>
    <col min="3" max="3" width="36.875" style="19" customWidth="1"/>
    <col min="4" max="4" width="18.25" style="19" customWidth="1"/>
    <col min="5" max="5" width="8.125" style="19" customWidth="1"/>
    <col min="6" max="12" width="9.125" style="19"/>
    <col min="13" max="13" width="11.75" style="19" customWidth="1"/>
    <col min="14" max="14" width="13.125" style="19" customWidth="1"/>
    <col min="15" max="15" width="12.75" style="19" customWidth="1"/>
    <col min="16" max="16" width="11.75" style="19" customWidth="1"/>
    <col min="17" max="17" width="13.25" style="19" customWidth="1"/>
    <col min="18" max="16384" width="9.125" style="19"/>
  </cols>
  <sheetData>
    <row r="1" spans="1:17" s="24" customFormat="1">
      <c r="F1" s="21"/>
      <c r="G1" s="21"/>
      <c r="H1" s="155" t="s">
        <v>87</v>
      </c>
      <c r="I1" s="103" t="str">
        <f>kops2!B27</f>
        <v>2,7</v>
      </c>
    </row>
    <row r="2" spans="1:17" s="24" customFormat="1">
      <c r="A2" s="931" t="str">
        <f>C13</f>
        <v>Elektroinstalācija</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60"/>
      <c r="D12" s="961"/>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18.350000000000001">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350000000000001">
      <c r="A16" s="251"/>
      <c r="B16" s="349"/>
      <c r="C16" s="500" t="s">
        <v>303</v>
      </c>
      <c r="D16" s="501"/>
      <c r="E16" s="501"/>
      <c r="F16" s="501"/>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15">
      <c r="A17" s="251">
        <v>1</v>
      </c>
      <c r="B17" s="502"/>
      <c r="C17" s="341" t="s">
        <v>304</v>
      </c>
      <c r="D17" s="503" t="s">
        <v>1549</v>
      </c>
      <c r="E17" s="503" t="s">
        <v>140</v>
      </c>
      <c r="F17" s="342">
        <v>1</v>
      </c>
      <c r="G17" s="182"/>
      <c r="H17" s="177"/>
      <c r="I17" s="182"/>
      <c r="J17" s="182"/>
      <c r="K17" s="182"/>
      <c r="L17" s="231"/>
      <c r="M17" s="232"/>
      <c r="N17" s="231"/>
      <c r="O17" s="231"/>
      <c r="P17" s="231"/>
      <c r="Q17" s="233"/>
    </row>
    <row r="18" spans="1:17" s="56" customFormat="1" ht="30.15">
      <c r="A18" s="251">
        <v>2</v>
      </c>
      <c r="B18" s="502"/>
      <c r="C18" s="341" t="s">
        <v>305</v>
      </c>
      <c r="D18" s="503" t="s">
        <v>1549</v>
      </c>
      <c r="E18" s="503" t="s">
        <v>140</v>
      </c>
      <c r="F18" s="342">
        <v>1</v>
      </c>
      <c r="G18" s="182"/>
      <c r="H18" s="177"/>
      <c r="I18" s="182"/>
      <c r="J18" s="182"/>
      <c r="K18" s="182"/>
      <c r="L18" s="231"/>
      <c r="M18" s="232"/>
      <c r="N18" s="231"/>
      <c r="O18" s="231"/>
      <c r="P18" s="231"/>
      <c r="Q18" s="233"/>
    </row>
    <row r="19" spans="1:17" s="56" customFormat="1" ht="30.15">
      <c r="A19" s="251">
        <v>3</v>
      </c>
      <c r="B19" s="502"/>
      <c r="C19" s="341" t="s">
        <v>306</v>
      </c>
      <c r="D19" s="503" t="s">
        <v>1549</v>
      </c>
      <c r="E19" s="503" t="s">
        <v>140</v>
      </c>
      <c r="F19" s="342">
        <v>1</v>
      </c>
      <c r="G19" s="182"/>
      <c r="H19" s="177"/>
      <c r="I19" s="182"/>
      <c r="J19" s="182"/>
      <c r="K19" s="182"/>
      <c r="L19" s="231"/>
      <c r="M19" s="232"/>
      <c r="N19" s="231"/>
      <c r="O19" s="231"/>
      <c r="P19" s="231"/>
      <c r="Q19" s="233"/>
    </row>
    <row r="20" spans="1:17" s="56" customFormat="1" ht="30.15">
      <c r="A20" s="251">
        <v>4</v>
      </c>
      <c r="B20" s="502"/>
      <c r="C20" s="341" t="s">
        <v>307</v>
      </c>
      <c r="D20" s="503" t="s">
        <v>1549</v>
      </c>
      <c r="E20" s="503" t="s">
        <v>140</v>
      </c>
      <c r="F20" s="342">
        <v>1</v>
      </c>
      <c r="G20" s="182"/>
      <c r="H20" s="177"/>
      <c r="I20" s="182"/>
      <c r="J20" s="182"/>
      <c r="K20" s="182"/>
      <c r="L20" s="231"/>
      <c r="M20" s="232"/>
      <c r="N20" s="231"/>
      <c r="O20" s="231"/>
      <c r="P20" s="231"/>
      <c r="Q20" s="233"/>
    </row>
    <row r="21" spans="1:17" s="56" customFormat="1" ht="30.15">
      <c r="A21" s="251">
        <v>5</v>
      </c>
      <c r="B21" s="502"/>
      <c r="C21" s="341" t="s">
        <v>308</v>
      </c>
      <c r="D21" s="503" t="s">
        <v>1549</v>
      </c>
      <c r="E21" s="503" t="s">
        <v>140</v>
      </c>
      <c r="F21" s="342">
        <v>1</v>
      </c>
      <c r="G21" s="182"/>
      <c r="H21" s="177"/>
      <c r="I21" s="182"/>
      <c r="J21" s="182"/>
      <c r="K21" s="182"/>
      <c r="L21" s="231"/>
      <c r="M21" s="232"/>
      <c r="N21" s="231"/>
      <c r="O21" s="231"/>
      <c r="P21" s="231"/>
      <c r="Q21" s="233"/>
    </row>
    <row r="22" spans="1:17" s="56" customFormat="1" ht="30.15">
      <c r="A22" s="251">
        <v>6</v>
      </c>
      <c r="B22" s="502"/>
      <c r="C22" s="341" t="s">
        <v>309</v>
      </c>
      <c r="D22" s="503" t="s">
        <v>1549</v>
      </c>
      <c r="E22" s="503" t="s">
        <v>140</v>
      </c>
      <c r="F22" s="342">
        <v>1</v>
      </c>
      <c r="G22" s="182"/>
      <c r="H22" s="177"/>
      <c r="I22" s="182"/>
      <c r="J22" s="182"/>
      <c r="K22" s="182"/>
      <c r="L22" s="231"/>
      <c r="M22" s="232"/>
      <c r="N22" s="231"/>
      <c r="O22" s="231"/>
      <c r="P22" s="231"/>
      <c r="Q22" s="233"/>
    </row>
    <row r="23" spans="1:17" s="56" customFormat="1" ht="30.15">
      <c r="A23" s="251">
        <v>7</v>
      </c>
      <c r="B23" s="502"/>
      <c r="C23" s="341" t="s">
        <v>310</v>
      </c>
      <c r="D23" s="503" t="s">
        <v>1549</v>
      </c>
      <c r="E23" s="503" t="s">
        <v>140</v>
      </c>
      <c r="F23" s="342">
        <v>1</v>
      </c>
      <c r="G23" s="182"/>
      <c r="H23" s="177"/>
      <c r="I23" s="182"/>
      <c r="J23" s="182"/>
      <c r="K23" s="182"/>
      <c r="L23" s="231"/>
      <c r="M23" s="232"/>
      <c r="N23" s="231"/>
      <c r="O23" s="231"/>
      <c r="P23" s="231"/>
      <c r="Q23" s="233"/>
    </row>
    <row r="24" spans="1:17" s="56" customFormat="1" ht="30.15">
      <c r="A24" s="251">
        <v>8</v>
      </c>
      <c r="B24" s="502"/>
      <c r="C24" s="341" t="s">
        <v>311</v>
      </c>
      <c r="D24" s="503" t="s">
        <v>1549</v>
      </c>
      <c r="E24" s="503" t="s">
        <v>140</v>
      </c>
      <c r="F24" s="342">
        <v>1</v>
      </c>
      <c r="G24" s="182"/>
      <c r="H24" s="177"/>
      <c r="I24" s="182"/>
      <c r="J24" s="182"/>
      <c r="K24" s="182"/>
      <c r="L24" s="231"/>
      <c r="M24" s="232"/>
      <c r="N24" s="231"/>
      <c r="O24" s="231"/>
      <c r="P24" s="231"/>
      <c r="Q24" s="233"/>
    </row>
    <row r="25" spans="1:17" s="56" customFormat="1" ht="45.2">
      <c r="A25" s="251">
        <v>9</v>
      </c>
      <c r="B25" s="502"/>
      <c r="C25" s="341" t="s">
        <v>312</v>
      </c>
      <c r="D25" s="343" t="s">
        <v>1550</v>
      </c>
      <c r="E25" s="503" t="s">
        <v>140</v>
      </c>
      <c r="F25" s="342">
        <v>1</v>
      </c>
      <c r="G25" s="183"/>
      <c r="H25" s="177"/>
      <c r="I25" s="182"/>
      <c r="J25" s="184"/>
      <c r="K25" s="185"/>
      <c r="L25" s="231"/>
      <c r="M25" s="232"/>
      <c r="N25" s="231"/>
      <c r="O25" s="231"/>
      <c r="P25" s="231"/>
      <c r="Q25" s="233"/>
    </row>
    <row r="26" spans="1:17" s="56" customFormat="1" ht="15.05">
      <c r="A26" s="251">
        <v>10</v>
      </c>
      <c r="B26" s="502"/>
      <c r="C26" s="504" t="s">
        <v>313</v>
      </c>
      <c r="D26" s="503"/>
      <c r="E26" s="503" t="s">
        <v>141</v>
      </c>
      <c r="F26" s="505">
        <v>1</v>
      </c>
      <c r="G26" s="164"/>
      <c r="H26" s="164"/>
      <c r="I26" s="178"/>
      <c r="J26" s="178"/>
      <c r="K26" s="178"/>
      <c r="L26" s="231"/>
      <c r="M26" s="232"/>
      <c r="N26" s="231"/>
      <c r="O26" s="231"/>
      <c r="P26" s="231"/>
      <c r="Q26" s="233"/>
    </row>
    <row r="27" spans="1:17" s="56" customFormat="1" ht="18.350000000000001">
      <c r="A27" s="251"/>
      <c r="B27" s="349"/>
      <c r="C27" s="500" t="s">
        <v>314</v>
      </c>
      <c r="D27" s="501"/>
      <c r="E27" s="501"/>
      <c r="F27" s="501"/>
      <c r="G27" s="164"/>
      <c r="H27" s="164"/>
      <c r="I27" s="178"/>
      <c r="J27" s="178"/>
      <c r="K27" s="178"/>
      <c r="L27" s="231"/>
      <c r="M27" s="232"/>
      <c r="N27" s="231"/>
      <c r="O27" s="231"/>
      <c r="P27" s="231"/>
      <c r="Q27" s="233"/>
    </row>
    <row r="28" spans="1:17" s="56" customFormat="1" ht="30.15">
      <c r="A28" s="251">
        <v>11</v>
      </c>
      <c r="B28" s="502"/>
      <c r="C28" s="344" t="s">
        <v>315</v>
      </c>
      <c r="D28" s="345" t="s">
        <v>316</v>
      </c>
      <c r="E28" s="505" t="s">
        <v>146</v>
      </c>
      <c r="F28" s="506">
        <v>155</v>
      </c>
      <c r="G28" s="183"/>
      <c r="H28" s="177"/>
      <c r="I28" s="182"/>
      <c r="J28" s="160"/>
      <c r="K28" s="160"/>
      <c r="L28" s="231"/>
      <c r="M28" s="232"/>
      <c r="N28" s="231"/>
      <c r="O28" s="231"/>
      <c r="P28" s="231"/>
      <c r="Q28" s="233"/>
    </row>
    <row r="29" spans="1:17" s="56" customFormat="1" ht="15.05">
      <c r="A29" s="251">
        <v>12</v>
      </c>
      <c r="B29" s="502"/>
      <c r="C29" s="344" t="s">
        <v>317</v>
      </c>
      <c r="D29" s="503" t="s">
        <v>318</v>
      </c>
      <c r="E29" s="505" t="s">
        <v>146</v>
      </c>
      <c r="F29" s="506">
        <v>135</v>
      </c>
      <c r="G29" s="183"/>
      <c r="H29" s="177"/>
      <c r="I29" s="182"/>
      <c r="J29" s="160"/>
      <c r="K29" s="160"/>
      <c r="L29" s="231"/>
      <c r="M29" s="232"/>
      <c r="N29" s="231"/>
      <c r="O29" s="231"/>
      <c r="P29" s="231"/>
      <c r="Q29" s="233"/>
    </row>
    <row r="30" spans="1:17" s="56" customFormat="1" ht="15.05">
      <c r="A30" s="251">
        <v>13</v>
      </c>
      <c r="B30" s="502"/>
      <c r="C30" s="344" t="s">
        <v>319</v>
      </c>
      <c r="D30" s="503" t="s">
        <v>318</v>
      </c>
      <c r="E30" s="505" t="s">
        <v>146</v>
      </c>
      <c r="F30" s="506">
        <v>65</v>
      </c>
      <c r="G30" s="183"/>
      <c r="H30" s="177"/>
      <c r="I30" s="182"/>
      <c r="J30" s="160"/>
      <c r="K30" s="160"/>
      <c r="L30" s="231"/>
      <c r="M30" s="232"/>
      <c r="N30" s="231"/>
      <c r="O30" s="231"/>
      <c r="P30" s="231"/>
      <c r="Q30" s="233"/>
    </row>
    <row r="31" spans="1:17" s="56" customFormat="1" ht="15.05">
      <c r="A31" s="251">
        <v>14</v>
      </c>
      <c r="B31" s="502"/>
      <c r="C31" s="344" t="s">
        <v>320</v>
      </c>
      <c r="D31" s="503" t="s">
        <v>318</v>
      </c>
      <c r="E31" s="505" t="s">
        <v>146</v>
      </c>
      <c r="F31" s="506">
        <v>80</v>
      </c>
      <c r="G31" s="183"/>
      <c r="H31" s="177"/>
      <c r="I31" s="182"/>
      <c r="J31" s="160"/>
      <c r="K31" s="160"/>
      <c r="L31" s="231"/>
      <c r="M31" s="232"/>
      <c r="N31" s="231"/>
      <c r="O31" s="231"/>
      <c r="P31" s="231"/>
      <c r="Q31" s="233"/>
    </row>
    <row r="32" spans="1:17" s="56" customFormat="1" ht="15.05">
      <c r="A32" s="251">
        <v>15</v>
      </c>
      <c r="B32" s="502"/>
      <c r="C32" s="346" t="s">
        <v>321</v>
      </c>
      <c r="D32" s="503" t="s">
        <v>318</v>
      </c>
      <c r="E32" s="505" t="s">
        <v>146</v>
      </c>
      <c r="F32" s="505">
        <v>265</v>
      </c>
      <c r="G32" s="183"/>
      <c r="H32" s="177"/>
      <c r="I32" s="182"/>
      <c r="J32" s="160"/>
      <c r="K32" s="160"/>
      <c r="L32" s="231"/>
      <c r="M32" s="232"/>
      <c r="N32" s="231"/>
      <c r="O32" s="231"/>
      <c r="P32" s="231"/>
      <c r="Q32" s="233"/>
    </row>
    <row r="33" spans="1:17" s="56" customFormat="1" ht="15.05">
      <c r="A33" s="251">
        <v>16</v>
      </c>
      <c r="B33" s="502"/>
      <c r="C33" s="507" t="s">
        <v>322</v>
      </c>
      <c r="D33" s="503" t="s">
        <v>318</v>
      </c>
      <c r="E33" s="505" t="s">
        <v>146</v>
      </c>
      <c r="F33" s="505">
        <v>290</v>
      </c>
      <c r="G33" s="183"/>
      <c r="H33" s="177"/>
      <c r="I33" s="182"/>
      <c r="J33" s="160"/>
      <c r="K33" s="160"/>
      <c r="L33" s="231"/>
      <c r="M33" s="232"/>
      <c r="N33" s="231"/>
      <c r="O33" s="231"/>
      <c r="P33" s="231"/>
      <c r="Q33" s="233"/>
    </row>
    <row r="34" spans="1:17" s="56" customFormat="1" ht="15.05">
      <c r="A34" s="251">
        <v>17</v>
      </c>
      <c r="B34" s="502"/>
      <c r="C34" s="507" t="s">
        <v>323</v>
      </c>
      <c r="D34" s="503" t="s">
        <v>318</v>
      </c>
      <c r="E34" s="505" t="s">
        <v>146</v>
      </c>
      <c r="F34" s="324">
        <v>55</v>
      </c>
      <c r="G34" s="183"/>
      <c r="H34" s="177"/>
      <c r="I34" s="182"/>
      <c r="J34" s="160"/>
      <c r="K34" s="160"/>
      <c r="L34" s="231"/>
      <c r="M34" s="232"/>
      <c r="N34" s="231"/>
      <c r="O34" s="231"/>
      <c r="P34" s="231"/>
      <c r="Q34" s="233"/>
    </row>
    <row r="35" spans="1:17" s="56" customFormat="1" ht="15.05">
      <c r="A35" s="251">
        <v>18</v>
      </c>
      <c r="B35" s="502"/>
      <c r="C35" s="507" t="s">
        <v>323</v>
      </c>
      <c r="D35" s="503" t="s">
        <v>324</v>
      </c>
      <c r="E35" s="505" t="s">
        <v>146</v>
      </c>
      <c r="F35" s="505">
        <v>400</v>
      </c>
      <c r="G35" s="183"/>
      <c r="H35" s="177"/>
      <c r="I35" s="182"/>
      <c r="J35" s="160"/>
      <c r="K35" s="160"/>
      <c r="L35" s="231"/>
      <c r="M35" s="232"/>
      <c r="N35" s="231"/>
      <c r="O35" s="231"/>
      <c r="P35" s="231"/>
      <c r="Q35" s="233"/>
    </row>
    <row r="36" spans="1:17" s="56" customFormat="1" ht="15.05">
      <c r="A36" s="251">
        <v>19</v>
      </c>
      <c r="B36" s="502"/>
      <c r="C36" s="507" t="s">
        <v>325</v>
      </c>
      <c r="D36" s="503" t="s">
        <v>318</v>
      </c>
      <c r="E36" s="505" t="s">
        <v>146</v>
      </c>
      <c r="F36" s="505">
        <v>10460</v>
      </c>
      <c r="G36" s="183"/>
      <c r="H36" s="177"/>
      <c r="I36" s="182"/>
      <c r="J36" s="160"/>
      <c r="K36" s="160"/>
      <c r="L36" s="231"/>
      <c r="M36" s="232"/>
      <c r="N36" s="231"/>
      <c r="O36" s="231"/>
      <c r="P36" s="231"/>
      <c r="Q36" s="233"/>
    </row>
    <row r="37" spans="1:17" s="56" customFormat="1" ht="15.05">
      <c r="A37" s="251">
        <v>20</v>
      </c>
      <c r="B37" s="502"/>
      <c r="C37" s="507" t="s">
        <v>326</v>
      </c>
      <c r="D37" s="503" t="s">
        <v>318</v>
      </c>
      <c r="E37" s="505" t="s">
        <v>146</v>
      </c>
      <c r="F37" s="505">
        <v>15980</v>
      </c>
      <c r="G37" s="183"/>
      <c r="H37" s="177"/>
      <c r="I37" s="182"/>
      <c r="J37" s="160"/>
      <c r="K37" s="160"/>
      <c r="L37" s="231"/>
      <c r="M37" s="232"/>
      <c r="N37" s="231"/>
      <c r="O37" s="231"/>
      <c r="P37" s="231"/>
      <c r="Q37" s="233"/>
    </row>
    <row r="38" spans="1:17" s="56" customFormat="1" ht="15.05">
      <c r="A38" s="251">
        <v>21</v>
      </c>
      <c r="B38" s="502"/>
      <c r="C38" s="346" t="s">
        <v>327</v>
      </c>
      <c r="D38" s="503" t="s">
        <v>318</v>
      </c>
      <c r="E38" s="505" t="s">
        <v>146</v>
      </c>
      <c r="F38" s="505">
        <v>450</v>
      </c>
      <c r="G38" s="183"/>
      <c r="H38" s="177"/>
      <c r="I38" s="182"/>
      <c r="J38" s="160"/>
      <c r="K38" s="160"/>
      <c r="L38" s="231"/>
      <c r="M38" s="232"/>
      <c r="N38" s="231"/>
      <c r="O38" s="231"/>
      <c r="P38" s="231"/>
      <c r="Q38" s="233"/>
    </row>
    <row r="39" spans="1:17" s="56" customFormat="1" ht="15.05">
      <c r="A39" s="251">
        <v>22</v>
      </c>
      <c r="B39" s="502"/>
      <c r="C39" s="346" t="s">
        <v>328</v>
      </c>
      <c r="D39" s="503" t="s">
        <v>318</v>
      </c>
      <c r="E39" s="505" t="s">
        <v>146</v>
      </c>
      <c r="F39" s="505">
        <v>2010</v>
      </c>
      <c r="G39" s="183"/>
      <c r="H39" s="177"/>
      <c r="I39" s="182"/>
      <c r="J39" s="160"/>
      <c r="K39" s="160"/>
      <c r="L39" s="231"/>
      <c r="M39" s="232"/>
      <c r="N39" s="231"/>
      <c r="O39" s="231"/>
      <c r="P39" s="231"/>
      <c r="Q39" s="233"/>
    </row>
    <row r="40" spans="1:17" s="56" customFormat="1" ht="15.05">
      <c r="A40" s="251">
        <v>23</v>
      </c>
      <c r="B40" s="502"/>
      <c r="C40" s="346" t="s">
        <v>325</v>
      </c>
      <c r="D40" s="343" t="s">
        <v>329</v>
      </c>
      <c r="E40" s="505" t="s">
        <v>146</v>
      </c>
      <c r="F40" s="505">
        <v>35</v>
      </c>
      <c r="G40" s="183"/>
      <c r="H40" s="177"/>
      <c r="I40" s="182"/>
      <c r="J40" s="160"/>
      <c r="K40" s="160"/>
      <c r="L40" s="231"/>
      <c r="M40" s="232"/>
      <c r="N40" s="231"/>
      <c r="O40" s="231"/>
      <c r="P40" s="231"/>
      <c r="Q40" s="233"/>
    </row>
    <row r="41" spans="1:17" s="56" customFormat="1" ht="15.05">
      <c r="A41" s="251">
        <v>24</v>
      </c>
      <c r="B41" s="502"/>
      <c r="C41" s="346" t="s">
        <v>325</v>
      </c>
      <c r="D41" s="343" t="s">
        <v>330</v>
      </c>
      <c r="E41" s="505" t="s">
        <v>146</v>
      </c>
      <c r="F41" s="505">
        <v>15</v>
      </c>
      <c r="G41" s="183"/>
      <c r="H41" s="177"/>
      <c r="I41" s="182"/>
      <c r="J41" s="160"/>
      <c r="K41" s="160"/>
      <c r="L41" s="231"/>
      <c r="M41" s="232"/>
      <c r="N41" s="231"/>
      <c r="O41" s="231"/>
      <c r="P41" s="231"/>
      <c r="Q41" s="233"/>
    </row>
    <row r="42" spans="1:17" s="56" customFormat="1" ht="15.05">
      <c r="A42" s="251">
        <v>25</v>
      </c>
      <c r="B42" s="502"/>
      <c r="C42" s="346" t="s">
        <v>326</v>
      </c>
      <c r="D42" s="343" t="s">
        <v>329</v>
      </c>
      <c r="E42" s="505" t="s">
        <v>146</v>
      </c>
      <c r="F42" s="505">
        <v>125</v>
      </c>
      <c r="G42" s="183"/>
      <c r="H42" s="177"/>
      <c r="I42" s="182"/>
      <c r="J42" s="160"/>
      <c r="K42" s="160"/>
      <c r="L42" s="231"/>
      <c r="M42" s="232"/>
      <c r="N42" s="231"/>
      <c r="O42" s="231"/>
      <c r="P42" s="231"/>
      <c r="Q42" s="233"/>
    </row>
    <row r="43" spans="1:17" s="56" customFormat="1" ht="15.05">
      <c r="A43" s="251">
        <v>26</v>
      </c>
      <c r="B43" s="502"/>
      <c r="C43" s="346" t="s">
        <v>326</v>
      </c>
      <c r="D43" s="343" t="s">
        <v>330</v>
      </c>
      <c r="E43" s="505" t="s">
        <v>146</v>
      </c>
      <c r="F43" s="505">
        <v>15</v>
      </c>
      <c r="G43" s="183"/>
      <c r="H43" s="177"/>
      <c r="I43" s="182"/>
      <c r="J43" s="160"/>
      <c r="K43" s="160"/>
      <c r="L43" s="231"/>
      <c r="M43" s="232"/>
      <c r="N43" s="231"/>
      <c r="O43" s="231"/>
      <c r="P43" s="231"/>
      <c r="Q43" s="233"/>
    </row>
    <row r="44" spans="1:17" s="56" customFormat="1" ht="15.05">
      <c r="A44" s="251">
        <v>27</v>
      </c>
      <c r="B44" s="502"/>
      <c r="C44" s="508" t="s">
        <v>331</v>
      </c>
      <c r="D44" s="342" t="s">
        <v>332</v>
      </c>
      <c r="E44" s="347" t="s">
        <v>141</v>
      </c>
      <c r="F44" s="505">
        <v>4</v>
      </c>
      <c r="G44" s="183"/>
      <c r="H44" s="177"/>
      <c r="I44" s="182"/>
      <c r="J44" s="185"/>
      <c r="K44" s="185"/>
      <c r="L44" s="231"/>
      <c r="M44" s="232"/>
      <c r="N44" s="231"/>
      <c r="O44" s="231"/>
      <c r="P44" s="231"/>
      <c r="Q44" s="233"/>
    </row>
    <row r="45" spans="1:17" s="56" customFormat="1" ht="15.05">
      <c r="A45" s="251">
        <v>28</v>
      </c>
      <c r="B45" s="502"/>
      <c r="C45" s="508" t="s">
        <v>333</v>
      </c>
      <c r="D45" s="505" t="s">
        <v>334</v>
      </c>
      <c r="E45" s="347" t="s">
        <v>141</v>
      </c>
      <c r="F45" s="505">
        <v>4</v>
      </c>
      <c r="G45" s="183"/>
      <c r="H45" s="177"/>
      <c r="I45" s="182"/>
      <c r="J45" s="185"/>
      <c r="K45" s="185"/>
      <c r="L45" s="231"/>
      <c r="M45" s="232"/>
      <c r="N45" s="231"/>
      <c r="O45" s="231"/>
      <c r="P45" s="231"/>
      <c r="Q45" s="233"/>
    </row>
    <row r="46" spans="1:17" s="56" customFormat="1" ht="15.05">
      <c r="A46" s="251">
        <v>29</v>
      </c>
      <c r="B46" s="502"/>
      <c r="C46" s="508" t="s">
        <v>335</v>
      </c>
      <c r="D46" s="342" t="s">
        <v>336</v>
      </c>
      <c r="E46" s="347" t="s">
        <v>141</v>
      </c>
      <c r="F46" s="505">
        <v>48</v>
      </c>
      <c r="G46" s="183"/>
      <c r="H46" s="177"/>
      <c r="I46" s="182"/>
      <c r="J46" s="185"/>
      <c r="K46" s="185"/>
      <c r="L46" s="231"/>
      <c r="M46" s="232"/>
      <c r="N46" s="231"/>
      <c r="O46" s="231"/>
      <c r="P46" s="231"/>
      <c r="Q46" s="233"/>
    </row>
    <row r="47" spans="1:17" s="56" customFormat="1" ht="15.05">
      <c r="A47" s="251">
        <v>30</v>
      </c>
      <c r="B47" s="502"/>
      <c r="C47" s="508" t="s">
        <v>313</v>
      </c>
      <c r="D47" s="342"/>
      <c r="E47" s="503" t="s">
        <v>141</v>
      </c>
      <c r="F47" s="505">
        <v>1</v>
      </c>
      <c r="G47" s="183"/>
      <c r="H47" s="177"/>
      <c r="I47" s="182"/>
      <c r="J47" s="185"/>
      <c r="K47" s="178"/>
      <c r="L47" s="231"/>
      <c r="M47" s="232"/>
      <c r="N47" s="231"/>
      <c r="O47" s="231"/>
      <c r="P47" s="231"/>
      <c r="Q47" s="233"/>
    </row>
    <row r="48" spans="1:17" s="56" customFormat="1" ht="18.350000000000001">
      <c r="A48" s="251"/>
      <c r="B48" s="349"/>
      <c r="C48" s="500" t="s">
        <v>337</v>
      </c>
      <c r="D48" s="501"/>
      <c r="E48" s="501"/>
      <c r="F48" s="501"/>
      <c r="G48" s="164"/>
      <c r="H48" s="164"/>
      <c r="I48" s="178"/>
      <c r="J48" s="178"/>
      <c r="K48" s="178"/>
      <c r="L48" s="231"/>
      <c r="M48" s="232"/>
      <c r="N48" s="231"/>
      <c r="O48" s="231"/>
      <c r="P48" s="231"/>
      <c r="Q48" s="233"/>
    </row>
    <row r="49" spans="1:17" s="56" customFormat="1" ht="45.2">
      <c r="A49" s="251">
        <v>31</v>
      </c>
      <c r="B49" s="502"/>
      <c r="C49" s="344" t="s">
        <v>338</v>
      </c>
      <c r="D49" s="506" t="s">
        <v>1551</v>
      </c>
      <c r="E49" s="345" t="s">
        <v>146</v>
      </c>
      <c r="F49" s="506">
        <v>30</v>
      </c>
      <c r="G49" s="183"/>
      <c r="H49" s="177"/>
      <c r="I49" s="182"/>
      <c r="J49" s="185"/>
      <c r="K49" s="185"/>
      <c r="L49" s="231"/>
      <c r="M49" s="232"/>
      <c r="N49" s="231"/>
      <c r="O49" s="231"/>
      <c r="P49" s="231"/>
      <c r="Q49" s="233"/>
    </row>
    <row r="50" spans="1:17" s="56" customFormat="1" ht="45.2">
      <c r="A50" s="251">
        <v>32</v>
      </c>
      <c r="B50" s="502"/>
      <c r="C50" s="348" t="s">
        <v>339</v>
      </c>
      <c r="D50" s="505" t="s">
        <v>1551</v>
      </c>
      <c r="E50" s="505" t="s">
        <v>146</v>
      </c>
      <c r="F50" s="509">
        <v>150</v>
      </c>
      <c r="G50" s="183"/>
      <c r="H50" s="177"/>
      <c r="I50" s="182"/>
      <c r="J50" s="185"/>
      <c r="K50" s="185"/>
      <c r="L50" s="231"/>
      <c r="M50" s="232"/>
      <c r="N50" s="231"/>
      <c r="O50" s="231"/>
      <c r="P50" s="231"/>
      <c r="Q50" s="233"/>
    </row>
    <row r="51" spans="1:17" s="56" customFormat="1" ht="45.2">
      <c r="A51" s="251">
        <v>33</v>
      </c>
      <c r="B51" s="502"/>
      <c r="C51" s="510" t="s">
        <v>340</v>
      </c>
      <c r="D51" s="505" t="s">
        <v>1552</v>
      </c>
      <c r="E51" s="505" t="s">
        <v>146</v>
      </c>
      <c r="F51" s="509">
        <v>5780</v>
      </c>
      <c r="G51" s="183"/>
      <c r="H51" s="177"/>
      <c r="I51" s="182"/>
      <c r="J51" s="185"/>
      <c r="K51" s="185"/>
      <c r="L51" s="231"/>
      <c r="M51" s="232"/>
      <c r="N51" s="231"/>
      <c r="O51" s="231"/>
      <c r="P51" s="231"/>
      <c r="Q51" s="233"/>
    </row>
    <row r="52" spans="1:17" s="56" customFormat="1" ht="15.05">
      <c r="A52" s="251">
        <v>34</v>
      </c>
      <c r="B52" s="502"/>
      <c r="C52" s="511" t="s">
        <v>313</v>
      </c>
      <c r="D52" s="505"/>
      <c r="E52" s="512" t="s">
        <v>141</v>
      </c>
      <c r="F52" s="505">
        <v>1</v>
      </c>
      <c r="G52" s="164"/>
      <c r="H52" s="164"/>
      <c r="I52" s="178"/>
      <c r="J52" s="178"/>
      <c r="K52" s="178"/>
      <c r="L52" s="231"/>
      <c r="M52" s="232"/>
      <c r="N52" s="231"/>
      <c r="O52" s="231"/>
      <c r="P52" s="231"/>
      <c r="Q52" s="233"/>
    </row>
    <row r="53" spans="1:17" s="56" customFormat="1" ht="18.350000000000001">
      <c r="A53" s="251"/>
      <c r="B53" s="349"/>
      <c r="C53" s="350" t="s">
        <v>341</v>
      </c>
      <c r="D53" s="351"/>
      <c r="E53" s="351"/>
      <c r="F53" s="351"/>
      <c r="G53" s="164"/>
      <c r="H53" s="164"/>
      <c r="I53" s="178"/>
      <c r="J53" s="178"/>
      <c r="K53" s="178"/>
      <c r="L53" s="231"/>
      <c r="M53" s="232"/>
      <c r="N53" s="231"/>
      <c r="O53" s="231"/>
      <c r="P53" s="231"/>
      <c r="Q53" s="233"/>
    </row>
    <row r="54" spans="1:17" s="56" customFormat="1" ht="37.35">
      <c r="A54" s="251">
        <v>35</v>
      </c>
      <c r="B54" s="502"/>
      <c r="C54" s="352" t="s">
        <v>342</v>
      </c>
      <c r="D54" s="353" t="s">
        <v>1553</v>
      </c>
      <c r="E54" s="354" t="s">
        <v>146</v>
      </c>
      <c r="F54" s="505">
        <v>85</v>
      </c>
      <c r="G54" s="183"/>
      <c r="H54" s="177"/>
      <c r="I54" s="182"/>
      <c r="J54" s="186"/>
      <c r="K54" s="160"/>
      <c r="L54" s="231"/>
      <c r="M54" s="232"/>
      <c r="N54" s="231"/>
      <c r="O54" s="231"/>
      <c r="P54" s="231"/>
      <c r="Q54" s="233"/>
    </row>
    <row r="55" spans="1:17" s="56" customFormat="1" ht="37.35">
      <c r="A55" s="251">
        <v>36</v>
      </c>
      <c r="B55" s="502"/>
      <c r="C55" s="352" t="s">
        <v>343</v>
      </c>
      <c r="D55" s="353" t="s">
        <v>1554</v>
      </c>
      <c r="E55" s="354" t="s">
        <v>146</v>
      </c>
      <c r="F55" s="355">
        <v>140</v>
      </c>
      <c r="G55" s="183"/>
      <c r="H55" s="177"/>
      <c r="I55" s="182"/>
      <c r="J55" s="186"/>
      <c r="K55" s="160"/>
      <c r="L55" s="231"/>
      <c r="M55" s="232"/>
      <c r="N55" s="231"/>
      <c r="O55" s="231"/>
      <c r="P55" s="231"/>
      <c r="Q55" s="233"/>
    </row>
    <row r="56" spans="1:17" s="56" customFormat="1" ht="37.35">
      <c r="A56" s="251">
        <v>37</v>
      </c>
      <c r="B56" s="502"/>
      <c r="C56" s="352" t="s">
        <v>344</v>
      </c>
      <c r="D56" s="353" t="s">
        <v>1555</v>
      </c>
      <c r="E56" s="354" t="s">
        <v>146</v>
      </c>
      <c r="F56" s="505">
        <v>75</v>
      </c>
      <c r="G56" s="183"/>
      <c r="H56" s="177"/>
      <c r="I56" s="182"/>
      <c r="J56" s="186"/>
      <c r="K56" s="160"/>
      <c r="L56" s="231"/>
      <c r="M56" s="232"/>
      <c r="N56" s="231"/>
      <c r="O56" s="231"/>
      <c r="P56" s="231"/>
      <c r="Q56" s="233"/>
    </row>
    <row r="57" spans="1:17" s="56" customFormat="1" ht="30.15">
      <c r="A57" s="251">
        <v>38</v>
      </c>
      <c r="B57" s="502"/>
      <c r="C57" s="356" t="s">
        <v>345</v>
      </c>
      <c r="D57" s="296"/>
      <c r="E57" s="354" t="s">
        <v>141</v>
      </c>
      <c r="F57" s="353">
        <v>1</v>
      </c>
      <c r="G57" s="183"/>
      <c r="H57" s="177"/>
      <c r="I57" s="182"/>
      <c r="J57" s="185"/>
      <c r="K57" s="185"/>
      <c r="L57" s="231"/>
      <c r="M57" s="232"/>
      <c r="N57" s="231"/>
      <c r="O57" s="231"/>
      <c r="P57" s="231"/>
      <c r="Q57" s="233"/>
    </row>
    <row r="58" spans="1:17" s="56" customFormat="1" ht="30.15">
      <c r="A58" s="251">
        <v>39</v>
      </c>
      <c r="B58" s="502"/>
      <c r="C58" s="346" t="s">
        <v>346</v>
      </c>
      <c r="D58" s="324"/>
      <c r="E58" s="354" t="s">
        <v>141</v>
      </c>
      <c r="F58" s="353">
        <v>1</v>
      </c>
      <c r="G58" s="183"/>
      <c r="H58" s="177"/>
      <c r="I58" s="182"/>
      <c r="J58" s="185"/>
      <c r="K58" s="185"/>
      <c r="L58" s="231"/>
      <c r="M58" s="232"/>
      <c r="N58" s="231"/>
      <c r="O58" s="231"/>
      <c r="P58" s="231"/>
      <c r="Q58" s="233"/>
    </row>
    <row r="59" spans="1:17" s="56" customFormat="1" ht="18.350000000000001">
      <c r="A59" s="251"/>
      <c r="B59" s="349"/>
      <c r="C59" s="357" t="s">
        <v>347</v>
      </c>
      <c r="D59" s="500"/>
      <c r="E59" s="500"/>
      <c r="F59" s="500"/>
      <c r="G59" s="164"/>
      <c r="H59" s="164"/>
      <c r="I59" s="178"/>
      <c r="J59" s="178"/>
      <c r="K59" s="178"/>
      <c r="L59" s="231"/>
      <c r="M59" s="232"/>
      <c r="N59" s="231"/>
      <c r="O59" s="231"/>
      <c r="P59" s="231"/>
      <c r="Q59" s="233"/>
    </row>
    <row r="60" spans="1:17" s="56" customFormat="1" ht="60.25">
      <c r="A60" s="251">
        <v>40</v>
      </c>
      <c r="B60" s="502"/>
      <c r="C60" s="508" t="s">
        <v>348</v>
      </c>
      <c r="D60" s="505" t="s">
        <v>1556</v>
      </c>
      <c r="E60" s="512" t="s">
        <v>140</v>
      </c>
      <c r="F60" s="505">
        <v>52</v>
      </c>
      <c r="G60" s="183"/>
      <c r="H60" s="177"/>
      <c r="I60" s="182"/>
      <c r="J60" s="186"/>
      <c r="K60" s="160"/>
      <c r="L60" s="231"/>
      <c r="M60" s="232"/>
      <c r="N60" s="231"/>
      <c r="O60" s="231"/>
      <c r="P60" s="231"/>
      <c r="Q60" s="233"/>
    </row>
    <row r="61" spans="1:17" s="56" customFormat="1" ht="60.25">
      <c r="A61" s="251">
        <v>41</v>
      </c>
      <c r="B61" s="502"/>
      <c r="C61" s="508" t="s">
        <v>349</v>
      </c>
      <c r="D61" s="505" t="s">
        <v>1557</v>
      </c>
      <c r="E61" s="512" t="s">
        <v>140</v>
      </c>
      <c r="F61" s="505">
        <v>82</v>
      </c>
      <c r="G61" s="183"/>
      <c r="H61" s="177"/>
      <c r="I61" s="182"/>
      <c r="J61" s="186"/>
      <c r="K61" s="160"/>
      <c r="L61" s="231"/>
      <c r="M61" s="232"/>
      <c r="N61" s="231"/>
      <c r="O61" s="231"/>
      <c r="P61" s="231"/>
      <c r="Q61" s="233"/>
    </row>
    <row r="62" spans="1:17" s="56" customFormat="1" ht="60.25">
      <c r="A62" s="251">
        <v>42</v>
      </c>
      <c r="B62" s="502"/>
      <c r="C62" s="508" t="s">
        <v>350</v>
      </c>
      <c r="D62" s="505" t="s">
        <v>1558</v>
      </c>
      <c r="E62" s="512" t="s">
        <v>140</v>
      </c>
      <c r="F62" s="505">
        <v>233</v>
      </c>
      <c r="G62" s="183"/>
      <c r="H62" s="177"/>
      <c r="I62" s="182"/>
      <c r="J62" s="186"/>
      <c r="K62" s="160"/>
      <c r="L62" s="231"/>
      <c r="M62" s="232"/>
      <c r="N62" s="231"/>
      <c r="O62" s="231"/>
      <c r="P62" s="231"/>
      <c r="Q62" s="233"/>
    </row>
    <row r="63" spans="1:17" s="56" customFormat="1" ht="60.25">
      <c r="A63" s="251">
        <v>43</v>
      </c>
      <c r="B63" s="502"/>
      <c r="C63" s="508" t="s">
        <v>351</v>
      </c>
      <c r="D63" s="505" t="s">
        <v>1559</v>
      </c>
      <c r="E63" s="512" t="s">
        <v>140</v>
      </c>
      <c r="F63" s="505">
        <v>237</v>
      </c>
      <c r="G63" s="183"/>
      <c r="H63" s="177"/>
      <c r="I63" s="182"/>
      <c r="J63" s="186"/>
      <c r="K63" s="160"/>
      <c r="L63" s="231"/>
      <c r="M63" s="232"/>
      <c r="N63" s="231"/>
      <c r="O63" s="231"/>
      <c r="P63" s="231"/>
      <c r="Q63" s="233"/>
    </row>
    <row r="64" spans="1:17" s="56" customFormat="1" ht="45.2">
      <c r="A64" s="251">
        <v>44</v>
      </c>
      <c r="B64" s="502"/>
      <c r="C64" s="508" t="s">
        <v>352</v>
      </c>
      <c r="D64" s="505" t="s">
        <v>1560</v>
      </c>
      <c r="E64" s="512" t="s">
        <v>140</v>
      </c>
      <c r="F64" s="505">
        <v>27</v>
      </c>
      <c r="G64" s="183"/>
      <c r="H64" s="177"/>
      <c r="I64" s="182"/>
      <c r="J64" s="186"/>
      <c r="K64" s="160"/>
      <c r="L64" s="231"/>
      <c r="M64" s="232"/>
      <c r="N64" s="231"/>
      <c r="O64" s="231"/>
      <c r="P64" s="231"/>
      <c r="Q64" s="233"/>
    </row>
    <row r="65" spans="1:17" s="56" customFormat="1" ht="60.25">
      <c r="A65" s="251">
        <v>45</v>
      </c>
      <c r="B65" s="502"/>
      <c r="C65" s="508" t="s">
        <v>353</v>
      </c>
      <c r="D65" s="505" t="s">
        <v>1561</v>
      </c>
      <c r="E65" s="512" t="s">
        <v>140</v>
      </c>
      <c r="F65" s="505">
        <v>114</v>
      </c>
      <c r="G65" s="183"/>
      <c r="H65" s="177"/>
      <c r="I65" s="182"/>
      <c r="J65" s="186"/>
      <c r="K65" s="160"/>
      <c r="L65" s="231"/>
      <c r="M65" s="232"/>
      <c r="N65" s="231"/>
      <c r="O65" s="231"/>
      <c r="P65" s="231"/>
      <c r="Q65" s="233"/>
    </row>
    <row r="66" spans="1:17" s="56" customFormat="1" ht="60.25">
      <c r="A66" s="251">
        <v>46</v>
      </c>
      <c r="B66" s="502"/>
      <c r="C66" s="508" t="s">
        <v>354</v>
      </c>
      <c r="D66" s="505" t="s">
        <v>1562</v>
      </c>
      <c r="E66" s="512" t="s">
        <v>140</v>
      </c>
      <c r="F66" s="505">
        <v>106</v>
      </c>
      <c r="G66" s="183"/>
      <c r="H66" s="177"/>
      <c r="I66" s="182"/>
      <c r="J66" s="186"/>
      <c r="K66" s="160"/>
      <c r="L66" s="231"/>
      <c r="M66" s="232"/>
      <c r="N66" s="231"/>
      <c r="O66" s="231"/>
      <c r="P66" s="231"/>
      <c r="Q66" s="233"/>
    </row>
    <row r="67" spans="1:17" s="56" customFormat="1" ht="60.25">
      <c r="A67" s="251">
        <v>47</v>
      </c>
      <c r="B67" s="502"/>
      <c r="C67" s="508" t="s">
        <v>355</v>
      </c>
      <c r="D67" s="505" t="s">
        <v>1563</v>
      </c>
      <c r="E67" s="512" t="s">
        <v>140</v>
      </c>
      <c r="F67" s="505">
        <v>23</v>
      </c>
      <c r="G67" s="183"/>
      <c r="H67" s="177"/>
      <c r="I67" s="182"/>
      <c r="J67" s="186"/>
      <c r="K67" s="160"/>
      <c r="L67" s="231"/>
      <c r="M67" s="232"/>
      <c r="N67" s="231"/>
      <c r="O67" s="231"/>
      <c r="P67" s="231"/>
      <c r="Q67" s="233"/>
    </row>
    <row r="68" spans="1:17" s="56" customFormat="1" ht="60.25">
      <c r="A68" s="251">
        <v>48</v>
      </c>
      <c r="B68" s="502"/>
      <c r="C68" s="508" t="s">
        <v>356</v>
      </c>
      <c r="D68" s="505" t="s">
        <v>1564</v>
      </c>
      <c r="E68" s="512" t="s">
        <v>140</v>
      </c>
      <c r="F68" s="505">
        <v>52</v>
      </c>
      <c r="G68" s="183"/>
      <c r="H68" s="177"/>
      <c r="I68" s="182"/>
      <c r="J68" s="186"/>
      <c r="K68" s="160"/>
      <c r="L68" s="231"/>
      <c r="M68" s="232"/>
      <c r="N68" s="231"/>
      <c r="O68" s="231"/>
      <c r="P68" s="231"/>
      <c r="Q68" s="233"/>
    </row>
    <row r="69" spans="1:17" s="56" customFormat="1" ht="60.25">
      <c r="A69" s="251">
        <v>49</v>
      </c>
      <c r="B69" s="502"/>
      <c r="C69" s="508" t="s">
        <v>357</v>
      </c>
      <c r="D69" s="505" t="s">
        <v>1565</v>
      </c>
      <c r="E69" s="512" t="s">
        <v>140</v>
      </c>
      <c r="F69" s="505">
        <v>51</v>
      </c>
      <c r="G69" s="183"/>
      <c r="H69" s="177"/>
      <c r="I69" s="182"/>
      <c r="J69" s="186"/>
      <c r="K69" s="160"/>
      <c r="L69" s="231"/>
      <c r="M69" s="232"/>
      <c r="N69" s="231"/>
      <c r="O69" s="231"/>
      <c r="P69" s="231"/>
      <c r="Q69" s="233"/>
    </row>
    <row r="70" spans="1:17" s="56" customFormat="1" ht="60.25">
      <c r="A70" s="251">
        <v>50</v>
      </c>
      <c r="B70" s="502"/>
      <c r="C70" s="508" t="s">
        <v>358</v>
      </c>
      <c r="D70" s="505" t="s">
        <v>1566</v>
      </c>
      <c r="E70" s="512" t="s">
        <v>140</v>
      </c>
      <c r="F70" s="505">
        <v>27</v>
      </c>
      <c r="G70" s="183"/>
      <c r="H70" s="177"/>
      <c r="I70" s="182"/>
      <c r="J70" s="186"/>
      <c r="K70" s="160"/>
      <c r="L70" s="231"/>
      <c r="M70" s="232"/>
      <c r="N70" s="231"/>
      <c r="O70" s="231"/>
      <c r="P70" s="231"/>
      <c r="Q70" s="233"/>
    </row>
    <row r="71" spans="1:17" s="56" customFormat="1" ht="60.25">
      <c r="A71" s="251">
        <v>51</v>
      </c>
      <c r="B71" s="502"/>
      <c r="C71" s="508" t="s">
        <v>359</v>
      </c>
      <c r="D71" s="505" t="s">
        <v>1567</v>
      </c>
      <c r="E71" s="512" t="s">
        <v>140</v>
      </c>
      <c r="F71" s="505">
        <v>8</v>
      </c>
      <c r="G71" s="183"/>
      <c r="H71" s="177"/>
      <c r="I71" s="182"/>
      <c r="J71" s="186"/>
      <c r="K71" s="160"/>
      <c r="L71" s="231"/>
      <c r="M71" s="232"/>
      <c r="N71" s="231"/>
      <c r="O71" s="231"/>
      <c r="P71" s="231"/>
      <c r="Q71" s="233"/>
    </row>
    <row r="72" spans="1:17" s="56" customFormat="1" ht="60.25">
      <c r="A72" s="251">
        <v>52</v>
      </c>
      <c r="B72" s="502"/>
      <c r="C72" s="508" t="s">
        <v>349</v>
      </c>
      <c r="D72" s="505" t="s">
        <v>1568</v>
      </c>
      <c r="E72" s="512" t="s">
        <v>140</v>
      </c>
      <c r="F72" s="505">
        <v>22</v>
      </c>
      <c r="G72" s="183"/>
      <c r="H72" s="177"/>
      <c r="I72" s="182"/>
      <c r="J72" s="186"/>
      <c r="K72" s="160"/>
      <c r="L72" s="231"/>
      <c r="M72" s="232"/>
      <c r="N72" s="231"/>
      <c r="O72" s="231"/>
      <c r="P72" s="231"/>
      <c r="Q72" s="233"/>
    </row>
    <row r="73" spans="1:17" s="56" customFormat="1" ht="60.25">
      <c r="A73" s="251">
        <v>53</v>
      </c>
      <c r="B73" s="502"/>
      <c r="C73" s="508" t="s">
        <v>360</v>
      </c>
      <c r="D73" s="505" t="s">
        <v>1569</v>
      </c>
      <c r="E73" s="512" t="s">
        <v>140</v>
      </c>
      <c r="F73" s="505">
        <v>4</v>
      </c>
      <c r="G73" s="183"/>
      <c r="H73" s="177"/>
      <c r="I73" s="182"/>
      <c r="J73" s="186"/>
      <c r="K73" s="160"/>
      <c r="L73" s="231"/>
      <c r="M73" s="232"/>
      <c r="N73" s="231"/>
      <c r="O73" s="231"/>
      <c r="P73" s="231"/>
      <c r="Q73" s="233"/>
    </row>
    <row r="74" spans="1:17" s="56" customFormat="1" ht="60.25">
      <c r="A74" s="251">
        <v>54</v>
      </c>
      <c r="B74" s="502"/>
      <c r="C74" s="508" t="s">
        <v>354</v>
      </c>
      <c r="D74" s="505" t="s">
        <v>1570</v>
      </c>
      <c r="E74" s="512" t="s">
        <v>140</v>
      </c>
      <c r="F74" s="505">
        <v>5</v>
      </c>
      <c r="G74" s="183"/>
      <c r="H74" s="177"/>
      <c r="I74" s="182"/>
      <c r="J74" s="186"/>
      <c r="K74" s="160"/>
      <c r="L74" s="231"/>
      <c r="M74" s="232"/>
      <c r="N74" s="231"/>
      <c r="O74" s="231"/>
      <c r="P74" s="231"/>
      <c r="Q74" s="233"/>
    </row>
    <row r="75" spans="1:17" s="56" customFormat="1" ht="75.3">
      <c r="A75" s="251">
        <v>55</v>
      </c>
      <c r="B75" s="502"/>
      <c r="C75" s="508" t="s">
        <v>361</v>
      </c>
      <c r="D75" s="505" t="s">
        <v>1571</v>
      </c>
      <c r="E75" s="512" t="s">
        <v>140</v>
      </c>
      <c r="F75" s="505">
        <v>15</v>
      </c>
      <c r="G75" s="183"/>
      <c r="H75" s="177"/>
      <c r="I75" s="182"/>
      <c r="J75" s="186"/>
      <c r="K75" s="160"/>
      <c r="L75" s="231"/>
      <c r="M75" s="232"/>
      <c r="N75" s="231"/>
      <c r="O75" s="231"/>
      <c r="P75" s="231"/>
      <c r="Q75" s="233"/>
    </row>
    <row r="76" spans="1:17" s="56" customFormat="1" ht="75.3">
      <c r="A76" s="251">
        <v>56</v>
      </c>
      <c r="B76" s="502"/>
      <c r="C76" s="508" t="s">
        <v>362</v>
      </c>
      <c r="D76" s="505" t="s">
        <v>1571</v>
      </c>
      <c r="E76" s="512" t="s">
        <v>140</v>
      </c>
      <c r="F76" s="505">
        <v>15</v>
      </c>
      <c r="G76" s="183"/>
      <c r="H76" s="177"/>
      <c r="I76" s="182"/>
      <c r="J76" s="186"/>
      <c r="K76" s="160"/>
      <c r="L76" s="231"/>
      <c r="M76" s="232"/>
      <c r="N76" s="231"/>
      <c r="O76" s="231"/>
      <c r="P76" s="231"/>
      <c r="Q76" s="233"/>
    </row>
    <row r="77" spans="1:17" s="56" customFormat="1" ht="75.3">
      <c r="A77" s="251">
        <v>57</v>
      </c>
      <c r="B77" s="502"/>
      <c r="C77" s="508" t="s">
        <v>363</v>
      </c>
      <c r="D77" s="505" t="s">
        <v>1572</v>
      </c>
      <c r="E77" s="512" t="s">
        <v>140</v>
      </c>
      <c r="F77" s="505">
        <v>15</v>
      </c>
      <c r="G77" s="183"/>
      <c r="H77" s="177"/>
      <c r="I77" s="182"/>
      <c r="J77" s="186"/>
      <c r="K77" s="160"/>
      <c r="L77" s="231"/>
      <c r="M77" s="232"/>
      <c r="N77" s="231"/>
      <c r="O77" s="231"/>
      <c r="P77" s="231"/>
      <c r="Q77" s="233"/>
    </row>
    <row r="78" spans="1:17" s="56" customFormat="1" ht="75.3">
      <c r="A78" s="251">
        <v>58</v>
      </c>
      <c r="B78" s="502"/>
      <c r="C78" s="508" t="s">
        <v>364</v>
      </c>
      <c r="D78" s="505" t="s">
        <v>1572</v>
      </c>
      <c r="E78" s="512" t="s">
        <v>140</v>
      </c>
      <c r="F78" s="505">
        <v>15</v>
      </c>
      <c r="G78" s="183"/>
      <c r="H78" s="177"/>
      <c r="I78" s="182"/>
      <c r="J78" s="186"/>
      <c r="K78" s="160"/>
      <c r="L78" s="231"/>
      <c r="M78" s="232"/>
      <c r="N78" s="231"/>
      <c r="O78" s="231"/>
      <c r="P78" s="231"/>
      <c r="Q78" s="233"/>
    </row>
    <row r="79" spans="1:17" s="56" customFormat="1" ht="60.25">
      <c r="A79" s="251">
        <v>59</v>
      </c>
      <c r="B79" s="502"/>
      <c r="C79" s="508" t="s">
        <v>365</v>
      </c>
      <c r="D79" s="505" t="s">
        <v>1573</v>
      </c>
      <c r="E79" s="512" t="s">
        <v>140</v>
      </c>
      <c r="F79" s="505">
        <v>4</v>
      </c>
      <c r="G79" s="183"/>
      <c r="H79" s="177"/>
      <c r="I79" s="182"/>
      <c r="J79" s="186"/>
      <c r="K79" s="160"/>
      <c r="L79" s="231"/>
      <c r="M79" s="232"/>
      <c r="N79" s="231"/>
      <c r="O79" s="231"/>
      <c r="P79" s="231"/>
      <c r="Q79" s="233"/>
    </row>
    <row r="80" spans="1:17" s="56" customFormat="1" ht="45.2">
      <c r="A80" s="251">
        <v>60</v>
      </c>
      <c r="B80" s="502"/>
      <c r="C80" s="358" t="s">
        <v>366</v>
      </c>
      <c r="D80" s="505" t="s">
        <v>1574</v>
      </c>
      <c r="E80" s="512" t="s">
        <v>141</v>
      </c>
      <c r="F80" s="505">
        <v>26</v>
      </c>
      <c r="G80" s="183"/>
      <c r="H80" s="177"/>
      <c r="I80" s="182"/>
      <c r="J80" s="186"/>
      <c r="K80" s="160"/>
      <c r="L80" s="231"/>
      <c r="M80" s="232"/>
      <c r="N80" s="231"/>
      <c r="O80" s="231"/>
      <c r="P80" s="231"/>
      <c r="Q80" s="233"/>
    </row>
    <row r="81" spans="1:17" s="56" customFormat="1" ht="15.05">
      <c r="A81" s="251">
        <v>61</v>
      </c>
      <c r="B81" s="502"/>
      <c r="C81" s="296" t="s">
        <v>367</v>
      </c>
      <c r="D81" s="505"/>
      <c r="E81" s="512" t="s">
        <v>146</v>
      </c>
      <c r="F81" s="505">
        <v>246</v>
      </c>
      <c r="G81" s="183"/>
      <c r="H81" s="177"/>
      <c r="I81" s="182"/>
      <c r="J81" s="186"/>
      <c r="K81" s="160"/>
      <c r="L81" s="231"/>
      <c r="M81" s="232"/>
      <c r="N81" s="231"/>
      <c r="O81" s="231"/>
      <c r="P81" s="231"/>
      <c r="Q81" s="233"/>
    </row>
    <row r="82" spans="1:17" s="56" customFormat="1" ht="60.25">
      <c r="A82" s="251">
        <v>62</v>
      </c>
      <c r="B82" s="502"/>
      <c r="C82" s="508" t="s">
        <v>368</v>
      </c>
      <c r="D82" s="505" t="s">
        <v>1575</v>
      </c>
      <c r="E82" s="512" t="s">
        <v>140</v>
      </c>
      <c r="F82" s="505">
        <v>26</v>
      </c>
      <c r="G82" s="183"/>
      <c r="H82" s="177"/>
      <c r="I82" s="182"/>
      <c r="J82" s="186"/>
      <c r="K82" s="160"/>
      <c r="L82" s="231"/>
      <c r="M82" s="232"/>
      <c r="N82" s="231"/>
      <c r="O82" s="231"/>
      <c r="P82" s="231"/>
      <c r="Q82" s="233"/>
    </row>
    <row r="83" spans="1:17" s="56" customFormat="1" ht="30.15">
      <c r="A83" s="251">
        <v>63</v>
      </c>
      <c r="B83" s="502"/>
      <c r="C83" s="296" t="s">
        <v>369</v>
      </c>
      <c r="D83" s="505" t="s">
        <v>1576</v>
      </c>
      <c r="E83" s="512" t="s">
        <v>140</v>
      </c>
      <c r="F83" s="505">
        <v>47</v>
      </c>
      <c r="G83" s="183"/>
      <c r="H83" s="177"/>
      <c r="I83" s="182"/>
      <c r="J83" s="186"/>
      <c r="K83" s="160"/>
      <c r="L83" s="231"/>
      <c r="M83" s="232"/>
      <c r="N83" s="231"/>
      <c r="O83" s="231"/>
      <c r="P83" s="231"/>
      <c r="Q83" s="233"/>
    </row>
    <row r="84" spans="1:17" s="56" customFormat="1" ht="30.15">
      <c r="A84" s="251">
        <v>64</v>
      </c>
      <c r="B84" s="502"/>
      <c r="C84" s="296" t="s">
        <v>370</v>
      </c>
      <c r="D84" s="505" t="s">
        <v>1577</v>
      </c>
      <c r="E84" s="512" t="s">
        <v>140</v>
      </c>
      <c r="F84" s="505">
        <v>12</v>
      </c>
      <c r="G84" s="183"/>
      <c r="H84" s="177"/>
      <c r="I84" s="182"/>
      <c r="J84" s="186"/>
      <c r="K84" s="160"/>
      <c r="L84" s="231"/>
      <c r="M84" s="232"/>
      <c r="N84" s="231"/>
      <c r="O84" s="231"/>
      <c r="P84" s="231"/>
      <c r="Q84" s="233"/>
    </row>
    <row r="85" spans="1:17" s="56" customFormat="1" ht="45.2">
      <c r="A85" s="251">
        <v>65</v>
      </c>
      <c r="B85" s="502"/>
      <c r="C85" s="358" t="s">
        <v>371</v>
      </c>
      <c r="D85" s="505" t="s">
        <v>1578</v>
      </c>
      <c r="E85" s="512" t="s">
        <v>140</v>
      </c>
      <c r="F85" s="505">
        <v>45</v>
      </c>
      <c r="G85" s="183"/>
      <c r="H85" s="177"/>
      <c r="I85" s="182"/>
      <c r="J85" s="186"/>
      <c r="K85" s="160"/>
      <c r="L85" s="231"/>
      <c r="M85" s="232"/>
      <c r="N85" s="231"/>
      <c r="O85" s="231"/>
      <c r="P85" s="231"/>
      <c r="Q85" s="233"/>
    </row>
    <row r="86" spans="1:17" s="56" customFormat="1" ht="45.2">
      <c r="A86" s="251">
        <v>66</v>
      </c>
      <c r="B86" s="502"/>
      <c r="C86" s="508" t="s">
        <v>372</v>
      </c>
      <c r="D86" s="505" t="s">
        <v>1579</v>
      </c>
      <c r="E86" s="512" t="s">
        <v>140</v>
      </c>
      <c r="F86" s="505">
        <v>49</v>
      </c>
      <c r="G86" s="183"/>
      <c r="H86" s="177"/>
      <c r="I86" s="182"/>
      <c r="J86" s="186"/>
      <c r="K86" s="160"/>
      <c r="L86" s="231"/>
      <c r="M86" s="232"/>
      <c r="N86" s="231"/>
      <c r="O86" s="231"/>
      <c r="P86" s="231"/>
      <c r="Q86" s="233"/>
    </row>
    <row r="87" spans="1:17" s="56" customFormat="1" ht="45.2">
      <c r="A87" s="251">
        <v>67</v>
      </c>
      <c r="B87" s="502"/>
      <c r="C87" s="508" t="s">
        <v>371</v>
      </c>
      <c r="D87" s="505" t="s">
        <v>1580</v>
      </c>
      <c r="E87" s="512" t="s">
        <v>140</v>
      </c>
      <c r="F87" s="505">
        <v>8</v>
      </c>
      <c r="G87" s="183"/>
      <c r="H87" s="177"/>
      <c r="I87" s="182"/>
      <c r="J87" s="186"/>
      <c r="K87" s="160"/>
      <c r="L87" s="231"/>
      <c r="M87" s="232"/>
      <c r="N87" s="231"/>
      <c r="O87" s="231"/>
      <c r="P87" s="231"/>
      <c r="Q87" s="233"/>
    </row>
    <row r="88" spans="1:17" s="56" customFormat="1" ht="45.2">
      <c r="A88" s="251">
        <v>68</v>
      </c>
      <c r="B88" s="502"/>
      <c r="C88" s="508" t="s">
        <v>373</v>
      </c>
      <c r="D88" s="505" t="s">
        <v>1581</v>
      </c>
      <c r="E88" s="512" t="s">
        <v>140</v>
      </c>
      <c r="F88" s="505">
        <v>81</v>
      </c>
      <c r="G88" s="183"/>
      <c r="H88" s="177"/>
      <c r="I88" s="182"/>
      <c r="J88" s="186"/>
      <c r="K88" s="160"/>
      <c r="L88" s="231"/>
      <c r="M88" s="232"/>
      <c r="N88" s="231"/>
      <c r="O88" s="231"/>
      <c r="P88" s="231"/>
      <c r="Q88" s="233"/>
    </row>
    <row r="89" spans="1:17" s="56" customFormat="1" ht="30.15">
      <c r="A89" s="251">
        <v>69</v>
      </c>
      <c r="B89" s="502"/>
      <c r="C89" s="508" t="s">
        <v>374</v>
      </c>
      <c r="D89" s="505"/>
      <c r="E89" s="512" t="s">
        <v>140</v>
      </c>
      <c r="F89" s="505">
        <v>9</v>
      </c>
      <c r="G89" s="183"/>
      <c r="H89" s="177"/>
      <c r="I89" s="182"/>
      <c r="J89" s="186"/>
      <c r="K89" s="160"/>
      <c r="L89" s="231"/>
      <c r="M89" s="232"/>
      <c r="N89" s="231"/>
      <c r="O89" s="231"/>
      <c r="P89" s="231"/>
      <c r="Q89" s="233"/>
    </row>
    <row r="90" spans="1:17" s="56" customFormat="1" ht="15.05">
      <c r="A90" s="251">
        <v>70</v>
      </c>
      <c r="B90" s="502"/>
      <c r="C90" s="508" t="s">
        <v>375</v>
      </c>
      <c r="D90" s="296"/>
      <c r="E90" s="512" t="s">
        <v>141</v>
      </c>
      <c r="F90" s="505">
        <v>1</v>
      </c>
      <c r="G90" s="164"/>
      <c r="H90" s="164"/>
      <c r="I90" s="178"/>
      <c r="J90" s="178"/>
      <c r="K90" s="178"/>
      <c r="L90" s="231"/>
      <c r="M90" s="232"/>
      <c r="N90" s="231"/>
      <c r="O90" s="231"/>
      <c r="P90" s="231"/>
      <c r="Q90" s="233"/>
    </row>
    <row r="91" spans="1:17" s="56" customFormat="1" ht="18.350000000000001">
      <c r="A91" s="251"/>
      <c r="B91" s="349"/>
      <c r="C91" s="500" t="s">
        <v>376</v>
      </c>
      <c r="D91" s="500"/>
      <c r="E91" s="500"/>
      <c r="F91" s="500"/>
      <c r="G91" s="164"/>
      <c r="H91" s="164"/>
      <c r="I91" s="178"/>
      <c r="J91" s="178"/>
      <c r="K91" s="178"/>
      <c r="L91" s="231"/>
      <c r="M91" s="232"/>
      <c r="N91" s="231"/>
      <c r="O91" s="231"/>
      <c r="P91" s="231"/>
      <c r="Q91" s="233"/>
    </row>
    <row r="92" spans="1:17" s="56" customFormat="1" ht="45.2">
      <c r="A92" s="251">
        <v>71</v>
      </c>
      <c r="B92" s="502"/>
      <c r="C92" s="508" t="s">
        <v>377</v>
      </c>
      <c r="D92" s="342" t="s">
        <v>1582</v>
      </c>
      <c r="E92" s="512" t="s">
        <v>140</v>
      </c>
      <c r="F92" s="509">
        <v>3</v>
      </c>
      <c r="G92" s="183"/>
      <c r="H92" s="177"/>
      <c r="I92" s="182"/>
      <c r="J92" s="185"/>
      <c r="K92" s="185"/>
      <c r="L92" s="231"/>
      <c r="M92" s="232"/>
      <c r="N92" s="231"/>
      <c r="O92" s="231"/>
      <c r="P92" s="231"/>
      <c r="Q92" s="233"/>
    </row>
    <row r="93" spans="1:17" s="56" customFormat="1" ht="60.25">
      <c r="A93" s="251">
        <v>72</v>
      </c>
      <c r="B93" s="502"/>
      <c r="C93" s="508" t="s">
        <v>378</v>
      </c>
      <c r="D93" s="342" t="s">
        <v>1583</v>
      </c>
      <c r="E93" s="512" t="s">
        <v>140</v>
      </c>
      <c r="F93" s="509">
        <v>2</v>
      </c>
      <c r="G93" s="183"/>
      <c r="H93" s="177"/>
      <c r="I93" s="182"/>
      <c r="J93" s="185"/>
      <c r="K93" s="185"/>
      <c r="L93" s="231"/>
      <c r="M93" s="232"/>
      <c r="N93" s="231"/>
      <c r="O93" s="231"/>
      <c r="P93" s="231"/>
      <c r="Q93" s="233"/>
    </row>
    <row r="94" spans="1:17" s="56" customFormat="1" ht="45.2">
      <c r="A94" s="251">
        <v>73</v>
      </c>
      <c r="B94" s="502"/>
      <c r="C94" s="508" t="s">
        <v>379</v>
      </c>
      <c r="D94" s="342" t="s">
        <v>1582</v>
      </c>
      <c r="E94" s="512" t="s">
        <v>140</v>
      </c>
      <c r="F94" s="509">
        <v>63</v>
      </c>
      <c r="G94" s="183"/>
      <c r="H94" s="177"/>
      <c r="I94" s="182"/>
      <c r="J94" s="185"/>
      <c r="K94" s="185"/>
      <c r="L94" s="231"/>
      <c r="M94" s="232"/>
      <c r="N94" s="231"/>
      <c r="O94" s="231"/>
      <c r="P94" s="231"/>
      <c r="Q94" s="233"/>
    </row>
    <row r="95" spans="1:17" s="56" customFormat="1" ht="60.25">
      <c r="A95" s="251">
        <v>74</v>
      </c>
      <c r="B95" s="502"/>
      <c r="C95" s="508" t="s">
        <v>380</v>
      </c>
      <c r="D95" s="342" t="s">
        <v>1583</v>
      </c>
      <c r="E95" s="512" t="s">
        <v>140</v>
      </c>
      <c r="F95" s="509">
        <v>77</v>
      </c>
      <c r="G95" s="183"/>
      <c r="H95" s="177"/>
      <c r="I95" s="182"/>
      <c r="J95" s="185"/>
      <c r="K95" s="185"/>
      <c r="L95" s="231"/>
      <c r="M95" s="232"/>
      <c r="N95" s="231"/>
      <c r="O95" s="231"/>
      <c r="P95" s="231"/>
      <c r="Q95" s="233"/>
    </row>
    <row r="96" spans="1:17" s="56" customFormat="1" ht="60.25">
      <c r="A96" s="251">
        <v>75</v>
      </c>
      <c r="B96" s="502"/>
      <c r="C96" s="508" t="s">
        <v>381</v>
      </c>
      <c r="D96" s="342" t="s">
        <v>1583</v>
      </c>
      <c r="E96" s="512" t="s">
        <v>140</v>
      </c>
      <c r="F96" s="509">
        <v>5</v>
      </c>
      <c r="G96" s="183"/>
      <c r="H96" s="177"/>
      <c r="I96" s="182"/>
      <c r="J96" s="185"/>
      <c r="K96" s="185"/>
      <c r="L96" s="231"/>
      <c r="M96" s="232"/>
      <c r="N96" s="231"/>
      <c r="O96" s="231"/>
      <c r="P96" s="231"/>
      <c r="Q96" s="233"/>
    </row>
    <row r="97" spans="1:17" s="56" customFormat="1" ht="45.2">
      <c r="A97" s="251">
        <v>76</v>
      </c>
      <c r="B97" s="502"/>
      <c r="C97" s="508" t="s">
        <v>382</v>
      </c>
      <c r="D97" s="342" t="s">
        <v>1582</v>
      </c>
      <c r="E97" s="512" t="s">
        <v>140</v>
      </c>
      <c r="F97" s="509">
        <v>15</v>
      </c>
      <c r="G97" s="183"/>
      <c r="H97" s="177"/>
      <c r="I97" s="182"/>
      <c r="J97" s="185"/>
      <c r="K97" s="185"/>
      <c r="L97" s="231"/>
      <c r="M97" s="232"/>
      <c r="N97" s="231"/>
      <c r="O97" s="231"/>
      <c r="P97" s="231"/>
      <c r="Q97" s="233"/>
    </row>
    <row r="98" spans="1:17" s="56" customFormat="1" ht="60.25">
      <c r="A98" s="251">
        <v>77</v>
      </c>
      <c r="B98" s="502"/>
      <c r="C98" s="508" t="s">
        <v>383</v>
      </c>
      <c r="D98" s="342" t="s">
        <v>1583</v>
      </c>
      <c r="E98" s="512" t="s">
        <v>140</v>
      </c>
      <c r="F98" s="509">
        <v>26</v>
      </c>
      <c r="G98" s="183"/>
      <c r="H98" s="177"/>
      <c r="I98" s="182"/>
      <c r="J98" s="185"/>
      <c r="K98" s="185"/>
      <c r="L98" s="231"/>
      <c r="M98" s="232"/>
      <c r="N98" s="231"/>
      <c r="O98" s="231"/>
      <c r="P98" s="231"/>
      <c r="Q98" s="233"/>
    </row>
    <row r="99" spans="1:17" s="56" customFormat="1" ht="45.2">
      <c r="A99" s="251">
        <v>78</v>
      </c>
      <c r="B99" s="502"/>
      <c r="C99" s="508" t="s">
        <v>384</v>
      </c>
      <c r="D99" s="342" t="s">
        <v>1582</v>
      </c>
      <c r="E99" s="512" t="s">
        <v>140</v>
      </c>
      <c r="F99" s="509">
        <v>15</v>
      </c>
      <c r="G99" s="183"/>
      <c r="H99" s="177"/>
      <c r="I99" s="182"/>
      <c r="J99" s="185"/>
      <c r="K99" s="185"/>
      <c r="L99" s="231"/>
      <c r="M99" s="232"/>
      <c r="N99" s="231"/>
      <c r="O99" s="231"/>
      <c r="P99" s="231"/>
      <c r="Q99" s="233"/>
    </row>
    <row r="100" spans="1:17" s="56" customFormat="1" ht="60.25">
      <c r="A100" s="251">
        <v>79</v>
      </c>
      <c r="B100" s="502"/>
      <c r="C100" s="508" t="s">
        <v>385</v>
      </c>
      <c r="D100" s="342" t="s">
        <v>1583</v>
      </c>
      <c r="E100" s="512" t="s">
        <v>140</v>
      </c>
      <c r="F100" s="509">
        <v>25</v>
      </c>
      <c r="G100" s="183"/>
      <c r="H100" s="177"/>
      <c r="I100" s="182"/>
      <c r="J100" s="185"/>
      <c r="K100" s="185"/>
      <c r="L100" s="231"/>
      <c r="M100" s="232"/>
      <c r="N100" s="231"/>
      <c r="O100" s="231"/>
      <c r="P100" s="231"/>
      <c r="Q100" s="233"/>
    </row>
    <row r="101" spans="1:17" s="56" customFormat="1" ht="60.25">
      <c r="A101" s="251">
        <v>80</v>
      </c>
      <c r="B101" s="502"/>
      <c r="C101" s="508" t="s">
        <v>386</v>
      </c>
      <c r="D101" s="342" t="s">
        <v>1583</v>
      </c>
      <c r="E101" s="512" t="s">
        <v>140</v>
      </c>
      <c r="F101" s="509">
        <v>9</v>
      </c>
      <c r="G101" s="183"/>
      <c r="H101" s="177"/>
      <c r="I101" s="182"/>
      <c r="J101" s="185"/>
      <c r="K101" s="185"/>
      <c r="L101" s="231"/>
      <c r="M101" s="232"/>
      <c r="N101" s="231"/>
      <c r="O101" s="231"/>
      <c r="P101" s="231"/>
      <c r="Q101" s="233"/>
    </row>
    <row r="102" spans="1:17" s="56" customFormat="1" ht="60.25">
      <c r="A102" s="251">
        <v>81</v>
      </c>
      <c r="B102" s="502"/>
      <c r="C102" s="508" t="s">
        <v>387</v>
      </c>
      <c r="D102" s="342" t="s">
        <v>1583</v>
      </c>
      <c r="E102" s="512" t="s">
        <v>140</v>
      </c>
      <c r="F102" s="509">
        <v>1</v>
      </c>
      <c r="G102" s="183"/>
      <c r="H102" s="177"/>
      <c r="I102" s="182"/>
      <c r="J102" s="185"/>
      <c r="K102" s="185"/>
      <c r="L102" s="231"/>
      <c r="M102" s="232"/>
      <c r="N102" s="231"/>
      <c r="O102" s="231"/>
      <c r="P102" s="231"/>
      <c r="Q102" s="233"/>
    </row>
    <row r="103" spans="1:17" s="56" customFormat="1" ht="30.15">
      <c r="A103" s="251">
        <v>82</v>
      </c>
      <c r="B103" s="502"/>
      <c r="C103" s="348" t="s">
        <v>388</v>
      </c>
      <c r="D103" s="342" t="s">
        <v>1584</v>
      </c>
      <c r="E103" s="512" t="s">
        <v>140</v>
      </c>
      <c r="F103" s="509">
        <v>2</v>
      </c>
      <c r="G103" s="183"/>
      <c r="H103" s="177"/>
      <c r="I103" s="182"/>
      <c r="J103" s="185"/>
      <c r="K103" s="185"/>
      <c r="L103" s="231"/>
      <c r="M103" s="232"/>
      <c r="N103" s="231"/>
      <c r="O103" s="231"/>
      <c r="P103" s="231"/>
      <c r="Q103" s="233"/>
    </row>
    <row r="104" spans="1:17" s="56" customFormat="1" ht="60.25">
      <c r="A104" s="251">
        <v>83</v>
      </c>
      <c r="B104" s="502"/>
      <c r="C104" s="510" t="s">
        <v>389</v>
      </c>
      <c r="D104" s="342" t="s">
        <v>1585</v>
      </c>
      <c r="E104" s="512" t="s">
        <v>140</v>
      </c>
      <c r="F104" s="509">
        <v>3</v>
      </c>
      <c r="G104" s="183"/>
      <c r="H104" s="177"/>
      <c r="I104" s="182"/>
      <c r="J104" s="185"/>
      <c r="K104" s="185"/>
      <c r="L104" s="231"/>
      <c r="M104" s="232"/>
      <c r="N104" s="231"/>
      <c r="O104" s="231"/>
      <c r="P104" s="231"/>
      <c r="Q104" s="233"/>
    </row>
    <row r="105" spans="1:17" s="56" customFormat="1" ht="60.25">
      <c r="A105" s="251">
        <v>84</v>
      </c>
      <c r="B105" s="502"/>
      <c r="C105" s="510" t="s">
        <v>390</v>
      </c>
      <c r="D105" s="342" t="s">
        <v>1585</v>
      </c>
      <c r="E105" s="512" t="s">
        <v>140</v>
      </c>
      <c r="F105" s="509">
        <v>2</v>
      </c>
      <c r="G105" s="183"/>
      <c r="H105" s="177"/>
      <c r="I105" s="182"/>
      <c r="J105" s="185"/>
      <c r="K105" s="185"/>
      <c r="L105" s="231"/>
      <c r="M105" s="232"/>
      <c r="N105" s="231"/>
      <c r="O105" s="231"/>
      <c r="P105" s="231"/>
      <c r="Q105" s="233"/>
    </row>
    <row r="106" spans="1:17" s="56" customFormat="1" ht="60.25">
      <c r="A106" s="251">
        <v>85</v>
      </c>
      <c r="B106" s="502"/>
      <c r="C106" s="510" t="s">
        <v>391</v>
      </c>
      <c r="D106" s="342" t="s">
        <v>1586</v>
      </c>
      <c r="E106" s="512" t="s">
        <v>140</v>
      </c>
      <c r="F106" s="509">
        <v>6</v>
      </c>
      <c r="G106" s="183"/>
      <c r="H106" s="177"/>
      <c r="I106" s="182"/>
      <c r="J106" s="185"/>
      <c r="K106" s="185"/>
      <c r="L106" s="231"/>
      <c r="M106" s="232"/>
      <c r="N106" s="231"/>
      <c r="O106" s="231"/>
      <c r="P106" s="231"/>
      <c r="Q106" s="233"/>
    </row>
    <row r="107" spans="1:17" s="56" customFormat="1" ht="45.2">
      <c r="A107" s="251">
        <v>86</v>
      </c>
      <c r="B107" s="502"/>
      <c r="C107" s="510" t="s">
        <v>392</v>
      </c>
      <c r="D107" s="342" t="s">
        <v>1582</v>
      </c>
      <c r="E107" s="512" t="s">
        <v>140</v>
      </c>
      <c r="F107" s="509">
        <v>48</v>
      </c>
      <c r="G107" s="183"/>
      <c r="H107" s="177"/>
      <c r="I107" s="182"/>
      <c r="J107" s="185"/>
      <c r="K107" s="185"/>
      <c r="L107" s="231"/>
      <c r="M107" s="232"/>
      <c r="N107" s="231"/>
      <c r="O107" s="231"/>
      <c r="P107" s="231"/>
      <c r="Q107" s="233"/>
    </row>
    <row r="108" spans="1:17" s="56" customFormat="1" ht="60.25">
      <c r="A108" s="251">
        <v>87</v>
      </c>
      <c r="B108" s="502"/>
      <c r="C108" s="510" t="s">
        <v>393</v>
      </c>
      <c r="D108" s="342" t="s">
        <v>1583</v>
      </c>
      <c r="E108" s="512" t="s">
        <v>140</v>
      </c>
      <c r="F108" s="509">
        <v>76</v>
      </c>
      <c r="G108" s="183"/>
      <c r="H108" s="177"/>
      <c r="I108" s="182"/>
      <c r="J108" s="185"/>
      <c r="K108" s="185"/>
      <c r="L108" s="231"/>
      <c r="M108" s="232"/>
      <c r="N108" s="231"/>
      <c r="O108" s="231"/>
      <c r="P108" s="231"/>
      <c r="Q108" s="233"/>
    </row>
    <row r="109" spans="1:17" s="56" customFormat="1" ht="45.2">
      <c r="A109" s="251">
        <v>88</v>
      </c>
      <c r="B109" s="502"/>
      <c r="C109" s="510" t="s">
        <v>394</v>
      </c>
      <c r="D109" s="342" t="s">
        <v>1582</v>
      </c>
      <c r="E109" s="512" t="s">
        <v>140</v>
      </c>
      <c r="F109" s="509">
        <v>63</v>
      </c>
      <c r="G109" s="183"/>
      <c r="H109" s="177"/>
      <c r="I109" s="182"/>
      <c r="J109" s="185"/>
      <c r="K109" s="185"/>
      <c r="L109" s="231"/>
      <c r="M109" s="232"/>
      <c r="N109" s="231"/>
      <c r="O109" s="231"/>
      <c r="P109" s="231"/>
      <c r="Q109" s="233"/>
    </row>
    <row r="110" spans="1:17" s="56" customFormat="1" ht="60.25">
      <c r="A110" s="251">
        <v>89</v>
      </c>
      <c r="B110" s="502"/>
      <c r="C110" s="510" t="s">
        <v>395</v>
      </c>
      <c r="D110" s="342" t="s">
        <v>1583</v>
      </c>
      <c r="E110" s="512" t="s">
        <v>140</v>
      </c>
      <c r="F110" s="509">
        <v>88</v>
      </c>
      <c r="G110" s="183"/>
      <c r="H110" s="177"/>
      <c r="I110" s="182"/>
      <c r="J110" s="185"/>
      <c r="K110" s="185"/>
      <c r="L110" s="231"/>
      <c r="M110" s="232"/>
      <c r="N110" s="231"/>
      <c r="O110" s="231"/>
      <c r="P110" s="231"/>
      <c r="Q110" s="233"/>
    </row>
    <row r="111" spans="1:17" s="56" customFormat="1" ht="45.2">
      <c r="A111" s="251">
        <v>90</v>
      </c>
      <c r="B111" s="502"/>
      <c r="C111" s="510" t="s">
        <v>396</v>
      </c>
      <c r="D111" s="342" t="s">
        <v>1582</v>
      </c>
      <c r="E111" s="512" t="s">
        <v>140</v>
      </c>
      <c r="F111" s="509">
        <v>12</v>
      </c>
      <c r="G111" s="183"/>
      <c r="H111" s="177"/>
      <c r="I111" s="182"/>
      <c r="J111" s="185"/>
      <c r="K111" s="185"/>
      <c r="L111" s="231"/>
      <c r="M111" s="232"/>
      <c r="N111" s="231"/>
      <c r="O111" s="231"/>
      <c r="P111" s="231"/>
      <c r="Q111" s="233"/>
    </row>
    <row r="112" spans="1:17" s="56" customFormat="1" ht="60.25">
      <c r="A112" s="251">
        <v>91</v>
      </c>
      <c r="B112" s="502"/>
      <c r="C112" s="510" t="s">
        <v>397</v>
      </c>
      <c r="D112" s="342" t="s">
        <v>1583</v>
      </c>
      <c r="E112" s="512" t="s">
        <v>140</v>
      </c>
      <c r="F112" s="509">
        <v>6</v>
      </c>
      <c r="G112" s="183"/>
      <c r="H112" s="177"/>
      <c r="I112" s="182"/>
      <c r="J112" s="185"/>
      <c r="K112" s="185"/>
      <c r="L112" s="231"/>
      <c r="M112" s="232"/>
      <c r="N112" s="231"/>
      <c r="O112" s="231"/>
      <c r="P112" s="231"/>
      <c r="Q112" s="233"/>
    </row>
    <row r="113" spans="1:17" s="56" customFormat="1" ht="45.2">
      <c r="A113" s="251">
        <v>92</v>
      </c>
      <c r="B113" s="502"/>
      <c r="C113" s="510" t="s">
        <v>398</v>
      </c>
      <c r="D113" s="342" t="s">
        <v>1582</v>
      </c>
      <c r="E113" s="512" t="s">
        <v>140</v>
      </c>
      <c r="F113" s="509">
        <v>15</v>
      </c>
      <c r="G113" s="183"/>
      <c r="H113" s="177"/>
      <c r="I113" s="182"/>
      <c r="J113" s="185"/>
      <c r="K113" s="185"/>
      <c r="L113" s="231"/>
      <c r="M113" s="232"/>
      <c r="N113" s="231"/>
      <c r="O113" s="231"/>
      <c r="P113" s="231"/>
      <c r="Q113" s="233"/>
    </row>
    <row r="114" spans="1:17" s="56" customFormat="1" ht="60.25">
      <c r="A114" s="251">
        <v>93</v>
      </c>
      <c r="B114" s="502"/>
      <c r="C114" s="510" t="s">
        <v>399</v>
      </c>
      <c r="D114" s="342" t="s">
        <v>1583</v>
      </c>
      <c r="E114" s="512" t="s">
        <v>140</v>
      </c>
      <c r="F114" s="509">
        <v>28</v>
      </c>
      <c r="G114" s="183"/>
      <c r="H114" s="177"/>
      <c r="I114" s="182"/>
      <c r="J114" s="185"/>
      <c r="K114" s="185"/>
      <c r="L114" s="231"/>
      <c r="M114" s="232"/>
      <c r="N114" s="231"/>
      <c r="O114" s="231"/>
      <c r="P114" s="231"/>
      <c r="Q114" s="233"/>
    </row>
    <row r="115" spans="1:17" s="56" customFormat="1" ht="45.2">
      <c r="A115" s="251">
        <v>94</v>
      </c>
      <c r="B115" s="502"/>
      <c r="C115" s="508" t="s">
        <v>400</v>
      </c>
      <c r="D115" s="359" t="s">
        <v>1587</v>
      </c>
      <c r="E115" s="512" t="s">
        <v>140</v>
      </c>
      <c r="F115" s="509">
        <v>12</v>
      </c>
      <c r="G115" s="183"/>
      <c r="H115" s="177"/>
      <c r="I115" s="182"/>
      <c r="J115" s="187"/>
      <c r="K115" s="185"/>
      <c r="L115" s="231"/>
      <c r="M115" s="232"/>
      <c r="N115" s="231"/>
      <c r="O115" s="231"/>
      <c r="P115" s="231"/>
      <c r="Q115" s="233"/>
    </row>
    <row r="116" spans="1:17" s="56" customFormat="1" ht="60.25">
      <c r="A116" s="251">
        <v>95</v>
      </c>
      <c r="B116" s="502"/>
      <c r="C116" s="508" t="s">
        <v>401</v>
      </c>
      <c r="D116" s="359" t="s">
        <v>1583</v>
      </c>
      <c r="E116" s="512" t="s">
        <v>140</v>
      </c>
      <c r="F116" s="509">
        <v>13</v>
      </c>
      <c r="G116" s="183"/>
      <c r="H116" s="177"/>
      <c r="I116" s="182"/>
      <c r="J116" s="187"/>
      <c r="K116" s="185"/>
      <c r="L116" s="231"/>
      <c r="M116" s="232"/>
      <c r="N116" s="231"/>
      <c r="O116" s="231"/>
      <c r="P116" s="231"/>
      <c r="Q116" s="233"/>
    </row>
    <row r="117" spans="1:17" s="56" customFormat="1" ht="45.2">
      <c r="A117" s="251">
        <v>96</v>
      </c>
      <c r="B117" s="502"/>
      <c r="C117" s="508" t="s">
        <v>402</v>
      </c>
      <c r="D117" s="359" t="s">
        <v>1587</v>
      </c>
      <c r="E117" s="512" t="s">
        <v>140</v>
      </c>
      <c r="F117" s="509">
        <v>24</v>
      </c>
      <c r="G117" s="183"/>
      <c r="H117" s="177"/>
      <c r="I117" s="182"/>
      <c r="J117" s="187"/>
      <c r="K117" s="185"/>
      <c r="L117" s="231"/>
      <c r="M117" s="232"/>
      <c r="N117" s="231"/>
      <c r="O117" s="231"/>
      <c r="P117" s="231"/>
      <c r="Q117" s="233"/>
    </row>
    <row r="118" spans="1:17" s="56" customFormat="1" ht="60.25">
      <c r="A118" s="251">
        <v>97</v>
      </c>
      <c r="B118" s="502"/>
      <c r="C118" s="508" t="s">
        <v>403</v>
      </c>
      <c r="D118" s="359" t="s">
        <v>1583</v>
      </c>
      <c r="E118" s="512" t="s">
        <v>140</v>
      </c>
      <c r="F118" s="509">
        <v>18</v>
      </c>
      <c r="G118" s="183"/>
      <c r="H118" s="177"/>
      <c r="I118" s="182"/>
      <c r="J118" s="187"/>
      <c r="K118" s="185"/>
      <c r="L118" s="231"/>
      <c r="M118" s="232"/>
      <c r="N118" s="231"/>
      <c r="O118" s="231"/>
      <c r="P118" s="231"/>
      <c r="Q118" s="233"/>
    </row>
    <row r="119" spans="1:17" s="56" customFormat="1" ht="45.2">
      <c r="A119" s="251">
        <v>98</v>
      </c>
      <c r="B119" s="502"/>
      <c r="C119" s="508" t="s">
        <v>404</v>
      </c>
      <c r="D119" s="505" t="s">
        <v>1587</v>
      </c>
      <c r="E119" s="512" t="s">
        <v>140</v>
      </c>
      <c r="F119" s="509">
        <v>30</v>
      </c>
      <c r="G119" s="183"/>
      <c r="H119" s="177"/>
      <c r="I119" s="182"/>
      <c r="J119" s="187"/>
      <c r="K119" s="185"/>
      <c r="L119" s="231"/>
      <c r="M119" s="232"/>
      <c r="N119" s="231"/>
      <c r="O119" s="231"/>
      <c r="P119" s="231"/>
      <c r="Q119" s="233"/>
    </row>
    <row r="120" spans="1:17" s="56" customFormat="1" ht="60.25">
      <c r="A120" s="251">
        <v>99</v>
      </c>
      <c r="B120" s="502"/>
      <c r="C120" s="508" t="s">
        <v>405</v>
      </c>
      <c r="D120" s="505" t="s">
        <v>1583</v>
      </c>
      <c r="E120" s="512" t="s">
        <v>140</v>
      </c>
      <c r="F120" s="509">
        <v>4</v>
      </c>
      <c r="G120" s="183"/>
      <c r="H120" s="177"/>
      <c r="I120" s="182"/>
      <c r="J120" s="187"/>
      <c r="K120" s="185"/>
      <c r="L120" s="231"/>
      <c r="M120" s="232"/>
      <c r="N120" s="231"/>
      <c r="O120" s="231"/>
      <c r="P120" s="231"/>
      <c r="Q120" s="233"/>
    </row>
    <row r="121" spans="1:17" s="56" customFormat="1" ht="45.2">
      <c r="A121" s="251">
        <v>100</v>
      </c>
      <c r="B121" s="502"/>
      <c r="C121" s="508" t="s">
        <v>406</v>
      </c>
      <c r="D121" s="505" t="s">
        <v>1587</v>
      </c>
      <c r="E121" s="512" t="s">
        <v>140</v>
      </c>
      <c r="F121" s="509">
        <v>3</v>
      </c>
      <c r="G121" s="183"/>
      <c r="H121" s="177"/>
      <c r="I121" s="182"/>
      <c r="J121" s="187"/>
      <c r="K121" s="185"/>
      <c r="L121" s="231"/>
      <c r="M121" s="232"/>
      <c r="N121" s="231"/>
      <c r="O121" s="231"/>
      <c r="P121" s="231"/>
      <c r="Q121" s="233"/>
    </row>
    <row r="122" spans="1:17" s="56" customFormat="1" ht="60.25">
      <c r="A122" s="251">
        <v>101</v>
      </c>
      <c r="B122" s="502"/>
      <c r="C122" s="508" t="s">
        <v>407</v>
      </c>
      <c r="D122" s="505" t="s">
        <v>1583</v>
      </c>
      <c r="E122" s="512" t="s">
        <v>140</v>
      </c>
      <c r="F122" s="509">
        <v>8</v>
      </c>
      <c r="G122" s="183"/>
      <c r="H122" s="177"/>
      <c r="I122" s="182"/>
      <c r="J122" s="187"/>
      <c r="K122" s="185"/>
      <c r="L122" s="231"/>
      <c r="M122" s="232"/>
      <c r="N122" s="231"/>
      <c r="O122" s="231"/>
      <c r="P122" s="231"/>
      <c r="Q122" s="233"/>
    </row>
    <row r="123" spans="1:17" s="56" customFormat="1" ht="60.25">
      <c r="A123" s="251">
        <v>102</v>
      </c>
      <c r="B123" s="502"/>
      <c r="C123" s="508" t="s">
        <v>408</v>
      </c>
      <c r="D123" s="505" t="s">
        <v>1583</v>
      </c>
      <c r="E123" s="512" t="s">
        <v>140</v>
      </c>
      <c r="F123" s="509">
        <v>1</v>
      </c>
      <c r="G123" s="183"/>
      <c r="H123" s="177"/>
      <c r="I123" s="182"/>
      <c r="J123" s="187"/>
      <c r="K123" s="185"/>
      <c r="L123" s="231"/>
      <c r="M123" s="232"/>
      <c r="N123" s="231"/>
      <c r="O123" s="231"/>
      <c r="P123" s="231"/>
      <c r="Q123" s="233"/>
    </row>
    <row r="124" spans="1:17" s="56" customFormat="1" ht="60.25">
      <c r="A124" s="251">
        <v>103</v>
      </c>
      <c r="B124" s="502"/>
      <c r="C124" s="508" t="s">
        <v>409</v>
      </c>
      <c r="D124" s="505" t="s">
        <v>1583</v>
      </c>
      <c r="E124" s="512" t="s">
        <v>140</v>
      </c>
      <c r="F124" s="509">
        <v>14</v>
      </c>
      <c r="G124" s="183"/>
      <c r="H124" s="177"/>
      <c r="I124" s="182"/>
      <c r="J124" s="187"/>
      <c r="K124" s="185"/>
      <c r="L124" s="231"/>
      <c r="M124" s="232"/>
      <c r="N124" s="231"/>
      <c r="O124" s="231"/>
      <c r="P124" s="231"/>
      <c r="Q124" s="233"/>
    </row>
    <row r="125" spans="1:17" s="56" customFormat="1" ht="60.25">
      <c r="A125" s="251">
        <v>104</v>
      </c>
      <c r="B125" s="502"/>
      <c r="C125" s="508" t="s">
        <v>410</v>
      </c>
      <c r="D125" s="505" t="s">
        <v>1583</v>
      </c>
      <c r="E125" s="512" t="s">
        <v>140</v>
      </c>
      <c r="F125" s="509">
        <v>7</v>
      </c>
      <c r="G125" s="183"/>
      <c r="H125" s="177"/>
      <c r="I125" s="182"/>
      <c r="J125" s="187"/>
      <c r="K125" s="185"/>
      <c r="L125" s="231"/>
      <c r="M125" s="232"/>
      <c r="N125" s="231"/>
      <c r="O125" s="231"/>
      <c r="P125" s="231"/>
      <c r="Q125" s="233"/>
    </row>
    <row r="126" spans="1:17" s="56" customFormat="1" ht="15.05">
      <c r="A126" s="251">
        <v>105</v>
      </c>
      <c r="B126" s="502"/>
      <c r="C126" s="508" t="s">
        <v>411</v>
      </c>
      <c r="D126" s="505"/>
      <c r="E126" s="512" t="s">
        <v>140</v>
      </c>
      <c r="F126" s="509">
        <v>47</v>
      </c>
      <c r="G126" s="183"/>
      <c r="H126" s="177"/>
      <c r="I126" s="182"/>
      <c r="J126" s="187"/>
      <c r="K126" s="185"/>
      <c r="L126" s="231"/>
      <c r="M126" s="232"/>
      <c r="N126" s="231"/>
      <c r="O126" s="231"/>
      <c r="P126" s="231"/>
      <c r="Q126" s="233"/>
    </row>
    <row r="127" spans="1:17" s="56" customFormat="1" ht="15.05">
      <c r="A127" s="251">
        <v>106</v>
      </c>
      <c r="B127" s="502"/>
      <c r="C127" s="513" t="s">
        <v>412</v>
      </c>
      <c r="D127" s="505"/>
      <c r="E127" s="512" t="s">
        <v>140</v>
      </c>
      <c r="F127" s="509">
        <v>651</v>
      </c>
      <c r="G127" s="183"/>
      <c r="H127" s="177"/>
      <c r="I127" s="182"/>
      <c r="J127" s="185"/>
      <c r="K127" s="185"/>
      <c r="L127" s="231"/>
      <c r="M127" s="232"/>
      <c r="N127" s="231"/>
      <c r="O127" s="231"/>
      <c r="P127" s="231"/>
      <c r="Q127" s="233"/>
    </row>
    <row r="128" spans="1:17" s="56" customFormat="1" ht="15.05">
      <c r="A128" s="251">
        <v>107</v>
      </c>
      <c r="B128" s="502"/>
      <c r="C128" s="508" t="s">
        <v>413</v>
      </c>
      <c r="D128" s="342"/>
      <c r="E128" s="512" t="s">
        <v>140</v>
      </c>
      <c r="F128" s="509">
        <v>50</v>
      </c>
      <c r="G128" s="183"/>
      <c r="H128" s="177"/>
      <c r="I128" s="182"/>
      <c r="J128" s="185"/>
      <c r="K128" s="185"/>
      <c r="L128" s="231"/>
      <c r="M128" s="232"/>
      <c r="N128" s="231"/>
      <c r="O128" s="231"/>
      <c r="P128" s="231"/>
      <c r="Q128" s="233"/>
    </row>
    <row r="129" spans="1:17" s="56" customFormat="1" ht="45.2">
      <c r="A129" s="251">
        <v>107</v>
      </c>
      <c r="B129" s="502"/>
      <c r="C129" s="514" t="s">
        <v>414</v>
      </c>
      <c r="D129" s="360" t="s">
        <v>1588</v>
      </c>
      <c r="E129" s="515" t="s">
        <v>141</v>
      </c>
      <c r="F129" s="516">
        <v>7</v>
      </c>
      <c r="G129" s="183"/>
      <c r="H129" s="177"/>
      <c r="I129" s="182"/>
      <c r="J129" s="186"/>
      <c r="K129" s="185"/>
      <c r="L129" s="231"/>
      <c r="M129" s="232"/>
      <c r="N129" s="231"/>
      <c r="O129" s="231"/>
      <c r="P129" s="231"/>
      <c r="Q129" s="233"/>
    </row>
    <row r="130" spans="1:17" s="56" customFormat="1" ht="15.05">
      <c r="A130" s="251">
        <v>108</v>
      </c>
      <c r="B130" s="502"/>
      <c r="C130" s="508" t="s">
        <v>375</v>
      </c>
      <c r="D130" s="360"/>
      <c r="E130" s="515" t="s">
        <v>141</v>
      </c>
      <c r="F130" s="516">
        <v>1</v>
      </c>
      <c r="G130" s="164"/>
      <c r="H130" s="164"/>
      <c r="I130" s="178"/>
      <c r="J130" s="178"/>
      <c r="K130" s="178"/>
      <c r="L130" s="231"/>
      <c r="M130" s="232"/>
      <c r="N130" s="231"/>
      <c r="O130" s="231"/>
      <c r="P130" s="231"/>
      <c r="Q130" s="233"/>
    </row>
    <row r="131" spans="1:17" s="56" customFormat="1" ht="18.350000000000001">
      <c r="A131" s="251"/>
      <c r="B131" s="349"/>
      <c r="C131" s="500" t="s">
        <v>415</v>
      </c>
      <c r="D131" s="500"/>
      <c r="E131" s="500"/>
      <c r="F131" s="500"/>
      <c r="G131" s="164"/>
      <c r="H131" s="164"/>
      <c r="I131" s="178"/>
      <c r="J131" s="178"/>
      <c r="K131" s="178"/>
      <c r="L131" s="231"/>
      <c r="M131" s="232"/>
      <c r="N131" s="231"/>
      <c r="O131" s="231"/>
      <c r="P131" s="231"/>
      <c r="Q131" s="233"/>
    </row>
    <row r="132" spans="1:17" s="56" customFormat="1" ht="45.2">
      <c r="A132" s="251">
        <v>109</v>
      </c>
      <c r="B132" s="517"/>
      <c r="C132" s="518" t="s">
        <v>1589</v>
      </c>
      <c r="D132" s="517"/>
      <c r="E132" s="360" t="s">
        <v>140</v>
      </c>
      <c r="F132" s="517">
        <v>254</v>
      </c>
      <c r="G132" s="164"/>
      <c r="H132" s="177"/>
      <c r="I132" s="182"/>
      <c r="J132" s="178"/>
      <c r="K132" s="185"/>
      <c r="L132" s="231"/>
      <c r="M132" s="232"/>
      <c r="N132" s="231"/>
      <c r="O132" s="231"/>
      <c r="P132" s="231"/>
      <c r="Q132" s="233"/>
    </row>
    <row r="133" spans="1:17" s="56" customFormat="1" ht="30.15">
      <c r="A133" s="251">
        <v>110</v>
      </c>
      <c r="B133" s="517"/>
      <c r="C133" s="518" t="s">
        <v>1590</v>
      </c>
      <c r="D133" s="517"/>
      <c r="E133" s="360" t="s">
        <v>140</v>
      </c>
      <c r="F133" s="517">
        <v>2</v>
      </c>
      <c r="G133" s="164"/>
      <c r="H133" s="177"/>
      <c r="I133" s="182"/>
      <c r="J133" s="178"/>
      <c r="K133" s="185"/>
      <c r="L133" s="231"/>
      <c r="M133" s="232"/>
      <c r="N133" s="231"/>
      <c r="O133" s="231"/>
      <c r="P133" s="231"/>
      <c r="Q133" s="233"/>
    </row>
    <row r="134" spans="1:17" s="56" customFormat="1" ht="30.15">
      <c r="A134" s="251">
        <v>111</v>
      </c>
      <c r="B134" s="517"/>
      <c r="C134" s="518" t="s">
        <v>1591</v>
      </c>
      <c r="D134" s="517"/>
      <c r="E134" s="360" t="s">
        <v>140</v>
      </c>
      <c r="F134" s="517">
        <v>1</v>
      </c>
      <c r="G134" s="164"/>
      <c r="H134" s="177"/>
      <c r="I134" s="182"/>
      <c r="J134" s="178"/>
      <c r="K134" s="185"/>
      <c r="L134" s="231"/>
      <c r="M134" s="232"/>
      <c r="N134" s="231"/>
      <c r="O134" s="231"/>
      <c r="P134" s="231"/>
      <c r="Q134" s="233"/>
    </row>
    <row r="135" spans="1:17" s="56" customFormat="1" ht="30.15">
      <c r="A135" s="251">
        <v>112</v>
      </c>
      <c r="B135" s="517"/>
      <c r="C135" s="518" t="s">
        <v>1592</v>
      </c>
      <c r="D135" s="517"/>
      <c r="E135" s="517" t="s">
        <v>146</v>
      </c>
      <c r="F135" s="517">
        <v>750</v>
      </c>
      <c r="G135" s="164"/>
      <c r="H135" s="177"/>
      <c r="I135" s="182"/>
      <c r="J135" s="178"/>
      <c r="K135" s="185"/>
      <c r="L135" s="231"/>
      <c r="M135" s="232"/>
      <c r="N135" s="231"/>
      <c r="O135" s="231"/>
      <c r="P135" s="231"/>
      <c r="Q135" s="233"/>
    </row>
    <row r="136" spans="1:17" s="56" customFormat="1" ht="30.15">
      <c r="A136" s="251">
        <v>113</v>
      </c>
      <c r="B136" s="517"/>
      <c r="C136" s="518" t="s">
        <v>1593</v>
      </c>
      <c r="D136" s="517"/>
      <c r="E136" s="517" t="s">
        <v>146</v>
      </c>
      <c r="F136" s="517">
        <v>750</v>
      </c>
      <c r="G136" s="164"/>
      <c r="H136" s="177"/>
      <c r="I136" s="182"/>
      <c r="J136" s="178"/>
      <c r="K136" s="185"/>
      <c r="L136" s="231"/>
      <c r="M136" s="232"/>
      <c r="N136" s="231"/>
      <c r="O136" s="231"/>
      <c r="P136" s="231"/>
      <c r="Q136" s="233"/>
    </row>
    <row r="137" spans="1:17" s="56" customFormat="1" ht="30.15">
      <c r="A137" s="251">
        <v>114</v>
      </c>
      <c r="B137" s="517"/>
      <c r="C137" s="518" t="s">
        <v>416</v>
      </c>
      <c r="D137" s="517"/>
      <c r="E137" s="517" t="s">
        <v>141</v>
      </c>
      <c r="F137" s="517">
        <v>1</v>
      </c>
      <c r="G137" s="164"/>
      <c r="H137" s="177"/>
      <c r="I137" s="182"/>
      <c r="J137" s="178"/>
      <c r="K137" s="185"/>
      <c r="L137" s="231"/>
      <c r="M137" s="232"/>
      <c r="N137" s="231"/>
      <c r="O137" s="231"/>
      <c r="P137" s="231"/>
      <c r="Q137" s="233"/>
    </row>
    <row r="138" spans="1:17" s="56" customFormat="1" ht="30.15">
      <c r="A138" s="251">
        <v>115</v>
      </c>
      <c r="B138" s="517"/>
      <c r="C138" s="518" t="s">
        <v>417</v>
      </c>
      <c r="D138" s="517"/>
      <c r="E138" s="517" t="s">
        <v>141</v>
      </c>
      <c r="F138" s="517">
        <v>2</v>
      </c>
      <c r="G138" s="164"/>
      <c r="H138" s="177"/>
      <c r="I138" s="182"/>
      <c r="J138" s="178"/>
      <c r="K138" s="185"/>
      <c r="L138" s="231"/>
      <c r="M138" s="232"/>
      <c r="N138" s="231"/>
      <c r="O138" s="231"/>
      <c r="P138" s="231"/>
      <c r="Q138" s="233"/>
    </row>
    <row r="139" spans="1:17" s="56" customFormat="1" ht="15.05">
      <c r="A139" s="251">
        <v>116</v>
      </c>
      <c r="B139" s="517"/>
      <c r="C139" s="518" t="s">
        <v>418</v>
      </c>
      <c r="D139" s="517"/>
      <c r="E139" s="360" t="s">
        <v>140</v>
      </c>
      <c r="F139" s="517">
        <v>16</v>
      </c>
      <c r="G139" s="164"/>
      <c r="H139" s="177"/>
      <c r="I139" s="182"/>
      <c r="J139" s="178"/>
      <c r="K139" s="185"/>
      <c r="L139" s="231"/>
      <c r="M139" s="232"/>
      <c r="N139" s="231"/>
      <c r="O139" s="231"/>
      <c r="P139" s="231"/>
      <c r="Q139" s="233"/>
    </row>
    <row r="140" spans="1:17" s="56" customFormat="1" ht="15.05">
      <c r="A140" s="251">
        <v>117</v>
      </c>
      <c r="B140" s="517"/>
      <c r="C140" s="518" t="s">
        <v>419</v>
      </c>
      <c r="D140" s="517"/>
      <c r="E140" s="360" t="s">
        <v>140</v>
      </c>
      <c r="F140" s="517">
        <v>16</v>
      </c>
      <c r="G140" s="164"/>
      <c r="H140" s="177"/>
      <c r="I140" s="182"/>
      <c r="J140" s="178"/>
      <c r="K140" s="185"/>
      <c r="L140" s="231"/>
      <c r="M140" s="232"/>
      <c r="N140" s="231"/>
      <c r="O140" s="231"/>
      <c r="P140" s="231"/>
      <c r="Q140" s="233"/>
    </row>
    <row r="141" spans="1:17" s="56" customFormat="1" ht="15.05">
      <c r="A141" s="251">
        <v>118</v>
      </c>
      <c r="B141" s="517"/>
      <c r="C141" s="508" t="s">
        <v>375</v>
      </c>
      <c r="D141" s="296"/>
      <c r="E141" s="512" t="s">
        <v>141</v>
      </c>
      <c r="F141" s="505">
        <v>1</v>
      </c>
      <c r="G141" s="164"/>
      <c r="H141" s="164"/>
      <c r="I141" s="178"/>
      <c r="J141" s="178"/>
      <c r="K141" s="178"/>
      <c r="L141" s="231"/>
      <c r="M141" s="232"/>
      <c r="N141" s="231"/>
      <c r="O141" s="231"/>
      <c r="P141" s="231"/>
      <c r="Q141" s="233"/>
    </row>
    <row r="142" spans="1:17" s="56" customFormat="1" ht="18.350000000000001">
      <c r="A142" s="251"/>
      <c r="B142" s="349"/>
      <c r="C142" s="519" t="s">
        <v>420</v>
      </c>
      <c r="D142" s="519"/>
      <c r="E142" s="519"/>
      <c r="F142" s="519"/>
      <c r="G142" s="164"/>
      <c r="H142" s="164"/>
      <c r="I142" s="178"/>
      <c r="J142" s="178"/>
      <c r="K142" s="178"/>
      <c r="L142" s="231"/>
      <c r="M142" s="232"/>
      <c r="N142" s="231"/>
      <c r="O142" s="231"/>
      <c r="P142" s="231"/>
      <c r="Q142" s="233"/>
    </row>
    <row r="143" spans="1:17" s="56" customFormat="1" ht="15.05">
      <c r="A143" s="251">
        <v>119</v>
      </c>
      <c r="B143" s="505"/>
      <c r="C143" s="508" t="s">
        <v>421</v>
      </c>
      <c r="D143" s="505"/>
      <c r="E143" s="505" t="s">
        <v>146</v>
      </c>
      <c r="F143" s="505">
        <v>410</v>
      </c>
      <c r="G143" s="183"/>
      <c r="H143" s="177"/>
      <c r="I143" s="182"/>
      <c r="J143" s="185"/>
      <c r="K143" s="185"/>
      <c r="L143" s="231"/>
      <c r="M143" s="232"/>
      <c r="N143" s="231"/>
      <c r="O143" s="231"/>
      <c r="P143" s="231"/>
      <c r="Q143" s="233"/>
    </row>
    <row r="144" spans="1:17" s="56" customFormat="1" ht="15.05">
      <c r="A144" s="251">
        <v>120</v>
      </c>
      <c r="B144" s="505"/>
      <c r="C144" s="508" t="s">
        <v>422</v>
      </c>
      <c r="D144" s="296"/>
      <c r="E144" s="353" t="s">
        <v>146</v>
      </c>
      <c r="F144" s="509">
        <v>120</v>
      </c>
      <c r="G144" s="183"/>
      <c r="H144" s="177"/>
      <c r="I144" s="182"/>
      <c r="J144" s="185"/>
      <c r="K144" s="185"/>
      <c r="L144" s="231"/>
      <c r="M144" s="232"/>
      <c r="N144" s="231"/>
      <c r="O144" s="231"/>
      <c r="P144" s="231"/>
      <c r="Q144" s="233"/>
    </row>
    <row r="145" spans="1:17" s="56" customFormat="1" ht="15.05">
      <c r="A145" s="251">
        <v>121</v>
      </c>
      <c r="B145" s="505"/>
      <c r="C145" s="508" t="s">
        <v>423</v>
      </c>
      <c r="D145" s="296"/>
      <c r="E145" s="353" t="s">
        <v>146</v>
      </c>
      <c r="F145" s="509">
        <v>40</v>
      </c>
      <c r="G145" s="183"/>
      <c r="H145" s="177"/>
      <c r="I145" s="182"/>
      <c r="J145" s="185"/>
      <c r="K145" s="185"/>
      <c r="L145" s="231"/>
      <c r="M145" s="232"/>
      <c r="N145" s="231"/>
      <c r="O145" s="231"/>
      <c r="P145" s="231"/>
      <c r="Q145" s="233"/>
    </row>
    <row r="146" spans="1:17" s="56" customFormat="1" ht="30.15">
      <c r="A146" s="251">
        <v>122</v>
      </c>
      <c r="B146" s="505"/>
      <c r="C146" s="508" t="s">
        <v>424</v>
      </c>
      <c r="D146" s="505"/>
      <c r="E146" s="505" t="s">
        <v>140</v>
      </c>
      <c r="F146" s="505">
        <v>1</v>
      </c>
      <c r="G146" s="183"/>
      <c r="H146" s="177"/>
      <c r="I146" s="182"/>
      <c r="J146" s="185"/>
      <c r="K146" s="185"/>
      <c r="L146" s="231"/>
      <c r="M146" s="232"/>
      <c r="N146" s="231"/>
      <c r="O146" s="231"/>
      <c r="P146" s="231"/>
      <c r="Q146" s="233"/>
    </row>
    <row r="147" spans="1:17" s="56" customFormat="1" ht="30.15">
      <c r="A147" s="251">
        <v>123</v>
      </c>
      <c r="B147" s="505"/>
      <c r="C147" s="508" t="s">
        <v>425</v>
      </c>
      <c r="D147" s="505"/>
      <c r="E147" s="505" t="s">
        <v>140</v>
      </c>
      <c r="F147" s="505">
        <v>36</v>
      </c>
      <c r="G147" s="183"/>
      <c r="H147" s="177"/>
      <c r="I147" s="182"/>
      <c r="J147" s="185"/>
      <c r="K147" s="185"/>
      <c r="L147" s="231"/>
      <c r="M147" s="232"/>
      <c r="N147" s="231"/>
      <c r="O147" s="231"/>
      <c r="P147" s="231"/>
      <c r="Q147" s="233"/>
    </row>
    <row r="148" spans="1:17" s="56" customFormat="1" ht="30.15">
      <c r="A148" s="251">
        <v>124</v>
      </c>
      <c r="B148" s="505"/>
      <c r="C148" s="508" t="s">
        <v>426</v>
      </c>
      <c r="D148" s="505"/>
      <c r="E148" s="505" t="s">
        <v>141</v>
      </c>
      <c r="F148" s="505">
        <v>8</v>
      </c>
      <c r="G148" s="183"/>
      <c r="H148" s="177"/>
      <c r="I148" s="182"/>
      <c r="J148" s="185"/>
      <c r="K148" s="185"/>
      <c r="L148" s="231"/>
      <c r="M148" s="232"/>
      <c r="N148" s="231"/>
      <c r="O148" s="231"/>
      <c r="P148" s="231"/>
      <c r="Q148" s="233"/>
    </row>
    <row r="149" spans="1:17" s="56" customFormat="1" ht="30.15">
      <c r="A149" s="251">
        <v>125</v>
      </c>
      <c r="B149" s="505"/>
      <c r="C149" s="358" t="s">
        <v>427</v>
      </c>
      <c r="D149" s="505"/>
      <c r="E149" s="505" t="s">
        <v>141</v>
      </c>
      <c r="F149" s="505">
        <v>5</v>
      </c>
      <c r="G149" s="183"/>
      <c r="H149" s="177"/>
      <c r="I149" s="182"/>
      <c r="J149" s="185"/>
      <c r="K149" s="185"/>
      <c r="L149" s="231"/>
      <c r="M149" s="232"/>
      <c r="N149" s="231"/>
      <c r="O149" s="231"/>
      <c r="P149" s="231"/>
      <c r="Q149" s="233"/>
    </row>
    <row r="150" spans="1:17" s="56" customFormat="1" ht="30.15">
      <c r="A150" s="251">
        <v>126</v>
      </c>
      <c r="B150" s="505"/>
      <c r="C150" s="361" t="s">
        <v>428</v>
      </c>
      <c r="D150" s="505"/>
      <c r="E150" s="342" t="s">
        <v>140</v>
      </c>
      <c r="F150" s="505">
        <v>120</v>
      </c>
      <c r="G150" s="183"/>
      <c r="H150" s="177"/>
      <c r="I150" s="182"/>
      <c r="J150" s="185"/>
      <c r="K150" s="185"/>
      <c r="L150" s="231"/>
      <c r="M150" s="232"/>
      <c r="N150" s="231"/>
      <c r="O150" s="231"/>
      <c r="P150" s="231"/>
      <c r="Q150" s="233"/>
    </row>
    <row r="151" spans="1:17" s="56" customFormat="1" ht="30.15">
      <c r="A151" s="251">
        <v>127</v>
      </c>
      <c r="B151" s="505"/>
      <c r="C151" s="361" t="s">
        <v>429</v>
      </c>
      <c r="D151" s="505"/>
      <c r="E151" s="342" t="s">
        <v>140</v>
      </c>
      <c r="F151" s="505">
        <v>250</v>
      </c>
      <c r="G151" s="183"/>
      <c r="H151" s="177"/>
      <c r="I151" s="182"/>
      <c r="J151" s="185"/>
      <c r="K151" s="185"/>
      <c r="L151" s="231"/>
      <c r="M151" s="232"/>
      <c r="N151" s="231"/>
      <c r="O151" s="231"/>
      <c r="P151" s="231"/>
      <c r="Q151" s="233"/>
    </row>
    <row r="152" spans="1:17" s="56" customFormat="1" ht="30.15">
      <c r="A152" s="251">
        <v>128</v>
      </c>
      <c r="B152" s="505"/>
      <c r="C152" s="361" t="s">
        <v>430</v>
      </c>
      <c r="D152" s="505"/>
      <c r="E152" s="342" t="s">
        <v>140</v>
      </c>
      <c r="F152" s="505">
        <v>160</v>
      </c>
      <c r="G152" s="183"/>
      <c r="H152" s="177"/>
      <c r="I152" s="182"/>
      <c r="J152" s="185"/>
      <c r="K152" s="185"/>
      <c r="L152" s="231"/>
      <c r="M152" s="232"/>
      <c r="N152" s="231"/>
      <c r="O152" s="231"/>
      <c r="P152" s="231"/>
      <c r="Q152" s="233"/>
    </row>
    <row r="153" spans="1:17" s="56" customFormat="1" ht="15.05">
      <c r="A153" s="251">
        <v>129</v>
      </c>
      <c r="B153" s="505"/>
      <c r="C153" s="361" t="s">
        <v>431</v>
      </c>
      <c r="D153" s="505"/>
      <c r="E153" s="342" t="s">
        <v>140</v>
      </c>
      <c r="F153" s="505">
        <v>12</v>
      </c>
      <c r="G153" s="183"/>
      <c r="H153" s="177"/>
      <c r="I153" s="182"/>
      <c r="J153" s="185"/>
      <c r="K153" s="185"/>
      <c r="L153" s="231"/>
      <c r="M153" s="232"/>
      <c r="N153" s="231"/>
      <c r="O153" s="231"/>
      <c r="P153" s="231"/>
      <c r="Q153" s="233"/>
    </row>
    <row r="154" spans="1:17" s="56" customFormat="1" ht="15.05">
      <c r="A154" s="251">
        <v>130</v>
      </c>
      <c r="B154" s="505"/>
      <c r="C154" s="508" t="s">
        <v>432</v>
      </c>
      <c r="D154" s="505"/>
      <c r="E154" s="505" t="s">
        <v>146</v>
      </c>
      <c r="F154" s="505">
        <v>1500</v>
      </c>
      <c r="G154" s="183"/>
      <c r="H154" s="177"/>
      <c r="I154" s="182"/>
      <c r="J154" s="185"/>
      <c r="K154" s="185"/>
      <c r="L154" s="231"/>
      <c r="M154" s="232"/>
      <c r="N154" s="231"/>
      <c r="O154" s="231"/>
      <c r="P154" s="231"/>
      <c r="Q154" s="233"/>
    </row>
    <row r="155" spans="1:17" s="56" customFormat="1" ht="15.05">
      <c r="A155" s="251">
        <v>131</v>
      </c>
      <c r="B155" s="505"/>
      <c r="C155" s="508" t="s">
        <v>433</v>
      </c>
      <c r="D155" s="505"/>
      <c r="E155" s="505" t="s">
        <v>140</v>
      </c>
      <c r="F155" s="342">
        <v>2</v>
      </c>
      <c r="G155" s="183"/>
      <c r="H155" s="177"/>
      <c r="I155" s="182"/>
      <c r="J155" s="185"/>
      <c r="K155" s="185"/>
      <c r="L155" s="231"/>
      <c r="M155" s="232"/>
      <c r="N155" s="231"/>
      <c r="O155" s="231"/>
      <c r="P155" s="231"/>
      <c r="Q155" s="233"/>
    </row>
    <row r="156" spans="1:17" s="56" customFormat="1" ht="15.05">
      <c r="A156" s="251">
        <v>132</v>
      </c>
      <c r="B156" s="505"/>
      <c r="C156" s="508" t="s">
        <v>375</v>
      </c>
      <c r="D156" s="505"/>
      <c r="E156" s="505" t="s">
        <v>140</v>
      </c>
      <c r="F156" s="505">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929" t="s">
        <v>98</v>
      </c>
      <c r="D158" s="929"/>
      <c r="E158" s="930"/>
      <c r="F158" s="930"/>
      <c r="G158" s="930"/>
      <c r="H158" s="930"/>
      <c r="I158" s="930"/>
      <c r="J158" s="930"/>
      <c r="K158" s="930"/>
      <c r="L158" s="930"/>
      <c r="M158" s="241"/>
      <c r="N158" s="241"/>
      <c r="O158" s="241"/>
      <c r="P158" s="241"/>
      <c r="Q158" s="241"/>
    </row>
    <row r="159" spans="1:17" s="114" customFormat="1">
      <c r="J159" s="135"/>
    </row>
    <row r="160" spans="1:17" customFormat="1" ht="12.8" customHeight="1">
      <c r="B160" s="136" t="s">
        <v>52</v>
      </c>
    </row>
    <row r="161" spans="1:17" customFormat="1" ht="45" customHeight="1">
      <c r="A16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923"/>
      <c r="C161" s="923"/>
      <c r="D161" s="923"/>
      <c r="E161" s="923"/>
      <c r="F161" s="923"/>
      <c r="G161" s="923"/>
      <c r="H161" s="923"/>
      <c r="I161" s="923"/>
      <c r="J161" s="923"/>
      <c r="K161" s="923"/>
      <c r="L161" s="923"/>
      <c r="M161" s="923"/>
      <c r="N161" s="923"/>
      <c r="O161" s="923"/>
      <c r="P161" s="923"/>
      <c r="Q161" s="923"/>
    </row>
    <row r="162" spans="1:17" customFormat="1" ht="76.75" customHeight="1">
      <c r="A162" s="923"/>
      <c r="B162" s="923"/>
      <c r="C162" s="923"/>
      <c r="D162" s="923"/>
      <c r="E162" s="923"/>
      <c r="F162" s="923"/>
      <c r="G162" s="923"/>
      <c r="H162" s="923"/>
      <c r="I162" s="923"/>
      <c r="J162" s="923"/>
      <c r="K162" s="923"/>
      <c r="L162" s="923"/>
      <c r="M162" s="923"/>
      <c r="N162" s="923"/>
      <c r="O162" s="923"/>
      <c r="P162" s="923"/>
      <c r="Q162" s="923"/>
    </row>
    <row r="163" spans="1:17" customFormat="1" ht="12.8" customHeight="1">
      <c r="B163" s="137"/>
    </row>
    <row r="164" spans="1:17" customFormat="1" ht="12.8"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920">
        <f>Koptame!C42</f>
        <v>0</v>
      </c>
      <c r="O166" s="920"/>
      <c r="P166" s="142"/>
      <c r="Q166" s="142"/>
    </row>
    <row r="167" spans="1:17" s="114" customFormat="1">
      <c r="C167" s="133">
        <f>Koptame!C37</f>
        <v>0</v>
      </c>
      <c r="D167" s="133"/>
      <c r="M167" s="133"/>
      <c r="N167" s="921">
        <f>Koptame!C43</f>
        <v>0</v>
      </c>
      <c r="O167" s="921"/>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topLeftCell="A25" zoomScale="90" zoomScaleNormal="100" zoomScaleSheetLayoutView="90" workbookViewId="0">
      <selection activeCell="Y46" sqref="Y46"/>
    </sheetView>
  </sheetViews>
  <sheetFormatPr defaultColWidth="9.125" defaultRowHeight="14.4"/>
  <cols>
    <col min="1" max="1" width="9" style="19" customWidth="1"/>
    <col min="2" max="2" width="9.25" style="19" customWidth="1"/>
    <col min="3" max="3" width="40.25" style="19" customWidth="1"/>
    <col min="4" max="4" width="15.375" style="1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F1" s="21"/>
      <c r="G1" s="21"/>
      <c r="H1" s="155" t="s">
        <v>87</v>
      </c>
      <c r="I1" s="103" t="str">
        <f>kops2!B28</f>
        <v>2,8</v>
      </c>
    </row>
    <row r="2" spans="1:17" s="24" customFormat="1">
      <c r="A2" s="931" t="str">
        <f>C13</f>
        <v>Ugunsgrēka signalizācijas sistēma</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c r="C13" s="244" t="str">
        <f>kops2!C28</f>
        <v>Ugunsgrēka signalizācijas sistēma</v>
      </c>
      <c r="D13" s="244"/>
      <c r="E13" s="450"/>
      <c r="F13" s="451"/>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7.35">
      <c r="A15" s="234">
        <v>1</v>
      </c>
      <c r="B15" s="458"/>
      <c r="C15" s="459" t="s">
        <v>1109</v>
      </c>
      <c r="D15" s="525" t="s">
        <v>1594</v>
      </c>
      <c r="E15" s="379" t="s">
        <v>452</v>
      </c>
      <c r="F15" s="379">
        <v>1</v>
      </c>
      <c r="G15" s="520"/>
      <c r="H15" s="520"/>
      <c r="I15" s="520"/>
      <c r="J15" s="178"/>
      <c r="K15" s="521"/>
      <c r="L15" s="231"/>
      <c r="M15" s="232"/>
      <c r="N15" s="231"/>
      <c r="O15" s="231"/>
      <c r="P15" s="231"/>
      <c r="Q15" s="233"/>
    </row>
    <row r="16" spans="1:17" s="56" customFormat="1">
      <c r="A16" s="234">
        <v>2</v>
      </c>
      <c r="B16" s="458"/>
      <c r="C16" s="459" t="s">
        <v>631</v>
      </c>
      <c r="D16" s="460" t="s">
        <v>1110</v>
      </c>
      <c r="E16" s="379" t="s">
        <v>436</v>
      </c>
      <c r="F16" s="379">
        <v>2</v>
      </c>
      <c r="G16" s="520"/>
      <c r="H16" s="520"/>
      <c r="I16" s="520"/>
      <c r="J16" s="178"/>
      <c r="K16" s="521"/>
      <c r="L16" s="231"/>
      <c r="M16" s="232"/>
      <c r="N16" s="231"/>
      <c r="O16" s="231"/>
      <c r="P16" s="231"/>
      <c r="Q16" s="233"/>
    </row>
    <row r="17" spans="1:17" s="56" customFormat="1" ht="24.9">
      <c r="A17" s="234">
        <v>3</v>
      </c>
      <c r="B17" s="458"/>
      <c r="C17" s="459" t="s">
        <v>632</v>
      </c>
      <c r="D17" s="525" t="s">
        <v>1595</v>
      </c>
      <c r="E17" s="379" t="s">
        <v>436</v>
      </c>
      <c r="F17" s="379">
        <v>261</v>
      </c>
      <c r="G17" s="520"/>
      <c r="H17" s="520"/>
      <c r="I17" s="520"/>
      <c r="J17" s="178"/>
      <c r="K17" s="521"/>
      <c r="L17" s="231"/>
      <c r="M17" s="232"/>
      <c r="N17" s="231"/>
      <c r="O17" s="231"/>
      <c r="P17" s="231"/>
      <c r="Q17" s="233"/>
    </row>
    <row r="18" spans="1:17" s="56" customFormat="1" ht="24.9">
      <c r="A18" s="234">
        <v>4</v>
      </c>
      <c r="B18" s="458"/>
      <c r="C18" s="459" t="s">
        <v>633</v>
      </c>
      <c r="D18" s="525" t="s">
        <v>1596</v>
      </c>
      <c r="E18" s="379" t="s">
        <v>436</v>
      </c>
      <c r="F18" s="379">
        <v>47</v>
      </c>
      <c r="G18" s="520"/>
      <c r="H18" s="520"/>
      <c r="I18" s="520"/>
      <c r="J18" s="178"/>
      <c r="K18" s="521"/>
      <c r="L18" s="231"/>
      <c r="M18" s="232"/>
      <c r="N18" s="231"/>
      <c r="O18" s="231"/>
      <c r="P18" s="231"/>
      <c r="Q18" s="233"/>
    </row>
    <row r="19" spans="1:17" s="56" customFormat="1" ht="24.9">
      <c r="A19" s="234">
        <v>5</v>
      </c>
      <c r="B19" s="458"/>
      <c r="C19" s="459" t="s">
        <v>634</v>
      </c>
      <c r="D19" s="525" t="s">
        <v>1597</v>
      </c>
      <c r="E19" s="379" t="s">
        <v>436</v>
      </c>
      <c r="F19" s="379">
        <v>301</v>
      </c>
      <c r="G19" s="520"/>
      <c r="H19" s="520"/>
      <c r="I19" s="520"/>
      <c r="J19" s="178"/>
      <c r="K19" s="521"/>
      <c r="L19" s="231"/>
      <c r="M19" s="232"/>
      <c r="N19" s="231"/>
      <c r="O19" s="231"/>
      <c r="P19" s="231"/>
      <c r="Q19" s="233"/>
    </row>
    <row r="20" spans="1:17" s="56" customFormat="1">
      <c r="A20" s="234">
        <v>6</v>
      </c>
      <c r="B20" s="458"/>
      <c r="C20" s="459" t="s">
        <v>635</v>
      </c>
      <c r="D20" s="460"/>
      <c r="E20" s="461" t="s">
        <v>436</v>
      </c>
      <c r="F20" s="379">
        <v>5</v>
      </c>
      <c r="G20" s="221"/>
      <c r="H20" s="520"/>
      <c r="I20" s="166"/>
      <c r="J20" s="178"/>
      <c r="K20" s="212"/>
      <c r="L20" s="231"/>
      <c r="M20" s="232"/>
      <c r="N20" s="231"/>
      <c r="O20" s="231"/>
      <c r="P20" s="231"/>
      <c r="Q20" s="233"/>
    </row>
    <row r="21" spans="1:17" s="56" customFormat="1" ht="28.8">
      <c r="A21" s="234">
        <v>7</v>
      </c>
      <c r="B21" s="458"/>
      <c r="C21" s="459" t="s">
        <v>636</v>
      </c>
      <c r="D21" s="525" t="s">
        <v>1598</v>
      </c>
      <c r="E21" s="461" t="s">
        <v>452</v>
      </c>
      <c r="F21" s="379">
        <v>24</v>
      </c>
      <c r="G21" s="221"/>
      <c r="H21" s="520"/>
      <c r="I21" s="166"/>
      <c r="J21" s="178"/>
      <c r="K21" s="212"/>
      <c r="L21" s="231"/>
      <c r="M21" s="232"/>
      <c r="N21" s="231"/>
      <c r="O21" s="231"/>
      <c r="P21" s="231"/>
      <c r="Q21" s="233"/>
    </row>
    <row r="22" spans="1:17" s="56" customFormat="1" ht="24.9">
      <c r="A22" s="234">
        <v>8</v>
      </c>
      <c r="B22" s="458"/>
      <c r="C22" s="459" t="s">
        <v>637</v>
      </c>
      <c r="D22" s="525" t="s">
        <v>1599</v>
      </c>
      <c r="E22" s="461" t="s">
        <v>436</v>
      </c>
      <c r="F22" s="379">
        <v>24</v>
      </c>
      <c r="G22" s="221"/>
      <c r="H22" s="520"/>
      <c r="I22" s="166"/>
      <c r="J22" s="178"/>
      <c r="K22" s="212"/>
      <c r="L22" s="231"/>
      <c r="M22" s="232"/>
      <c r="N22" s="231"/>
      <c r="O22" s="231"/>
      <c r="P22" s="231"/>
      <c r="Q22" s="233"/>
    </row>
    <row r="23" spans="1:17" s="56" customFormat="1" ht="24.9">
      <c r="A23" s="234">
        <v>9</v>
      </c>
      <c r="B23" s="458"/>
      <c r="C23" s="459" t="s">
        <v>638</v>
      </c>
      <c r="D23" s="525" t="s">
        <v>1600</v>
      </c>
      <c r="E23" s="461" t="s">
        <v>452</v>
      </c>
      <c r="F23" s="379">
        <v>10</v>
      </c>
      <c r="G23" s="221"/>
      <c r="H23" s="520"/>
      <c r="I23" s="166"/>
      <c r="J23" s="178"/>
      <c r="K23" s="212"/>
      <c r="L23" s="231"/>
      <c r="M23" s="232"/>
      <c r="N23" s="231"/>
      <c r="O23" s="231"/>
      <c r="P23" s="231"/>
      <c r="Q23" s="233"/>
    </row>
    <row r="24" spans="1:17" s="56" customFormat="1">
      <c r="A24" s="234">
        <v>10</v>
      </c>
      <c r="B24" s="458"/>
      <c r="C24" s="459" t="s">
        <v>1111</v>
      </c>
      <c r="D24" s="460"/>
      <c r="E24" s="461" t="s">
        <v>452</v>
      </c>
      <c r="F24" s="379">
        <v>1</v>
      </c>
      <c r="G24" s="221"/>
      <c r="H24" s="520"/>
      <c r="I24" s="166"/>
      <c r="J24" s="178"/>
      <c r="K24" s="212"/>
      <c r="L24" s="231"/>
      <c r="M24" s="232"/>
      <c r="N24" s="231"/>
      <c r="O24" s="231"/>
      <c r="P24" s="231"/>
      <c r="Q24" s="233"/>
    </row>
    <row r="25" spans="1:17" s="56" customFormat="1" ht="37.35">
      <c r="A25" s="234">
        <v>11</v>
      </c>
      <c r="B25" s="458"/>
      <c r="C25" s="459" t="s">
        <v>639</v>
      </c>
      <c r="D25" s="525" t="s">
        <v>1601</v>
      </c>
      <c r="E25" s="461" t="s">
        <v>452</v>
      </c>
      <c r="F25" s="379">
        <v>3</v>
      </c>
      <c r="G25" s="221"/>
      <c r="H25" s="520"/>
      <c r="I25" s="166"/>
      <c r="J25" s="178"/>
      <c r="K25" s="212"/>
      <c r="L25" s="231"/>
      <c r="M25" s="232"/>
      <c r="N25" s="231"/>
      <c r="O25" s="231"/>
      <c r="P25" s="231"/>
      <c r="Q25" s="233"/>
    </row>
    <row r="26" spans="1:17" s="56" customFormat="1" ht="24.9">
      <c r="A26" s="234">
        <v>12</v>
      </c>
      <c r="B26" s="458"/>
      <c r="C26" s="459" t="s">
        <v>640</v>
      </c>
      <c r="D26" s="525" t="s">
        <v>1602</v>
      </c>
      <c r="E26" s="461" t="s">
        <v>436</v>
      </c>
      <c r="F26" s="379">
        <v>129</v>
      </c>
      <c r="G26" s="221"/>
      <c r="H26" s="520"/>
      <c r="I26" s="166"/>
      <c r="J26" s="178"/>
      <c r="K26" s="212"/>
      <c r="L26" s="231"/>
      <c r="M26" s="232"/>
      <c r="N26" s="231"/>
      <c r="O26" s="231"/>
      <c r="P26" s="231"/>
      <c r="Q26" s="233"/>
    </row>
    <row r="27" spans="1:17" s="56" customFormat="1" ht="49.75">
      <c r="A27" s="234">
        <v>13</v>
      </c>
      <c r="B27" s="458"/>
      <c r="C27" s="459" t="s">
        <v>641</v>
      </c>
      <c r="D27" s="525" t="s">
        <v>1603</v>
      </c>
      <c r="E27" s="461" t="s">
        <v>436</v>
      </c>
      <c r="F27" s="379">
        <v>129</v>
      </c>
      <c r="G27" s="221"/>
      <c r="H27" s="520"/>
      <c r="I27" s="166"/>
      <c r="J27" s="178"/>
      <c r="K27" s="212"/>
      <c r="L27" s="231"/>
      <c r="M27" s="232"/>
      <c r="N27" s="231"/>
      <c r="O27" s="231"/>
      <c r="P27" s="231"/>
      <c r="Q27" s="233"/>
    </row>
    <row r="28" spans="1:17" s="56" customFormat="1" ht="37.35">
      <c r="A28" s="234">
        <v>14</v>
      </c>
      <c r="B28" s="458"/>
      <c r="C28" s="459" t="s">
        <v>642</v>
      </c>
      <c r="D28" s="525" t="s">
        <v>1604</v>
      </c>
      <c r="E28" s="461" t="s">
        <v>146</v>
      </c>
      <c r="F28" s="379">
        <v>2500</v>
      </c>
      <c r="G28" s="221"/>
      <c r="H28" s="520"/>
      <c r="I28" s="166"/>
      <c r="J28" s="178"/>
      <c r="K28" s="212"/>
      <c r="L28" s="231"/>
      <c r="M28" s="232"/>
      <c r="N28" s="231"/>
      <c r="O28" s="231"/>
      <c r="P28" s="231"/>
      <c r="Q28" s="233"/>
    </row>
    <row r="29" spans="1:17" s="56" customFormat="1" ht="49.75">
      <c r="A29" s="234">
        <v>15</v>
      </c>
      <c r="B29" s="458"/>
      <c r="C29" s="462" t="s">
        <v>643</v>
      </c>
      <c r="D29" s="525" t="s">
        <v>1605</v>
      </c>
      <c r="E29" s="461" t="s">
        <v>146</v>
      </c>
      <c r="F29" s="379">
        <v>20</v>
      </c>
      <c r="G29" s="221"/>
      <c r="H29" s="520"/>
      <c r="I29" s="166"/>
      <c r="J29" s="178"/>
      <c r="K29" s="212"/>
      <c r="L29" s="231"/>
      <c r="M29" s="232"/>
      <c r="N29" s="231"/>
      <c r="O29" s="231"/>
      <c r="P29" s="231"/>
      <c r="Q29" s="233"/>
    </row>
    <row r="30" spans="1:17" s="56" customFormat="1">
      <c r="A30" s="234">
        <v>16</v>
      </c>
      <c r="B30" s="458"/>
      <c r="C30" s="462" t="s">
        <v>1112</v>
      </c>
      <c r="D30" s="460" t="s">
        <v>1113</v>
      </c>
      <c r="E30" s="461" t="s">
        <v>146</v>
      </c>
      <c r="F30" s="379">
        <v>1000</v>
      </c>
      <c r="G30" s="212"/>
      <c r="H30" s="520"/>
      <c r="I30" s="212"/>
      <c r="J30" s="212"/>
      <c r="K30" s="212"/>
      <c r="L30" s="231"/>
      <c r="M30" s="232"/>
      <c r="N30" s="231"/>
      <c r="O30" s="231"/>
      <c r="P30" s="231"/>
      <c r="Q30" s="233"/>
    </row>
    <row r="31" spans="1:17" s="56" customFormat="1">
      <c r="A31" s="234">
        <v>17</v>
      </c>
      <c r="B31" s="458"/>
      <c r="C31" s="459" t="s">
        <v>1114</v>
      </c>
      <c r="D31" s="460" t="s">
        <v>1115</v>
      </c>
      <c r="E31" s="461" t="s">
        <v>146</v>
      </c>
      <c r="F31" s="379">
        <v>10</v>
      </c>
      <c r="G31" s="221"/>
      <c r="H31" s="520"/>
      <c r="I31" s="166"/>
      <c r="J31" s="178"/>
      <c r="K31" s="212"/>
      <c r="L31" s="231"/>
      <c r="M31" s="232"/>
      <c r="N31" s="231"/>
      <c r="O31" s="231"/>
      <c r="P31" s="231"/>
      <c r="Q31" s="233"/>
    </row>
    <row r="32" spans="1:17" s="56" customFormat="1">
      <c r="A32" s="234">
        <v>18</v>
      </c>
      <c r="B32" s="458"/>
      <c r="C32" s="459" t="s">
        <v>595</v>
      </c>
      <c r="D32" s="460"/>
      <c r="E32" s="461" t="s">
        <v>452</v>
      </c>
      <c r="F32" s="379">
        <v>1</v>
      </c>
      <c r="G32" s="221"/>
      <c r="H32" s="520"/>
      <c r="I32" s="166"/>
      <c r="J32" s="178"/>
      <c r="K32" s="212"/>
      <c r="L32" s="231"/>
      <c r="M32" s="232"/>
      <c r="N32" s="231"/>
      <c r="O32" s="231"/>
      <c r="P32" s="231"/>
      <c r="Q32" s="233"/>
    </row>
    <row r="33" spans="1:17" s="56" customFormat="1">
      <c r="A33" s="234">
        <v>19</v>
      </c>
      <c r="B33" s="458"/>
      <c r="C33" s="463" t="s">
        <v>644</v>
      </c>
      <c r="D33" s="463" t="s">
        <v>1606</v>
      </c>
      <c r="E33" s="379" t="s">
        <v>436</v>
      </c>
      <c r="F33" s="379">
        <v>4770</v>
      </c>
      <c r="G33" s="212"/>
      <c r="H33" s="520"/>
      <c r="I33" s="212"/>
      <c r="J33" s="178"/>
      <c r="K33" s="212"/>
      <c r="L33" s="231"/>
      <c r="M33" s="232"/>
      <c r="N33" s="231"/>
      <c r="O33" s="231"/>
      <c r="P33" s="231"/>
      <c r="Q33" s="233"/>
    </row>
    <row r="34" spans="1:17" s="56" customFormat="1">
      <c r="A34" s="234">
        <v>20</v>
      </c>
      <c r="B34" s="458"/>
      <c r="C34" s="463" t="s">
        <v>645</v>
      </c>
      <c r="D34" s="463" t="s">
        <v>1607</v>
      </c>
      <c r="E34" s="379" t="s">
        <v>436</v>
      </c>
      <c r="F34" s="379">
        <v>200</v>
      </c>
      <c r="G34" s="212"/>
      <c r="H34" s="520"/>
      <c r="I34" s="212"/>
      <c r="J34" s="212"/>
      <c r="K34" s="212"/>
      <c r="L34" s="231"/>
      <c r="M34" s="232"/>
      <c r="N34" s="231"/>
      <c r="O34" s="231"/>
      <c r="P34" s="231"/>
      <c r="Q34" s="233"/>
    </row>
    <row r="35" spans="1:17" s="56" customFormat="1" ht="43.2">
      <c r="A35" s="234">
        <v>21</v>
      </c>
      <c r="B35" s="458"/>
      <c r="C35" s="463" t="s">
        <v>558</v>
      </c>
      <c r="D35" s="464" t="s">
        <v>1608</v>
      </c>
      <c r="E35" s="465" t="s">
        <v>452</v>
      </c>
      <c r="F35" s="379">
        <v>1</v>
      </c>
      <c r="G35" s="212"/>
      <c r="H35" s="520"/>
      <c r="I35" s="212"/>
      <c r="J35" s="212"/>
      <c r="K35" s="212"/>
      <c r="L35" s="231"/>
      <c r="M35" s="232"/>
      <c r="N35" s="231"/>
      <c r="O35" s="231"/>
      <c r="P35" s="231"/>
      <c r="Q35" s="233"/>
    </row>
    <row r="36" spans="1:17" s="56" customFormat="1">
      <c r="A36" s="234">
        <v>22</v>
      </c>
      <c r="B36" s="458"/>
      <c r="C36" s="463" t="s">
        <v>646</v>
      </c>
      <c r="D36" s="464"/>
      <c r="E36" s="465" t="s">
        <v>452</v>
      </c>
      <c r="F36" s="379">
        <v>1</v>
      </c>
      <c r="G36" s="212"/>
      <c r="H36" s="520"/>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929" t="s">
        <v>98</v>
      </c>
      <c r="D38" s="929"/>
      <c r="E38" s="930"/>
      <c r="F38" s="930"/>
      <c r="G38" s="930"/>
      <c r="H38" s="930"/>
      <c r="I38" s="930"/>
      <c r="J38" s="930"/>
      <c r="K38" s="930"/>
      <c r="L38" s="930"/>
      <c r="M38" s="241"/>
      <c r="N38" s="241"/>
      <c r="O38" s="241"/>
      <c r="P38" s="241"/>
      <c r="Q38" s="241"/>
    </row>
    <row r="39" spans="1:17" s="114" customFormat="1">
      <c r="J39" s="135"/>
    </row>
    <row r="40" spans="1:17" s="1" customFormat="1" ht="12.8" customHeight="1">
      <c r="B40" s="136" t="s">
        <v>52</v>
      </c>
    </row>
    <row r="41" spans="1:17" s="1" customFormat="1" ht="45" customHeight="1">
      <c r="A41" s="959"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959"/>
      <c r="C41" s="959"/>
      <c r="D41" s="959"/>
      <c r="E41" s="959"/>
      <c r="F41" s="959"/>
      <c r="G41" s="959"/>
      <c r="H41" s="959"/>
      <c r="I41" s="959"/>
      <c r="J41" s="959"/>
      <c r="K41" s="959"/>
      <c r="L41" s="959"/>
      <c r="M41" s="959"/>
      <c r="N41" s="959"/>
      <c r="O41" s="959"/>
      <c r="P41" s="959"/>
      <c r="Q41" s="959"/>
    </row>
    <row r="42" spans="1:17" s="1" customFormat="1" ht="76.75" customHeight="1">
      <c r="A42" s="959"/>
      <c r="B42" s="959"/>
      <c r="C42" s="959"/>
      <c r="D42" s="959"/>
      <c r="E42" s="959"/>
      <c r="F42" s="959"/>
      <c r="G42" s="959"/>
      <c r="H42" s="959"/>
      <c r="I42" s="959"/>
      <c r="J42" s="959"/>
      <c r="K42" s="959"/>
      <c r="L42" s="959"/>
      <c r="M42" s="959"/>
      <c r="N42" s="959"/>
      <c r="O42" s="959"/>
      <c r="P42" s="959"/>
      <c r="Q42" s="959"/>
    </row>
    <row r="43" spans="1:17" s="1" customFormat="1" ht="12.8" customHeight="1">
      <c r="B43" s="488"/>
    </row>
    <row r="44" spans="1:17" s="1" customFormat="1" ht="12.8" customHeight="1">
      <c r="B44" s="488"/>
    </row>
    <row r="45" spans="1:17" s="114" customFormat="1">
      <c r="B45" s="114" t="s">
        <v>8</v>
      </c>
      <c r="M45" s="142" t="str">
        <f>Koptame!B41</f>
        <v>Pārbaudīja:</v>
      </c>
      <c r="N45" s="142"/>
      <c r="O45" s="142"/>
      <c r="P45" s="142"/>
      <c r="Q45" s="142"/>
    </row>
    <row r="46" spans="1:17" s="114" customFormat="1">
      <c r="C46" s="134">
        <f>Koptame!C36</f>
        <v>0</v>
      </c>
      <c r="D46" s="134"/>
      <c r="M46" s="134"/>
      <c r="N46" s="920">
        <f>Koptame!C42</f>
        <v>0</v>
      </c>
      <c r="O46" s="920"/>
      <c r="P46" s="142"/>
      <c r="Q46" s="142"/>
    </row>
    <row r="47" spans="1:17" s="114" customFormat="1">
      <c r="C47" s="133">
        <f>Koptame!C37</f>
        <v>0</v>
      </c>
      <c r="D47" s="133"/>
      <c r="M47" s="133"/>
      <c r="N47" s="921">
        <f>Koptame!C43</f>
        <v>0</v>
      </c>
      <c r="O47" s="921"/>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zoomScaleNormal="100" zoomScaleSheetLayoutView="100" workbookViewId="0">
      <selection activeCell="G29" sqref="G29"/>
    </sheetView>
  </sheetViews>
  <sheetFormatPr defaultColWidth="9.125" defaultRowHeight="14.4"/>
  <cols>
    <col min="1" max="1" width="9" style="19" customWidth="1"/>
    <col min="2" max="2" width="6.25" style="19" customWidth="1"/>
    <col min="3" max="3" width="40.25" style="19" customWidth="1"/>
    <col min="4" max="4" width="15.375" style="1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F1" s="21"/>
      <c r="G1" s="21"/>
      <c r="H1" s="155" t="s">
        <v>87</v>
      </c>
      <c r="I1" s="103" t="str">
        <f>kops2!B29</f>
        <v>2,9</v>
      </c>
    </row>
    <row r="2" spans="1:17" s="24" customFormat="1">
      <c r="A2" s="931" t="str">
        <f>C13</f>
        <v xml:space="preserve">Piekļuves kontroles sistēma </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73.5" customHeight="1">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41.9"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6">
      <c r="A15" s="251">
        <v>1</v>
      </c>
      <c r="B15" s="522"/>
      <c r="C15" s="523" t="s">
        <v>501</v>
      </c>
      <c r="D15" s="523" t="s">
        <v>1609</v>
      </c>
      <c r="E15" s="374" t="s">
        <v>436</v>
      </c>
      <c r="F15" s="374">
        <v>7</v>
      </c>
      <c r="G15" s="192"/>
      <c r="H15" s="192"/>
      <c r="I15" s="190"/>
      <c r="J15" s="184"/>
      <c r="K15" s="193"/>
      <c r="L15" s="231"/>
      <c r="M15" s="232"/>
      <c r="N15" s="231"/>
      <c r="O15" s="231"/>
      <c r="P15" s="231"/>
      <c r="Q15" s="233"/>
    </row>
    <row r="16" spans="1:17" s="56" customFormat="1" ht="57.6">
      <c r="A16" s="251">
        <v>2</v>
      </c>
      <c r="B16" s="522"/>
      <c r="C16" s="523" t="s">
        <v>502</v>
      </c>
      <c r="D16" s="523" t="s">
        <v>1610</v>
      </c>
      <c r="E16" s="374" t="s">
        <v>436</v>
      </c>
      <c r="F16" s="374">
        <v>20</v>
      </c>
      <c r="G16" s="192"/>
      <c r="H16" s="192"/>
      <c r="I16" s="190"/>
      <c r="J16" s="184"/>
      <c r="K16" s="193"/>
      <c r="L16" s="231"/>
      <c r="M16" s="232"/>
      <c r="N16" s="231"/>
      <c r="O16" s="231"/>
      <c r="P16" s="231"/>
      <c r="Q16" s="233"/>
    </row>
    <row r="17" spans="1:17" s="56" customFormat="1" ht="57.6">
      <c r="A17" s="251">
        <v>3</v>
      </c>
      <c r="B17" s="522"/>
      <c r="C17" s="523" t="s">
        <v>439</v>
      </c>
      <c r="D17" s="523" t="s">
        <v>1611</v>
      </c>
      <c r="E17" s="374" t="s">
        <v>452</v>
      </c>
      <c r="F17" s="374">
        <v>7</v>
      </c>
      <c r="G17" s="192"/>
      <c r="H17" s="192"/>
      <c r="I17" s="190"/>
      <c r="J17" s="184"/>
      <c r="K17" s="193"/>
      <c r="L17" s="231"/>
      <c r="M17" s="232"/>
      <c r="N17" s="231"/>
      <c r="O17" s="231"/>
      <c r="P17" s="231"/>
      <c r="Q17" s="233"/>
    </row>
    <row r="18" spans="1:17" s="56" customFormat="1">
      <c r="A18" s="251">
        <v>4</v>
      </c>
      <c r="B18" s="522"/>
      <c r="C18" s="523" t="s">
        <v>440</v>
      </c>
      <c r="D18" s="523" t="s">
        <v>441</v>
      </c>
      <c r="E18" s="374" t="s">
        <v>452</v>
      </c>
      <c r="F18" s="374">
        <v>7</v>
      </c>
      <c r="G18" s="192"/>
      <c r="H18" s="192"/>
      <c r="I18" s="190"/>
      <c r="J18" s="184"/>
      <c r="K18" s="193"/>
      <c r="L18" s="231"/>
      <c r="M18" s="232"/>
      <c r="N18" s="231"/>
      <c r="O18" s="231"/>
      <c r="P18" s="231"/>
      <c r="Q18" s="233"/>
    </row>
    <row r="19" spans="1:17" s="56" customFormat="1" ht="57.6">
      <c r="A19" s="251">
        <v>5</v>
      </c>
      <c r="B19" s="522"/>
      <c r="C19" s="523" t="s">
        <v>503</v>
      </c>
      <c r="D19" s="523" t="s">
        <v>1612</v>
      </c>
      <c r="E19" s="374" t="s">
        <v>436</v>
      </c>
      <c r="F19" s="374">
        <v>52</v>
      </c>
      <c r="G19" s="192"/>
      <c r="H19" s="192"/>
      <c r="I19" s="190"/>
      <c r="J19" s="184"/>
      <c r="K19" s="193"/>
      <c r="L19" s="231"/>
      <c r="M19" s="232"/>
      <c r="N19" s="231"/>
      <c r="O19" s="231"/>
      <c r="P19" s="231"/>
      <c r="Q19" s="233"/>
    </row>
    <row r="20" spans="1:17" s="56" customFormat="1" ht="43.2">
      <c r="A20" s="251">
        <v>6</v>
      </c>
      <c r="B20" s="522"/>
      <c r="C20" s="523" t="s">
        <v>503</v>
      </c>
      <c r="D20" s="523" t="s">
        <v>1613</v>
      </c>
      <c r="E20" s="374" t="s">
        <v>436</v>
      </c>
      <c r="F20" s="374">
        <v>2</v>
      </c>
      <c r="G20" s="192"/>
      <c r="H20" s="192"/>
      <c r="I20" s="190"/>
      <c r="J20" s="184"/>
      <c r="K20" s="193"/>
      <c r="L20" s="231"/>
      <c r="M20" s="232"/>
      <c r="N20" s="231"/>
      <c r="O20" s="231"/>
      <c r="P20" s="231"/>
      <c r="Q20" s="233"/>
    </row>
    <row r="21" spans="1:17" s="56" customFormat="1" ht="43.2">
      <c r="A21" s="251">
        <v>7</v>
      </c>
      <c r="B21" s="522"/>
      <c r="C21" s="523" t="s">
        <v>504</v>
      </c>
      <c r="D21" s="523" t="s">
        <v>1614</v>
      </c>
      <c r="E21" s="374" t="s">
        <v>436</v>
      </c>
      <c r="F21" s="374">
        <v>54</v>
      </c>
      <c r="G21" s="192"/>
      <c r="H21" s="192"/>
      <c r="I21" s="190"/>
      <c r="J21" s="184"/>
      <c r="K21" s="193"/>
      <c r="L21" s="231"/>
      <c r="M21" s="232"/>
      <c r="N21" s="231"/>
      <c r="O21" s="231"/>
      <c r="P21" s="231"/>
      <c r="Q21" s="233"/>
    </row>
    <row r="22" spans="1:17" s="56" customFormat="1">
      <c r="A22" s="251">
        <v>8</v>
      </c>
      <c r="B22" s="522"/>
      <c r="C22" s="523" t="s">
        <v>444</v>
      </c>
      <c r="D22" s="523"/>
      <c r="E22" s="374" t="s">
        <v>436</v>
      </c>
      <c r="F22" s="374">
        <v>61</v>
      </c>
      <c r="G22" s="192"/>
      <c r="H22" s="192"/>
      <c r="I22" s="190"/>
      <c r="J22" s="184"/>
      <c r="K22" s="193"/>
      <c r="L22" s="231"/>
      <c r="M22" s="232"/>
      <c r="N22" s="231"/>
      <c r="O22" s="231"/>
      <c r="P22" s="231"/>
      <c r="Q22" s="233"/>
    </row>
    <row r="23" spans="1:17" s="56" customFormat="1">
      <c r="A23" s="251">
        <v>9</v>
      </c>
      <c r="B23" s="522"/>
      <c r="C23" s="523" t="s">
        <v>505</v>
      </c>
      <c r="D23" s="523"/>
      <c r="E23" s="374" t="s">
        <v>436</v>
      </c>
      <c r="F23" s="374">
        <v>54</v>
      </c>
      <c r="G23" s="192"/>
      <c r="H23" s="192"/>
      <c r="I23" s="190"/>
      <c r="J23" s="184"/>
      <c r="K23" s="193"/>
      <c r="L23" s="231"/>
      <c r="M23" s="232"/>
      <c r="N23" s="231"/>
      <c r="O23" s="231"/>
      <c r="P23" s="231"/>
      <c r="Q23" s="233"/>
    </row>
    <row r="24" spans="1:17" s="56" customFormat="1">
      <c r="A24" s="251">
        <v>10</v>
      </c>
      <c r="B24" s="522"/>
      <c r="C24" s="523" t="s">
        <v>506</v>
      </c>
      <c r="D24" s="523" t="s">
        <v>507</v>
      </c>
      <c r="E24" s="374" t="s">
        <v>146</v>
      </c>
      <c r="F24" s="374">
        <v>7000</v>
      </c>
      <c r="G24" s="192"/>
      <c r="H24" s="192"/>
      <c r="I24" s="190"/>
      <c r="J24" s="195"/>
      <c r="K24" s="196"/>
      <c r="L24" s="231"/>
      <c r="M24" s="232"/>
      <c r="N24" s="231"/>
      <c r="O24" s="231"/>
      <c r="P24" s="231"/>
      <c r="Q24" s="233"/>
    </row>
    <row r="25" spans="1:17" s="56" customFormat="1" ht="28.8">
      <c r="A25" s="251">
        <v>11</v>
      </c>
      <c r="B25" s="522"/>
      <c r="C25" s="523" t="s">
        <v>508</v>
      </c>
      <c r="D25" s="523" t="s">
        <v>509</v>
      </c>
      <c r="E25" s="374" t="s">
        <v>146</v>
      </c>
      <c r="F25" s="374">
        <v>30</v>
      </c>
      <c r="G25" s="192"/>
      <c r="H25" s="192"/>
      <c r="I25" s="190"/>
      <c r="J25" s="195"/>
      <c r="K25" s="196"/>
      <c r="L25" s="231"/>
      <c r="M25" s="232"/>
      <c r="N25" s="231"/>
      <c r="O25" s="231"/>
      <c r="P25" s="231"/>
      <c r="Q25" s="233"/>
    </row>
    <row r="26" spans="1:17" s="56" customFormat="1">
      <c r="A26" s="251">
        <v>12</v>
      </c>
      <c r="B26" s="522"/>
      <c r="C26" s="523" t="s">
        <v>449</v>
      </c>
      <c r="D26" s="523" t="s">
        <v>1116</v>
      </c>
      <c r="E26" s="374" t="s">
        <v>146</v>
      </c>
      <c r="F26" s="374">
        <v>60</v>
      </c>
      <c r="G26" s="192"/>
      <c r="H26" s="192"/>
      <c r="I26" s="190"/>
      <c r="J26" s="182"/>
      <c r="K26" s="182"/>
      <c r="L26" s="231"/>
      <c r="M26" s="232"/>
      <c r="N26" s="231"/>
      <c r="O26" s="231"/>
      <c r="P26" s="231"/>
      <c r="Q26" s="233"/>
    </row>
    <row r="27" spans="1:17" s="56" customFormat="1">
      <c r="A27" s="251">
        <v>13</v>
      </c>
      <c r="B27" s="522"/>
      <c r="C27" s="523" t="s">
        <v>1117</v>
      </c>
      <c r="D27" s="523" t="s">
        <v>1115</v>
      </c>
      <c r="E27" s="374" t="s">
        <v>146</v>
      </c>
      <c r="F27" s="374">
        <v>10</v>
      </c>
      <c r="G27" s="192"/>
      <c r="H27" s="192"/>
      <c r="I27" s="190"/>
      <c r="J27" s="182"/>
      <c r="K27" s="182"/>
      <c r="L27" s="231"/>
      <c r="M27" s="232"/>
      <c r="N27" s="231"/>
      <c r="O27" s="231"/>
      <c r="P27" s="231"/>
      <c r="Q27" s="233"/>
    </row>
    <row r="28" spans="1:17" s="56" customFormat="1">
      <c r="A28" s="251">
        <v>14</v>
      </c>
      <c r="B28" s="522"/>
      <c r="C28" s="523" t="s">
        <v>1118</v>
      </c>
      <c r="D28" s="523" t="s">
        <v>1115</v>
      </c>
      <c r="E28" s="374" t="s">
        <v>146</v>
      </c>
      <c r="F28" s="374">
        <v>10</v>
      </c>
      <c r="G28" s="192"/>
      <c r="H28" s="192"/>
      <c r="I28" s="190"/>
      <c r="J28" s="182"/>
      <c r="K28" s="182"/>
      <c r="L28" s="231"/>
      <c r="M28" s="232"/>
      <c r="N28" s="231"/>
      <c r="O28" s="231"/>
      <c r="P28" s="231"/>
      <c r="Q28" s="233"/>
    </row>
    <row r="29" spans="1:17" s="56" customFormat="1">
      <c r="A29" s="251">
        <v>15</v>
      </c>
      <c r="B29" s="522"/>
      <c r="C29" s="523" t="s">
        <v>451</v>
      </c>
      <c r="D29" s="523"/>
      <c r="E29" s="374" t="s">
        <v>452</v>
      </c>
      <c r="F29" s="374">
        <v>1</v>
      </c>
      <c r="G29" s="192"/>
      <c r="H29" s="192"/>
      <c r="I29" s="190"/>
      <c r="J29" s="160"/>
      <c r="K29" s="196"/>
      <c r="L29" s="231"/>
      <c r="M29" s="232"/>
      <c r="N29" s="231"/>
      <c r="O29" s="231"/>
      <c r="P29" s="231"/>
      <c r="Q29" s="233"/>
    </row>
    <row r="30" spans="1:17" s="56" customFormat="1">
      <c r="A30" s="251">
        <v>16</v>
      </c>
      <c r="B30" s="522"/>
      <c r="C30" s="523" t="s">
        <v>510</v>
      </c>
      <c r="D30" s="524" t="s">
        <v>1615</v>
      </c>
      <c r="E30" s="374" t="s">
        <v>436</v>
      </c>
      <c r="F30" s="374">
        <v>1</v>
      </c>
      <c r="G30" s="192"/>
      <c r="H30" s="192"/>
      <c r="I30" s="190"/>
      <c r="J30" s="184"/>
      <c r="K30" s="193"/>
      <c r="L30" s="231"/>
      <c r="M30" s="232"/>
      <c r="N30" s="231"/>
      <c r="O30" s="231"/>
      <c r="P30" s="231"/>
      <c r="Q30" s="233"/>
    </row>
    <row r="31" spans="1:17" s="56" customFormat="1" ht="43.2">
      <c r="A31" s="251">
        <v>17</v>
      </c>
      <c r="B31" s="522"/>
      <c r="C31" s="523" t="s">
        <v>511</v>
      </c>
      <c r="D31" s="523" t="s">
        <v>1616</v>
      </c>
      <c r="E31" s="374" t="s">
        <v>436</v>
      </c>
      <c r="F31" s="374">
        <v>2</v>
      </c>
      <c r="G31" s="192"/>
      <c r="H31" s="192"/>
      <c r="I31" s="190"/>
      <c r="J31" s="184"/>
      <c r="K31" s="193"/>
      <c r="L31" s="231"/>
      <c r="M31" s="232"/>
      <c r="N31" s="231"/>
      <c r="O31" s="231"/>
      <c r="P31" s="231"/>
      <c r="Q31" s="233"/>
    </row>
    <row r="32" spans="1:17" s="56" customFormat="1" ht="43.2">
      <c r="A32" s="251">
        <v>18</v>
      </c>
      <c r="B32" s="522"/>
      <c r="C32" s="523" t="s">
        <v>512</v>
      </c>
      <c r="D32" s="523" t="s">
        <v>1617</v>
      </c>
      <c r="E32" s="374" t="s">
        <v>436</v>
      </c>
      <c r="F32" s="374">
        <v>1</v>
      </c>
      <c r="G32" s="192"/>
      <c r="H32" s="192"/>
      <c r="I32" s="190"/>
      <c r="J32" s="184"/>
      <c r="K32" s="193"/>
      <c r="L32" s="231"/>
      <c r="M32" s="232"/>
      <c r="N32" s="231"/>
      <c r="O32" s="231"/>
      <c r="P32" s="231"/>
      <c r="Q32" s="233"/>
    </row>
    <row r="33" spans="1:17" s="56" customFormat="1" ht="57.6">
      <c r="A33" s="251">
        <v>19</v>
      </c>
      <c r="B33" s="522"/>
      <c r="C33" s="523" t="s">
        <v>1618</v>
      </c>
      <c r="D33" s="523"/>
      <c r="E33" s="374" t="s">
        <v>452</v>
      </c>
      <c r="F33" s="374">
        <v>1</v>
      </c>
      <c r="G33" s="192"/>
      <c r="H33" s="192"/>
      <c r="I33" s="190"/>
      <c r="J33" s="195"/>
      <c r="K33" s="196"/>
      <c r="L33" s="231"/>
      <c r="M33" s="232"/>
      <c r="N33" s="231"/>
      <c r="O33" s="231"/>
      <c r="P33" s="231"/>
      <c r="Q33" s="233"/>
    </row>
    <row r="34" spans="1:17" s="56" customFormat="1" ht="28.8">
      <c r="A34" s="251">
        <v>20</v>
      </c>
      <c r="B34" s="522"/>
      <c r="C34" s="523" t="s">
        <v>513</v>
      </c>
      <c r="D34" s="523"/>
      <c r="E34" s="374" t="s">
        <v>452</v>
      </c>
      <c r="F34" s="374">
        <v>1</v>
      </c>
      <c r="G34" s="192"/>
      <c r="H34" s="192"/>
      <c r="I34" s="190"/>
      <c r="J34" s="195"/>
      <c r="K34" s="196"/>
      <c r="L34" s="231"/>
      <c r="M34" s="232"/>
      <c r="N34" s="231"/>
      <c r="O34" s="231"/>
      <c r="P34" s="231"/>
      <c r="Q34" s="233"/>
    </row>
    <row r="35" spans="1:17" s="56" customFormat="1" ht="15.05">
      <c r="A35" s="366"/>
      <c r="B35" s="367"/>
      <c r="C35" s="368"/>
      <c r="D35" s="368"/>
      <c r="E35" s="325"/>
      <c r="F35" s="369"/>
      <c r="G35" s="370"/>
      <c r="H35" s="370"/>
      <c r="I35" s="257"/>
      <c r="J35" s="257"/>
      <c r="K35" s="257"/>
      <c r="L35" s="371"/>
      <c r="M35" s="372"/>
      <c r="N35" s="371"/>
      <c r="O35" s="371"/>
      <c r="P35" s="371"/>
      <c r="Q35" s="373"/>
    </row>
    <row r="36" spans="1:17" ht="15.4" customHeight="1">
      <c r="A36" s="223"/>
      <c r="B36" s="223"/>
      <c r="C36" s="929" t="s">
        <v>98</v>
      </c>
      <c r="D36" s="929"/>
      <c r="E36" s="930"/>
      <c r="F36" s="930"/>
      <c r="G36" s="930"/>
      <c r="H36" s="930"/>
      <c r="I36" s="930"/>
      <c r="J36" s="930"/>
      <c r="K36" s="930"/>
      <c r="L36" s="930"/>
      <c r="M36" s="241"/>
      <c r="N36" s="241"/>
      <c r="O36" s="241"/>
      <c r="P36" s="241"/>
      <c r="Q36" s="241"/>
    </row>
    <row r="37" spans="1:17" s="114" customFormat="1">
      <c r="J37" s="135"/>
    </row>
    <row r="38" spans="1:17" customFormat="1" ht="12.8" customHeight="1">
      <c r="B38" s="136" t="s">
        <v>52</v>
      </c>
    </row>
    <row r="39" spans="1:17" customFormat="1" ht="45" customHeight="1">
      <c r="A39"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23"/>
      <c r="C39" s="923"/>
      <c r="D39" s="923"/>
      <c r="E39" s="923"/>
      <c r="F39" s="923"/>
      <c r="G39" s="923"/>
      <c r="H39" s="923"/>
      <c r="I39" s="923"/>
      <c r="J39" s="923"/>
      <c r="K39" s="923"/>
      <c r="L39" s="923"/>
      <c r="M39" s="923"/>
      <c r="N39" s="923"/>
      <c r="O39" s="923"/>
      <c r="P39" s="923"/>
      <c r="Q39" s="923"/>
    </row>
    <row r="40" spans="1:17" customFormat="1" ht="76.75" customHeight="1">
      <c r="A40" s="923"/>
      <c r="B40" s="923"/>
      <c r="C40" s="923"/>
      <c r="D40" s="923"/>
      <c r="E40" s="923"/>
      <c r="F40" s="923"/>
      <c r="G40" s="923"/>
      <c r="H40" s="923"/>
      <c r="I40" s="923"/>
      <c r="J40" s="923"/>
      <c r="K40" s="923"/>
      <c r="L40" s="923"/>
      <c r="M40" s="923"/>
      <c r="N40" s="923"/>
      <c r="O40" s="923"/>
      <c r="P40" s="923"/>
      <c r="Q40" s="923"/>
    </row>
    <row r="41" spans="1:17" customFormat="1" ht="12.8" customHeight="1">
      <c r="B41" s="137"/>
    </row>
    <row r="42" spans="1:17" customFormat="1" ht="12.8"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920">
        <f>Koptame!C42</f>
        <v>0</v>
      </c>
      <c r="O44" s="920"/>
      <c r="P44" s="142"/>
      <c r="Q44" s="142"/>
    </row>
    <row r="45" spans="1:17" s="114" customFormat="1">
      <c r="C45" s="133">
        <f>Koptame!C37</f>
        <v>0</v>
      </c>
      <c r="D45" s="133"/>
      <c r="M45" s="133"/>
      <c r="N45" s="921">
        <f>Koptame!C43</f>
        <v>0</v>
      </c>
      <c r="O45" s="921"/>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2" priority="7" stopIfTrue="1" operator="equal">
      <formula>0</formula>
    </cfRule>
    <cfRule type="expression" dxfId="221" priority="8" stopIfTrue="1">
      <formula>#DIV/0!</formula>
    </cfRule>
  </conditionalFormatting>
  <conditionalFormatting sqref="E22:E24">
    <cfRule type="cellIs" dxfId="220" priority="5" stopIfTrue="1" operator="equal">
      <formula>0</formula>
    </cfRule>
    <cfRule type="expression" dxfId="219" priority="6" stopIfTrue="1">
      <formula>#DIV/0!</formula>
    </cfRule>
  </conditionalFormatting>
  <conditionalFormatting sqref="E30:E31">
    <cfRule type="cellIs" dxfId="218" priority="9" stopIfTrue="1" operator="equal">
      <formula>0</formula>
    </cfRule>
    <cfRule type="expression" dxfId="217"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topLeftCell="A31" zoomScale="90" zoomScaleNormal="100" zoomScaleSheetLayoutView="90" workbookViewId="0">
      <selection activeCell="U20" sqref="U20"/>
    </sheetView>
  </sheetViews>
  <sheetFormatPr defaultColWidth="9.125" defaultRowHeight="14.4"/>
  <cols>
    <col min="1" max="1" width="9" style="19" customWidth="1"/>
    <col min="2" max="2" width="9.25" style="19" customWidth="1"/>
    <col min="3" max="3" width="46.375" style="49" customWidth="1"/>
    <col min="4" max="4" width="12.25"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C1" s="47"/>
      <c r="D1" s="47"/>
      <c r="F1" s="21"/>
      <c r="G1" s="21"/>
      <c r="H1" s="155" t="s">
        <v>87</v>
      </c>
      <c r="I1" s="104" t="str">
        <f>kops2!B30</f>
        <v>2,10</v>
      </c>
    </row>
    <row r="2" spans="1:17" s="24" customFormat="1">
      <c r="A2" s="931" t="str">
        <f>C13</f>
        <v>Elektronisko sakaru sistēma</v>
      </c>
      <c r="B2" s="931"/>
      <c r="C2" s="931"/>
      <c r="D2" s="931"/>
      <c r="E2" s="931"/>
      <c r="F2" s="931"/>
      <c r="G2" s="931"/>
      <c r="H2" s="931"/>
      <c r="I2" s="931"/>
      <c r="J2" s="931"/>
      <c r="K2" s="931"/>
      <c r="L2" s="931"/>
      <c r="M2" s="931"/>
      <c r="N2" s="931"/>
      <c r="O2" s="931"/>
      <c r="P2" s="931"/>
      <c r="Q2" s="931"/>
    </row>
    <row r="3" spans="1:17">
      <c r="A3" s="20"/>
      <c r="B3" s="20"/>
      <c r="C3" s="48" t="s">
        <v>11</v>
      </c>
      <c r="D3" s="48"/>
      <c r="E3" s="933" t="str">
        <f>Koptame!C11</f>
        <v>Pirmsskolas izglītības iestāde</v>
      </c>
      <c r="F3" s="933"/>
      <c r="G3" s="933"/>
      <c r="H3" s="933"/>
      <c r="I3" s="933"/>
      <c r="J3" s="933"/>
      <c r="K3" s="933"/>
      <c r="L3" s="933"/>
      <c r="M3" s="933"/>
      <c r="N3" s="933"/>
      <c r="O3" s="933"/>
      <c r="P3" s="933"/>
      <c r="Q3" s="933"/>
    </row>
    <row r="4" spans="1:17">
      <c r="A4" s="20"/>
      <c r="B4" s="20"/>
      <c r="C4" s="48" t="s">
        <v>12</v>
      </c>
      <c r="D4" s="48"/>
      <c r="E4" s="933" t="str">
        <f>Koptame!C12</f>
        <v>Pirmsskolas izglītības iestādes jaunbūve</v>
      </c>
      <c r="F4" s="933"/>
      <c r="G4" s="933"/>
      <c r="H4" s="933"/>
      <c r="I4" s="933"/>
      <c r="J4" s="933"/>
      <c r="K4" s="933"/>
      <c r="L4" s="933"/>
      <c r="M4" s="933"/>
      <c r="N4" s="933"/>
      <c r="O4" s="933"/>
      <c r="P4" s="933"/>
      <c r="Q4" s="933"/>
    </row>
    <row r="5" spans="1:17">
      <c r="A5" s="20"/>
      <c r="B5" s="20"/>
      <c r="C5" s="48" t="s">
        <v>13</v>
      </c>
      <c r="D5" s="48"/>
      <c r="E5" s="933" t="str">
        <f>Koptame!C13</f>
        <v>Baložu iela 33, Baloži, Ķekavas novads</v>
      </c>
      <c r="F5" s="933"/>
      <c r="G5" s="933"/>
      <c r="H5" s="933"/>
      <c r="I5" s="933"/>
      <c r="J5" s="933"/>
      <c r="K5" s="933"/>
      <c r="L5" s="933"/>
      <c r="M5" s="933"/>
      <c r="N5" s="933"/>
      <c r="O5" s="933"/>
      <c r="P5" s="933"/>
      <c r="Q5" s="93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5">
      <c r="A20" s="251">
        <v>6</v>
      </c>
      <c r="B20" s="375"/>
      <c r="C20" s="525"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6" t="s">
        <v>436</v>
      </c>
      <c r="F24" s="526">
        <v>1</v>
      </c>
      <c r="G24" s="202"/>
      <c r="H24" s="189"/>
      <c r="I24" s="160"/>
      <c r="J24" s="160"/>
      <c r="K24" s="201"/>
      <c r="L24" s="231"/>
      <c r="M24" s="232"/>
      <c r="N24" s="231"/>
      <c r="O24" s="231"/>
      <c r="P24" s="231"/>
      <c r="Q24" s="233"/>
    </row>
    <row r="25" spans="1:17" s="56" customFormat="1" ht="25.55">
      <c r="A25" s="251">
        <v>11</v>
      </c>
      <c r="B25" s="375"/>
      <c r="C25" s="383" t="s">
        <v>531</v>
      </c>
      <c r="D25" s="384" t="s">
        <v>532</v>
      </c>
      <c r="E25" s="526" t="s">
        <v>436</v>
      </c>
      <c r="F25" s="526">
        <v>4</v>
      </c>
      <c r="G25" s="188"/>
      <c r="H25" s="189"/>
      <c r="I25" s="160"/>
      <c r="J25" s="160"/>
      <c r="K25" s="201"/>
      <c r="L25" s="231"/>
      <c r="M25" s="232"/>
      <c r="N25" s="231"/>
      <c r="O25" s="231"/>
      <c r="P25" s="231"/>
      <c r="Q25" s="233"/>
    </row>
    <row r="26" spans="1:17" s="56" customFormat="1">
      <c r="A26" s="251">
        <v>12</v>
      </c>
      <c r="B26" s="375"/>
      <c r="C26" s="383" t="s">
        <v>533</v>
      </c>
      <c r="D26" s="384" t="s">
        <v>534</v>
      </c>
      <c r="E26" s="526" t="s">
        <v>436</v>
      </c>
      <c r="F26" s="526">
        <f>F31*2+F32+F33*2+4</f>
        <v>81</v>
      </c>
      <c r="G26" s="188"/>
      <c r="H26" s="189"/>
      <c r="I26" s="160"/>
      <c r="J26" s="160"/>
      <c r="K26" s="201"/>
      <c r="L26" s="231"/>
      <c r="M26" s="232"/>
      <c r="N26" s="231"/>
      <c r="O26" s="231"/>
      <c r="P26" s="231"/>
      <c r="Q26" s="233"/>
    </row>
    <row r="27" spans="1:17" s="56" customFormat="1" ht="87.75">
      <c r="A27" s="251">
        <v>13</v>
      </c>
      <c r="B27" s="375"/>
      <c r="C27" s="527" t="s">
        <v>535</v>
      </c>
      <c r="D27" s="386" t="s">
        <v>536</v>
      </c>
      <c r="E27" s="526" t="s">
        <v>436</v>
      </c>
      <c r="F27" s="526">
        <v>1</v>
      </c>
      <c r="G27" s="196"/>
      <c r="H27" s="189"/>
      <c r="I27" s="160"/>
      <c r="J27" s="178"/>
      <c r="K27" s="201"/>
      <c r="L27" s="231"/>
      <c r="M27" s="232"/>
      <c r="N27" s="231"/>
      <c r="O27" s="231"/>
      <c r="P27" s="231"/>
      <c r="Q27" s="233"/>
    </row>
    <row r="28" spans="1:17" s="56" customFormat="1" ht="87.75">
      <c r="A28" s="251">
        <v>14</v>
      </c>
      <c r="B28" s="375"/>
      <c r="C28" s="383" t="s">
        <v>537</v>
      </c>
      <c r="D28" s="384" t="s">
        <v>538</v>
      </c>
      <c r="E28" s="526" t="s">
        <v>436</v>
      </c>
      <c r="F28" s="526">
        <v>1</v>
      </c>
      <c r="G28" s="196"/>
      <c r="H28" s="189"/>
      <c r="I28" s="160"/>
      <c r="J28" s="178"/>
      <c r="K28" s="201"/>
      <c r="L28" s="231"/>
      <c r="M28" s="232"/>
      <c r="N28" s="231"/>
      <c r="O28" s="231"/>
      <c r="P28" s="231"/>
      <c r="Q28" s="233"/>
    </row>
    <row r="29" spans="1:17" s="56" customFormat="1">
      <c r="A29" s="251">
        <v>15</v>
      </c>
      <c r="B29" s="375"/>
      <c r="C29" s="383" t="s">
        <v>537</v>
      </c>
      <c r="D29" s="384" t="s">
        <v>539</v>
      </c>
      <c r="E29" s="526" t="s">
        <v>436</v>
      </c>
      <c r="F29" s="526">
        <v>1</v>
      </c>
      <c r="G29" s="196"/>
      <c r="H29" s="189"/>
      <c r="I29" s="160"/>
      <c r="J29" s="178"/>
      <c r="K29" s="201"/>
      <c r="L29" s="231"/>
      <c r="M29" s="232"/>
      <c r="N29" s="231"/>
      <c r="O29" s="231"/>
      <c r="P29" s="231"/>
      <c r="Q29" s="233"/>
    </row>
    <row r="30" spans="1:17" s="56" customFormat="1" ht="50.4">
      <c r="A30" s="251">
        <v>16</v>
      </c>
      <c r="B30" s="375"/>
      <c r="C30" s="383" t="s">
        <v>540</v>
      </c>
      <c r="D30" s="384" t="s">
        <v>541</v>
      </c>
      <c r="E30" s="526" t="s">
        <v>436</v>
      </c>
      <c r="F30" s="526">
        <v>3</v>
      </c>
      <c r="G30" s="160"/>
      <c r="H30" s="189"/>
      <c r="I30" s="160"/>
      <c r="J30" s="160"/>
      <c r="K30" s="201"/>
      <c r="L30" s="231"/>
      <c r="M30" s="232"/>
      <c r="N30" s="231"/>
      <c r="O30" s="231"/>
      <c r="P30" s="231"/>
      <c r="Q30" s="233"/>
    </row>
    <row r="31" spans="1:17" s="56" customFormat="1" ht="38">
      <c r="A31" s="251">
        <v>17</v>
      </c>
      <c r="B31" s="375"/>
      <c r="C31" s="383" t="s">
        <v>542</v>
      </c>
      <c r="D31" s="386" t="s">
        <v>543</v>
      </c>
      <c r="E31" s="443" t="s">
        <v>452</v>
      </c>
      <c r="F31" s="443">
        <v>23</v>
      </c>
      <c r="G31" s="160"/>
      <c r="H31" s="189"/>
      <c r="I31" s="160"/>
      <c r="J31" s="160"/>
      <c r="K31" s="201"/>
      <c r="L31" s="231"/>
      <c r="M31" s="232"/>
      <c r="N31" s="231"/>
      <c r="O31" s="231"/>
      <c r="P31" s="231"/>
      <c r="Q31" s="233"/>
    </row>
    <row r="32" spans="1:17" s="56" customFormat="1" ht="38">
      <c r="A32" s="251">
        <v>18</v>
      </c>
      <c r="B32" s="375"/>
      <c r="C32" s="383" t="s">
        <v>544</v>
      </c>
      <c r="D32" s="386" t="s">
        <v>543</v>
      </c>
      <c r="E32" s="443" t="s">
        <v>452</v>
      </c>
      <c r="F32" s="443">
        <v>3</v>
      </c>
      <c r="G32" s="160"/>
      <c r="H32" s="189"/>
      <c r="I32" s="160"/>
      <c r="J32" s="160"/>
      <c r="K32" s="201"/>
      <c r="L32" s="231"/>
      <c r="M32" s="232"/>
      <c r="N32" s="231"/>
      <c r="O32" s="231"/>
      <c r="P32" s="231"/>
      <c r="Q32" s="233"/>
    </row>
    <row r="33" spans="1:17" s="56" customFormat="1" ht="38">
      <c r="A33" s="251">
        <v>19</v>
      </c>
      <c r="B33" s="375"/>
      <c r="C33" s="383" t="s">
        <v>1120</v>
      </c>
      <c r="D33" s="386" t="s">
        <v>543</v>
      </c>
      <c r="E33" s="443" t="s">
        <v>452</v>
      </c>
      <c r="F33" s="443">
        <v>14</v>
      </c>
      <c r="G33" s="160"/>
      <c r="H33" s="189"/>
      <c r="I33" s="160"/>
      <c r="J33" s="160"/>
      <c r="K33" s="201"/>
      <c r="L33" s="231"/>
      <c r="M33" s="232"/>
      <c r="N33" s="231"/>
      <c r="O33" s="231"/>
      <c r="P33" s="231"/>
      <c r="Q33" s="233"/>
    </row>
    <row r="34" spans="1:17" s="56" customFormat="1" ht="50.4">
      <c r="A34" s="251">
        <v>20</v>
      </c>
      <c r="B34" s="375"/>
      <c r="C34" s="527" t="s">
        <v>545</v>
      </c>
      <c r="D34" s="380" t="s">
        <v>546</v>
      </c>
      <c r="E34" s="392" t="s">
        <v>436</v>
      </c>
      <c r="F34" s="392">
        <v>1</v>
      </c>
      <c r="G34" s="160"/>
      <c r="H34" s="189"/>
      <c r="I34" s="160"/>
      <c r="J34" s="160"/>
      <c r="K34" s="201"/>
      <c r="L34" s="231"/>
      <c r="M34" s="232"/>
      <c r="N34" s="231"/>
      <c r="O34" s="231"/>
      <c r="P34" s="231"/>
      <c r="Q34" s="233"/>
    </row>
    <row r="35" spans="1:17" s="56" customFormat="1" ht="25.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1118</v>
      </c>
      <c r="D37" s="380" t="s">
        <v>551</v>
      </c>
      <c r="E37" s="392" t="s">
        <v>146</v>
      </c>
      <c r="F37" s="392">
        <v>10</v>
      </c>
      <c r="G37" s="198"/>
      <c r="H37" s="189"/>
      <c r="I37" s="190"/>
      <c r="J37" s="160"/>
      <c r="K37" s="196"/>
      <c r="L37" s="231"/>
      <c r="M37" s="232"/>
      <c r="N37" s="231"/>
      <c r="O37" s="231"/>
      <c r="P37" s="231"/>
      <c r="Q37" s="233"/>
    </row>
    <row r="38" spans="1:17" s="56" customFormat="1" ht="37.3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4.9">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929" t="s">
        <v>98</v>
      </c>
      <c r="D44" s="929"/>
      <c r="E44" s="930"/>
      <c r="F44" s="930"/>
      <c r="G44" s="930"/>
      <c r="H44" s="930"/>
      <c r="I44" s="930"/>
      <c r="J44" s="930"/>
      <c r="K44" s="930"/>
      <c r="L44" s="930"/>
      <c r="M44" s="241"/>
      <c r="N44" s="241"/>
      <c r="O44" s="241"/>
      <c r="P44" s="241"/>
      <c r="Q44" s="241"/>
    </row>
    <row r="45" spans="1:17" s="114" customFormat="1">
      <c r="J45" s="135"/>
    </row>
    <row r="46" spans="1:17" customFormat="1" ht="12.8" customHeight="1">
      <c r="B46" s="136" t="s">
        <v>52</v>
      </c>
    </row>
    <row r="47" spans="1:17" customFormat="1" ht="45" customHeight="1">
      <c r="A47"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923"/>
      <c r="C47" s="923"/>
      <c r="D47" s="923"/>
      <c r="E47" s="923"/>
      <c r="F47" s="923"/>
      <c r="G47" s="923"/>
      <c r="H47" s="923"/>
      <c r="I47" s="923"/>
      <c r="J47" s="923"/>
      <c r="K47" s="923"/>
      <c r="L47" s="923"/>
      <c r="M47" s="923"/>
      <c r="N47" s="923"/>
      <c r="O47" s="923"/>
      <c r="P47" s="923"/>
      <c r="Q47" s="923"/>
    </row>
    <row r="48" spans="1:17" customFormat="1" ht="76.75" customHeight="1">
      <c r="A48" s="923"/>
      <c r="B48" s="923"/>
      <c r="C48" s="923"/>
      <c r="D48" s="923"/>
      <c r="E48" s="923"/>
      <c r="F48" s="923"/>
      <c r="G48" s="923"/>
      <c r="H48" s="923"/>
      <c r="I48" s="923"/>
      <c r="J48" s="923"/>
      <c r="K48" s="923"/>
      <c r="L48" s="923"/>
      <c r="M48" s="923"/>
      <c r="N48" s="923"/>
      <c r="O48" s="923"/>
      <c r="P48" s="923"/>
      <c r="Q48" s="923"/>
    </row>
    <row r="49" spans="2:17" customFormat="1" ht="12.8" customHeight="1">
      <c r="B49" s="137"/>
    </row>
    <row r="50" spans="2:17" customFormat="1" ht="12.8"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920">
        <f>Koptame!C42</f>
        <v>0</v>
      </c>
      <c r="O52" s="920"/>
      <c r="P52" s="142"/>
      <c r="Q52" s="142"/>
    </row>
    <row r="53" spans="2:17" s="114" customFormat="1">
      <c r="C53" s="133">
        <f>Koptame!C37</f>
        <v>0</v>
      </c>
      <c r="D53" s="133"/>
      <c r="M53" s="133"/>
      <c r="N53" s="921">
        <f>Koptame!C43</f>
        <v>0</v>
      </c>
      <c r="O53" s="921"/>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zoomScaleNormal="100" zoomScaleSheetLayoutView="100" workbookViewId="0">
      <selection activeCell="T39" sqref="T39"/>
    </sheetView>
  </sheetViews>
  <sheetFormatPr defaultColWidth="9.125" defaultRowHeight="14.4"/>
  <cols>
    <col min="1" max="1" width="9" style="19" customWidth="1"/>
    <col min="2" max="2" width="9.25" style="19" customWidth="1"/>
    <col min="3" max="3" width="43.875" style="49" customWidth="1"/>
    <col min="4" max="4" width="12.25"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C1" s="47"/>
      <c r="D1" s="47"/>
      <c r="F1" s="21"/>
      <c r="G1" s="21"/>
      <c r="H1" s="155" t="s">
        <v>87</v>
      </c>
      <c r="I1" s="103" t="str">
        <f>kops2!B31</f>
        <v>2,11</v>
      </c>
    </row>
    <row r="2" spans="1:17" s="24" customFormat="1">
      <c r="A2" s="931" t="str">
        <f>C13</f>
        <v>Videonovērošanas sistēma</v>
      </c>
      <c r="B2" s="931"/>
      <c r="C2" s="931"/>
      <c r="D2" s="931"/>
      <c r="E2" s="931"/>
      <c r="F2" s="931"/>
      <c r="G2" s="931"/>
      <c r="H2" s="931"/>
      <c r="I2" s="931"/>
      <c r="J2" s="931"/>
      <c r="K2" s="931"/>
      <c r="L2" s="931"/>
      <c r="M2" s="931"/>
      <c r="N2" s="931"/>
      <c r="O2" s="931"/>
      <c r="P2" s="931"/>
      <c r="Q2" s="931"/>
    </row>
    <row r="3" spans="1:17">
      <c r="A3" s="20"/>
      <c r="B3" s="20"/>
      <c r="C3" s="48" t="s">
        <v>11</v>
      </c>
      <c r="D3" s="48"/>
      <c r="E3" s="933" t="str">
        <f>Koptame!C11</f>
        <v>Pirmsskolas izglītības iestāde</v>
      </c>
      <c r="F3" s="933"/>
      <c r="G3" s="933"/>
      <c r="H3" s="933"/>
      <c r="I3" s="933"/>
      <c r="J3" s="933"/>
      <c r="K3" s="933"/>
      <c r="L3" s="933"/>
      <c r="M3" s="933"/>
      <c r="N3" s="933"/>
      <c r="O3" s="933"/>
      <c r="P3" s="933"/>
      <c r="Q3" s="933"/>
    </row>
    <row r="4" spans="1:17">
      <c r="A4" s="20"/>
      <c r="B4" s="20"/>
      <c r="C4" s="48" t="s">
        <v>12</v>
      </c>
      <c r="D4" s="48"/>
      <c r="E4" s="933" t="str">
        <f>Koptame!C12</f>
        <v>Pirmsskolas izglītības iestādes jaunbūve</v>
      </c>
      <c r="F4" s="933"/>
      <c r="G4" s="933"/>
      <c r="H4" s="933"/>
      <c r="I4" s="933"/>
      <c r="J4" s="933"/>
      <c r="K4" s="933"/>
      <c r="L4" s="933"/>
      <c r="M4" s="933"/>
      <c r="N4" s="933"/>
      <c r="O4" s="933"/>
      <c r="P4" s="933"/>
      <c r="Q4" s="933"/>
    </row>
    <row r="5" spans="1:17">
      <c r="A5" s="20"/>
      <c r="B5" s="20"/>
      <c r="C5" s="48" t="s">
        <v>13</v>
      </c>
      <c r="D5" s="48"/>
      <c r="E5" s="933" t="str">
        <f>Koptame!C13</f>
        <v>Baložu iela 33, Baloži, Ķekavas novads</v>
      </c>
      <c r="F5" s="933"/>
      <c r="G5" s="933"/>
      <c r="H5" s="933"/>
      <c r="I5" s="933"/>
      <c r="J5" s="933"/>
      <c r="K5" s="933"/>
      <c r="L5" s="933"/>
      <c r="M5" s="933"/>
      <c r="N5" s="933"/>
      <c r="O5" s="933"/>
      <c r="P5" s="933"/>
      <c r="Q5" s="93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35">
      <c r="A15" s="251">
        <v>1</v>
      </c>
      <c r="B15" s="382"/>
      <c r="C15" s="416" t="s">
        <v>1619</v>
      </c>
      <c r="D15" s="381" t="s">
        <v>560</v>
      </c>
      <c r="E15" s="382" t="s">
        <v>436</v>
      </c>
      <c r="F15" s="382">
        <v>17</v>
      </c>
      <c r="G15" s="160"/>
      <c r="H15" s="183"/>
      <c r="I15" s="160"/>
      <c r="J15" s="161"/>
      <c r="K15" s="203"/>
      <c r="L15" s="231"/>
      <c r="M15" s="232"/>
      <c r="N15" s="231"/>
      <c r="O15" s="231"/>
      <c r="P15" s="231"/>
      <c r="Q15" s="233"/>
    </row>
    <row r="16" spans="1:17" s="56" customFormat="1" ht="37.35">
      <c r="A16" s="251">
        <v>2</v>
      </c>
      <c r="B16" s="382"/>
      <c r="C16" s="416" t="s">
        <v>1620</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1122</v>
      </c>
      <c r="D18" s="381"/>
      <c r="E18" s="382" t="s">
        <v>436</v>
      </c>
      <c r="F18" s="608">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4.9">
      <c r="A21" s="251">
        <v>7</v>
      </c>
      <c r="B21" s="382"/>
      <c r="C21" s="381" t="s">
        <v>563</v>
      </c>
      <c r="D21" s="381" t="s">
        <v>564</v>
      </c>
      <c r="E21" s="382" t="s">
        <v>436</v>
      </c>
      <c r="F21" s="607">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4.9">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4.9">
      <c r="A24" s="251">
        <v>10</v>
      </c>
      <c r="B24" s="382"/>
      <c r="C24" s="525" t="s">
        <v>569</v>
      </c>
      <c r="D24" s="525" t="s">
        <v>570</v>
      </c>
      <c r="E24" s="382" t="s">
        <v>436</v>
      </c>
      <c r="F24" s="382">
        <f>F15+F16</f>
        <v>37</v>
      </c>
      <c r="G24" s="160"/>
      <c r="H24" s="183"/>
      <c r="I24" s="160"/>
      <c r="J24" s="160"/>
      <c r="K24" s="201"/>
      <c r="L24" s="231"/>
      <c r="M24" s="232"/>
      <c r="N24" s="231"/>
      <c r="O24" s="231"/>
      <c r="P24" s="231"/>
      <c r="Q24" s="233"/>
    </row>
    <row r="25" spans="1:17" s="56" customFormat="1" ht="24.9">
      <c r="A25" s="251">
        <v>11</v>
      </c>
      <c r="B25" s="382"/>
      <c r="C25" s="525" t="s">
        <v>527</v>
      </c>
      <c r="D25" s="525" t="s">
        <v>571</v>
      </c>
      <c r="E25" s="382" t="s">
        <v>436</v>
      </c>
      <c r="F25" s="382">
        <v>1</v>
      </c>
      <c r="G25" s="160"/>
      <c r="H25" s="183"/>
      <c r="I25" s="160"/>
      <c r="J25" s="161"/>
      <c r="K25" s="203"/>
      <c r="L25" s="231"/>
      <c r="M25" s="232"/>
      <c r="N25" s="231"/>
      <c r="O25" s="231"/>
      <c r="P25" s="231"/>
      <c r="Q25" s="233"/>
    </row>
    <row r="26" spans="1:17" s="56" customFormat="1" ht="49.75">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1114</v>
      </c>
      <c r="D28" s="381" t="s">
        <v>1123</v>
      </c>
      <c r="E28" s="382" t="s">
        <v>146</v>
      </c>
      <c r="F28" s="382">
        <v>10</v>
      </c>
      <c r="G28" s="200"/>
      <c r="H28" s="183"/>
      <c r="I28" s="160"/>
      <c r="J28" s="160"/>
      <c r="K28" s="201"/>
      <c r="L28" s="231"/>
      <c r="M28" s="232"/>
      <c r="N28" s="231"/>
      <c r="O28" s="231"/>
      <c r="P28" s="231"/>
      <c r="Q28" s="233"/>
    </row>
    <row r="29" spans="1:17" s="56" customFormat="1">
      <c r="A29" s="251">
        <v>15</v>
      </c>
      <c r="B29" s="382"/>
      <c r="C29" s="381" t="s">
        <v>1124</v>
      </c>
      <c r="D29" s="381" t="s">
        <v>1115</v>
      </c>
      <c r="E29" s="382" t="s">
        <v>146</v>
      </c>
      <c r="F29" s="529">
        <f>(54+19.6)*1.1</f>
        <v>80.959999999999994</v>
      </c>
      <c r="G29" s="200"/>
      <c r="H29" s="183"/>
      <c r="I29" s="160"/>
      <c r="J29" s="160"/>
      <c r="K29" s="201"/>
      <c r="L29" s="231"/>
      <c r="M29" s="232"/>
      <c r="N29" s="231"/>
      <c r="O29" s="231"/>
      <c r="P29" s="231"/>
      <c r="Q29" s="233"/>
    </row>
    <row r="30" spans="1:17" s="56" customFormat="1" ht="37.35">
      <c r="A30" s="251">
        <v>16</v>
      </c>
      <c r="B30" s="382"/>
      <c r="C30" s="381" t="s">
        <v>558</v>
      </c>
      <c r="D30" s="381" t="s">
        <v>1621</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929" t="s">
        <v>98</v>
      </c>
      <c r="D35" s="929"/>
      <c r="E35" s="930"/>
      <c r="F35" s="930"/>
      <c r="G35" s="930"/>
      <c r="H35" s="930"/>
      <c r="I35" s="930"/>
      <c r="J35" s="930"/>
      <c r="K35" s="930"/>
      <c r="L35" s="930"/>
      <c r="M35" s="241"/>
      <c r="N35" s="241"/>
      <c r="O35" s="241"/>
      <c r="P35" s="241"/>
      <c r="Q35" s="241"/>
    </row>
    <row r="36" spans="1:17" s="114" customFormat="1">
      <c r="J36" s="135"/>
    </row>
    <row r="37" spans="1:17" customFormat="1" ht="12.8" customHeight="1">
      <c r="B37" s="136" t="s">
        <v>52</v>
      </c>
    </row>
    <row r="38" spans="1:17" customFormat="1" ht="45" customHeight="1">
      <c r="A38"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923"/>
      <c r="C38" s="923"/>
      <c r="D38" s="923"/>
      <c r="E38" s="923"/>
      <c r="F38" s="923"/>
      <c r="G38" s="923"/>
      <c r="H38" s="923"/>
      <c r="I38" s="923"/>
      <c r="J38" s="923"/>
      <c r="K38" s="923"/>
      <c r="L38" s="923"/>
      <c r="M38" s="923"/>
      <c r="N38" s="923"/>
      <c r="O38" s="923"/>
      <c r="P38" s="923"/>
      <c r="Q38" s="923"/>
    </row>
    <row r="39" spans="1:17" customFormat="1" ht="76.75" customHeight="1">
      <c r="A39" s="923"/>
      <c r="B39" s="923"/>
      <c r="C39" s="923"/>
      <c r="D39" s="923"/>
      <c r="E39" s="923"/>
      <c r="F39" s="923"/>
      <c r="G39" s="923"/>
      <c r="H39" s="923"/>
      <c r="I39" s="923"/>
      <c r="J39" s="923"/>
      <c r="K39" s="923"/>
      <c r="L39" s="923"/>
      <c r="M39" s="923"/>
      <c r="N39" s="923"/>
      <c r="O39" s="923"/>
      <c r="P39" s="923"/>
      <c r="Q39" s="923"/>
    </row>
    <row r="40" spans="1:17" customFormat="1" ht="12.8" customHeight="1">
      <c r="B40" s="137"/>
    </row>
    <row r="41" spans="1:17" customFormat="1" ht="12.8"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920">
        <f>Koptame!C42</f>
        <v>0</v>
      </c>
      <c r="O43" s="920"/>
      <c r="P43" s="142"/>
      <c r="Q43" s="142"/>
    </row>
    <row r="44" spans="1:17" s="114" customFormat="1">
      <c r="C44" s="133">
        <f>Koptame!C37</f>
        <v>0</v>
      </c>
      <c r="D44" s="133"/>
      <c r="M44" s="133"/>
      <c r="N44" s="921">
        <f>Koptame!C43</f>
        <v>0</v>
      </c>
      <c r="O44" s="921"/>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zoomScale="90" zoomScaleNormal="100" zoomScaleSheetLayoutView="90" workbookViewId="0">
      <selection activeCell="S34" sqref="S34"/>
    </sheetView>
  </sheetViews>
  <sheetFormatPr defaultColWidth="9.125" defaultRowHeight="14.4"/>
  <cols>
    <col min="1" max="1" width="9" style="19" customWidth="1"/>
    <col min="2" max="2" width="9.25" style="19" customWidth="1"/>
    <col min="3" max="3" width="43.875" style="49" customWidth="1"/>
    <col min="4" max="4" width="14.875"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9" s="24" customFormat="1">
      <c r="C1" s="47"/>
      <c r="D1" s="47"/>
      <c r="F1" s="21"/>
      <c r="G1" s="21"/>
      <c r="H1" s="155" t="s">
        <v>87</v>
      </c>
      <c r="I1" s="103" t="str">
        <f>kops2!B32</f>
        <v>2,12</v>
      </c>
    </row>
    <row r="2" spans="1:19" s="24" customFormat="1">
      <c r="A2" s="931" t="str">
        <f>C13</f>
        <v>Apsardzes signalizācijas sistēma</v>
      </c>
      <c r="B2" s="931"/>
      <c r="C2" s="931"/>
      <c r="D2" s="931"/>
      <c r="E2" s="931"/>
      <c r="F2" s="931"/>
      <c r="G2" s="931"/>
      <c r="H2" s="931"/>
      <c r="I2" s="931"/>
      <c r="J2" s="931"/>
      <c r="K2" s="931"/>
      <c r="L2" s="931"/>
      <c r="M2" s="931"/>
      <c r="N2" s="931"/>
      <c r="O2" s="931"/>
      <c r="P2" s="931"/>
      <c r="Q2" s="931"/>
    </row>
    <row r="3" spans="1:19">
      <c r="A3" s="20"/>
      <c r="B3" s="20"/>
      <c r="C3" s="48" t="s">
        <v>11</v>
      </c>
      <c r="D3" s="48"/>
      <c r="E3" s="933" t="str">
        <f>Koptame!C11</f>
        <v>Pirmsskolas izglītības iestāde</v>
      </c>
      <c r="F3" s="933"/>
      <c r="G3" s="933"/>
      <c r="H3" s="933"/>
      <c r="I3" s="933"/>
      <c r="J3" s="933"/>
      <c r="K3" s="933"/>
      <c r="L3" s="933"/>
      <c r="M3" s="933"/>
      <c r="N3" s="933"/>
      <c r="O3" s="933"/>
      <c r="P3" s="933"/>
      <c r="Q3" s="933"/>
    </row>
    <row r="4" spans="1:19">
      <c r="A4" s="20"/>
      <c r="B4" s="20"/>
      <c r="C4" s="48" t="s">
        <v>12</v>
      </c>
      <c r="D4" s="48"/>
      <c r="E4" s="933" t="str">
        <f>Koptame!C12</f>
        <v>Pirmsskolas izglītības iestādes jaunbūve</v>
      </c>
      <c r="F4" s="933"/>
      <c r="G4" s="933"/>
      <c r="H4" s="933"/>
      <c r="I4" s="933"/>
      <c r="J4" s="933"/>
      <c r="K4" s="933"/>
      <c r="L4" s="933"/>
      <c r="M4" s="933"/>
      <c r="N4" s="933"/>
      <c r="O4" s="933"/>
      <c r="P4" s="933"/>
      <c r="Q4" s="933"/>
    </row>
    <row r="5" spans="1:19">
      <c r="A5" s="20"/>
      <c r="B5" s="20"/>
      <c r="C5" s="48" t="s">
        <v>13</v>
      </c>
      <c r="D5" s="48"/>
      <c r="E5" s="933" t="str">
        <f>Koptame!C13</f>
        <v>Baložu iela 33, Baloži, Ķekavas novads</v>
      </c>
      <c r="F5" s="933"/>
      <c r="G5" s="933"/>
      <c r="H5" s="933"/>
      <c r="I5" s="933"/>
      <c r="J5" s="933"/>
      <c r="K5" s="933"/>
      <c r="L5" s="933"/>
      <c r="M5" s="933"/>
      <c r="N5" s="933"/>
      <c r="O5" s="933"/>
      <c r="P5" s="933"/>
      <c r="Q5" s="933"/>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932" t="str">
        <f>Koptame!D16</f>
        <v xml:space="preserve">Tāme sastādīta:   </v>
      </c>
      <c r="N9" s="932"/>
      <c r="O9" s="932"/>
      <c r="P9" s="932"/>
      <c r="Q9" s="44"/>
    </row>
    <row r="10" spans="1:19" ht="15.05">
      <c r="A10" s="45"/>
      <c r="B10" s="45"/>
    </row>
    <row r="11" spans="1:19"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9" ht="74.95" customHeight="1">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9" ht="15.0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
      <c r="A15" s="251">
        <v>1</v>
      </c>
      <c r="B15" s="385"/>
      <c r="C15" s="376" t="s">
        <v>435</v>
      </c>
      <c r="D15" s="380" t="s">
        <v>1622</v>
      </c>
      <c r="E15" s="375" t="s">
        <v>436</v>
      </c>
      <c r="F15" s="375">
        <v>1</v>
      </c>
      <c r="G15" s="197"/>
      <c r="H15" s="192"/>
      <c r="I15" s="190"/>
      <c r="J15" s="184"/>
      <c r="K15" s="193"/>
      <c r="L15" s="231"/>
      <c r="M15" s="232"/>
      <c r="N15" s="231"/>
      <c r="O15" s="231"/>
      <c r="P15" s="231"/>
      <c r="Q15" s="233"/>
      <c r="S15" s="94"/>
    </row>
    <row r="16" spans="1:19" s="56" customFormat="1" ht="38">
      <c r="A16" s="251">
        <v>2</v>
      </c>
      <c r="B16" s="385"/>
      <c r="C16" s="383" t="s">
        <v>437</v>
      </c>
      <c r="D16" s="389" t="s">
        <v>1623</v>
      </c>
      <c r="E16" s="385" t="s">
        <v>436</v>
      </c>
      <c r="F16" s="385">
        <v>4</v>
      </c>
      <c r="G16" s="160"/>
      <c r="H16" s="205"/>
      <c r="I16" s="160"/>
      <c r="J16" s="195"/>
      <c r="K16" s="195"/>
      <c r="L16" s="231"/>
      <c r="M16" s="232"/>
      <c r="N16" s="231"/>
      <c r="O16" s="231"/>
      <c r="P16" s="231"/>
      <c r="Q16" s="233"/>
      <c r="S16" s="94"/>
    </row>
    <row r="17" spans="1:19" s="56" customFormat="1" ht="37.35">
      <c r="A17" s="251">
        <v>3</v>
      </c>
      <c r="B17" s="385"/>
      <c r="C17" s="376" t="s">
        <v>438</v>
      </c>
      <c r="D17" s="387" t="s">
        <v>1624</v>
      </c>
      <c r="E17" s="385" t="s">
        <v>436</v>
      </c>
      <c r="F17" s="385">
        <v>14</v>
      </c>
      <c r="G17" s="160"/>
      <c r="H17" s="205"/>
      <c r="I17" s="160"/>
      <c r="J17" s="195"/>
      <c r="K17" s="195"/>
      <c r="L17" s="231"/>
      <c r="M17" s="232"/>
      <c r="N17" s="231"/>
      <c r="O17" s="231"/>
      <c r="P17" s="231"/>
      <c r="Q17" s="233"/>
      <c r="S17" s="94"/>
    </row>
    <row r="18" spans="1:19" s="56" customFormat="1" ht="37.35">
      <c r="A18" s="251">
        <v>4</v>
      </c>
      <c r="B18" s="385"/>
      <c r="C18" s="383" t="s">
        <v>439</v>
      </c>
      <c r="D18" s="383" t="s">
        <v>1611</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5">
      <c r="A20" s="251">
        <v>6</v>
      </c>
      <c r="B20" s="385"/>
      <c r="C20" s="383" t="s">
        <v>442</v>
      </c>
      <c r="D20" s="389" t="s">
        <v>1625</v>
      </c>
      <c r="E20" s="385" t="s">
        <v>436</v>
      </c>
      <c r="F20" s="385">
        <v>2</v>
      </c>
      <c r="G20" s="160"/>
      <c r="H20" s="205"/>
      <c r="I20" s="160"/>
      <c r="J20" s="195"/>
      <c r="K20" s="195"/>
      <c r="L20" s="231"/>
      <c r="M20" s="232"/>
      <c r="N20" s="231"/>
      <c r="O20" s="231"/>
      <c r="P20" s="231"/>
      <c r="Q20" s="233"/>
      <c r="S20" s="94"/>
    </row>
    <row r="21" spans="1:19" s="56" customFormat="1" ht="24.9">
      <c r="A21" s="251">
        <v>7</v>
      </c>
      <c r="B21" s="385"/>
      <c r="C21" s="390" t="s">
        <v>443</v>
      </c>
      <c r="D21" s="390" t="s">
        <v>1626</v>
      </c>
      <c r="E21" s="526" t="s">
        <v>436</v>
      </c>
      <c r="F21" s="526">
        <v>67</v>
      </c>
      <c r="G21" s="160"/>
      <c r="H21" s="205"/>
      <c r="I21" s="160"/>
      <c r="J21" s="195"/>
      <c r="K21" s="195"/>
      <c r="L21" s="231"/>
      <c r="M21" s="232"/>
      <c r="N21" s="231"/>
      <c r="O21" s="231"/>
      <c r="P21" s="231"/>
      <c r="Q21" s="233"/>
      <c r="S21" s="94"/>
    </row>
    <row r="22" spans="1:19" s="56" customFormat="1" ht="24.9">
      <c r="A22" s="251">
        <v>8</v>
      </c>
      <c r="B22" s="385"/>
      <c r="C22" s="381" t="s">
        <v>444</v>
      </c>
      <c r="D22" s="525" t="s">
        <v>1627</v>
      </c>
      <c r="E22" s="526" t="s">
        <v>436</v>
      </c>
      <c r="F22" s="526">
        <v>23</v>
      </c>
      <c r="G22" s="164"/>
      <c r="H22" s="164"/>
      <c r="I22" s="178"/>
      <c r="J22" s="178"/>
      <c r="K22" s="178"/>
      <c r="L22" s="231"/>
      <c r="M22" s="232"/>
      <c r="N22" s="231"/>
      <c r="O22" s="231"/>
      <c r="P22" s="231"/>
      <c r="Q22" s="233"/>
      <c r="S22" s="94"/>
    </row>
    <row r="23" spans="1:19" s="56" customFormat="1">
      <c r="A23" s="251">
        <v>9</v>
      </c>
      <c r="B23" s="385"/>
      <c r="C23" s="527" t="s">
        <v>651</v>
      </c>
      <c r="D23" s="525"/>
      <c r="E23" s="526" t="s">
        <v>436</v>
      </c>
      <c r="F23" s="528">
        <v>63</v>
      </c>
      <c r="G23" s="206"/>
      <c r="H23" s="205"/>
      <c r="I23" s="184"/>
      <c r="J23" s="195"/>
      <c r="K23" s="195"/>
      <c r="L23" s="231"/>
      <c r="M23" s="232"/>
      <c r="N23" s="231"/>
      <c r="O23" s="231"/>
      <c r="P23" s="231"/>
      <c r="Q23" s="233"/>
      <c r="S23" s="94"/>
    </row>
    <row r="24" spans="1:19" s="56" customFormat="1" ht="24.9">
      <c r="A24" s="251">
        <v>10</v>
      </c>
      <c r="B24" s="385"/>
      <c r="C24" s="381" t="s">
        <v>445</v>
      </c>
      <c r="D24" s="525" t="s">
        <v>1628</v>
      </c>
      <c r="E24" s="526" t="s">
        <v>436</v>
      </c>
      <c r="F24" s="526">
        <v>2</v>
      </c>
      <c r="G24" s="160"/>
      <c r="H24" s="205"/>
      <c r="I24" s="160"/>
      <c r="J24" s="195"/>
      <c r="K24" s="195"/>
      <c r="L24" s="231"/>
      <c r="M24" s="232"/>
      <c r="N24" s="231"/>
      <c r="O24" s="231"/>
      <c r="P24" s="231"/>
      <c r="Q24" s="233"/>
      <c r="S24" s="94"/>
    </row>
    <row r="25" spans="1:19" s="56" customFormat="1" ht="24.9">
      <c r="A25" s="251">
        <v>11</v>
      </c>
      <c r="B25" s="385"/>
      <c r="C25" s="390" t="s">
        <v>446</v>
      </c>
      <c r="D25" s="390" t="s">
        <v>447</v>
      </c>
      <c r="E25" s="526" t="s">
        <v>146</v>
      </c>
      <c r="F25" s="443">
        <f>81+35</f>
        <v>116</v>
      </c>
      <c r="G25" s="206"/>
      <c r="H25" s="205"/>
      <c r="I25" s="160"/>
      <c r="J25" s="184"/>
      <c r="K25" s="207"/>
      <c r="L25" s="231"/>
      <c r="M25" s="232"/>
      <c r="N25" s="231"/>
      <c r="O25" s="231"/>
      <c r="P25" s="231"/>
      <c r="Q25" s="233"/>
      <c r="S25" s="94"/>
    </row>
    <row r="26" spans="1:19" s="56" customFormat="1">
      <c r="A26" s="251">
        <v>12</v>
      </c>
      <c r="B26" s="385"/>
      <c r="C26" s="390" t="s">
        <v>446</v>
      </c>
      <c r="D26" s="525" t="s">
        <v>448</v>
      </c>
      <c r="E26" s="526" t="s">
        <v>146</v>
      </c>
      <c r="F26" s="526">
        <v>9500</v>
      </c>
      <c r="G26" s="194"/>
      <c r="H26" s="192"/>
      <c r="I26" s="190"/>
      <c r="J26" s="160"/>
      <c r="K26" s="195"/>
      <c r="L26" s="231"/>
      <c r="M26" s="232"/>
      <c r="N26" s="231"/>
      <c r="O26" s="231"/>
      <c r="P26" s="231"/>
      <c r="Q26" s="233"/>
      <c r="S26" s="94"/>
    </row>
    <row r="27" spans="1:19" s="56" customFormat="1">
      <c r="A27" s="251">
        <v>13</v>
      </c>
      <c r="B27" s="385"/>
      <c r="C27" s="390" t="s">
        <v>1125</v>
      </c>
      <c r="D27" s="390" t="s">
        <v>450</v>
      </c>
      <c r="E27" s="526" t="s">
        <v>146</v>
      </c>
      <c r="F27" s="526">
        <v>100</v>
      </c>
      <c r="G27" s="194"/>
      <c r="H27" s="192"/>
      <c r="I27" s="190"/>
      <c r="J27" s="160"/>
      <c r="K27" s="195"/>
      <c r="L27" s="231"/>
      <c r="M27" s="232"/>
      <c r="N27" s="231"/>
      <c r="O27" s="231"/>
      <c r="P27" s="231"/>
      <c r="Q27" s="233"/>
      <c r="S27" s="94"/>
    </row>
    <row r="28" spans="1:19" s="56" customFormat="1">
      <c r="A28" s="251">
        <v>14</v>
      </c>
      <c r="B28" s="385"/>
      <c r="C28" s="390" t="s">
        <v>1126</v>
      </c>
      <c r="D28" s="390" t="s">
        <v>1127</v>
      </c>
      <c r="E28" s="526" t="s">
        <v>146</v>
      </c>
      <c r="F28" s="526">
        <v>10</v>
      </c>
      <c r="G28" s="194"/>
      <c r="H28" s="192"/>
      <c r="I28" s="190"/>
      <c r="J28" s="160"/>
      <c r="K28" s="195"/>
      <c r="L28" s="231"/>
      <c r="M28" s="232"/>
      <c r="N28" s="231"/>
      <c r="O28" s="231"/>
      <c r="P28" s="231"/>
      <c r="Q28" s="233"/>
      <c r="S28" s="94"/>
    </row>
    <row r="29" spans="1:19" s="56" customFormat="1">
      <c r="A29" s="251">
        <v>15</v>
      </c>
      <c r="B29" s="385"/>
      <c r="C29" s="390" t="s">
        <v>451</v>
      </c>
      <c r="D29" s="383"/>
      <c r="E29" s="526" t="s">
        <v>452</v>
      </c>
      <c r="F29" s="526">
        <v>1</v>
      </c>
      <c r="G29" s="194"/>
      <c r="H29" s="192"/>
      <c r="I29" s="190"/>
      <c r="J29" s="160"/>
      <c r="K29" s="195"/>
      <c r="L29" s="231"/>
      <c r="M29" s="232"/>
      <c r="N29" s="231"/>
      <c r="O29" s="231"/>
      <c r="P29" s="231"/>
      <c r="Q29" s="233"/>
      <c r="S29" s="94"/>
    </row>
    <row r="30" spans="1:19" s="56" customFormat="1">
      <c r="A30" s="251">
        <v>16</v>
      </c>
      <c r="B30" s="385"/>
      <c r="C30" s="376" t="s">
        <v>1629</v>
      </c>
      <c r="D30" s="376" t="s">
        <v>453</v>
      </c>
      <c r="E30" s="392" t="s">
        <v>452</v>
      </c>
      <c r="F30" s="392">
        <v>1</v>
      </c>
      <c r="G30" s="197"/>
      <c r="H30" s="192"/>
      <c r="I30" s="190"/>
      <c r="J30" s="184"/>
      <c r="K30" s="193"/>
      <c r="L30" s="231"/>
      <c r="M30" s="232"/>
      <c r="N30" s="231"/>
      <c r="O30" s="231"/>
      <c r="P30" s="231"/>
      <c r="Q30" s="233"/>
      <c r="S30" s="94"/>
    </row>
    <row r="31" spans="1:19" s="56" customFormat="1" ht="37.35">
      <c r="A31" s="251">
        <v>17</v>
      </c>
      <c r="B31" s="388"/>
      <c r="C31" s="383" t="s">
        <v>1618</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 customHeight="1">
      <c r="A33" s="223"/>
      <c r="B33" s="223"/>
      <c r="C33" s="929" t="s">
        <v>98</v>
      </c>
      <c r="D33" s="929"/>
      <c r="E33" s="930"/>
      <c r="F33" s="930"/>
      <c r="G33" s="930"/>
      <c r="H33" s="930"/>
      <c r="I33" s="930"/>
      <c r="J33" s="930"/>
      <c r="K33" s="930"/>
      <c r="L33" s="930"/>
      <c r="M33" s="241"/>
      <c r="N33" s="241"/>
      <c r="O33" s="241"/>
      <c r="P33" s="241"/>
      <c r="Q33" s="241"/>
    </row>
    <row r="34" spans="1:17" s="114" customFormat="1">
      <c r="J34" s="135"/>
    </row>
    <row r="35" spans="1:17" customFormat="1" ht="12.8" customHeight="1">
      <c r="B35" s="136" t="s">
        <v>52</v>
      </c>
    </row>
    <row r="36" spans="1:17" customFormat="1" ht="45" customHeight="1">
      <c r="A36"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23"/>
      <c r="C36" s="923"/>
      <c r="D36" s="923"/>
      <c r="E36" s="923"/>
      <c r="F36" s="923"/>
      <c r="G36" s="923"/>
      <c r="H36" s="923"/>
      <c r="I36" s="923"/>
      <c r="J36" s="923"/>
      <c r="K36" s="923"/>
      <c r="L36" s="923"/>
      <c r="M36" s="923"/>
      <c r="N36" s="923"/>
      <c r="O36" s="923"/>
      <c r="P36" s="923"/>
      <c r="Q36" s="923"/>
    </row>
    <row r="37" spans="1:17" customFormat="1" ht="76.75" customHeight="1">
      <c r="A37" s="923"/>
      <c r="B37" s="923"/>
      <c r="C37" s="923"/>
      <c r="D37" s="923"/>
      <c r="E37" s="923"/>
      <c r="F37" s="923"/>
      <c r="G37" s="923"/>
      <c r="H37" s="923"/>
      <c r="I37" s="923"/>
      <c r="J37" s="923"/>
      <c r="K37" s="923"/>
      <c r="L37" s="923"/>
      <c r="M37" s="923"/>
      <c r="N37" s="923"/>
      <c r="O37" s="923"/>
      <c r="P37" s="923"/>
      <c r="Q37" s="923"/>
    </row>
    <row r="38" spans="1:17" customFormat="1" ht="12.8" customHeight="1">
      <c r="B38" s="137"/>
    </row>
    <row r="39" spans="1:17" customFormat="1" ht="12.8"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920">
        <f>Koptame!C42</f>
        <v>0</v>
      </c>
      <c r="O41" s="920"/>
      <c r="P41" s="142"/>
      <c r="Q41" s="142"/>
    </row>
    <row r="42" spans="1:17" s="114" customFormat="1">
      <c r="C42" s="133">
        <f>Koptame!C37</f>
        <v>0</v>
      </c>
      <c r="D42" s="133"/>
      <c r="M42" s="133"/>
      <c r="N42" s="921">
        <f>Koptame!C43</f>
        <v>0</v>
      </c>
      <c r="O42" s="921"/>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6" priority="5" stopIfTrue="1" operator="equal">
      <formula>0</formula>
    </cfRule>
    <cfRule type="expression" dxfId="215" priority="6" stopIfTrue="1">
      <formula>#DIV/0!</formula>
    </cfRule>
    <cfRule type="cellIs" dxfId="214" priority="7" stopIfTrue="1" operator="equal">
      <formula>0</formula>
    </cfRule>
    <cfRule type="expression" dxfId="213" priority="8" stopIfTrue="1">
      <formula>#DIV/0!</formula>
    </cfRule>
  </conditionalFormatting>
  <conditionalFormatting sqref="E30">
    <cfRule type="cellIs" dxfId="212" priority="9" stopIfTrue="1" operator="equal">
      <formula>0</formula>
    </cfRule>
    <cfRule type="expression" dxfId="211"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topLeftCell="A26" zoomScaleNormal="100" zoomScaleSheetLayoutView="100" workbookViewId="0">
      <selection activeCell="V21" sqref="V21"/>
    </sheetView>
  </sheetViews>
  <sheetFormatPr defaultColWidth="9.125" defaultRowHeight="14.4"/>
  <cols>
    <col min="1" max="1" width="9" style="19" customWidth="1"/>
    <col min="2" max="2" width="9.25" style="19" customWidth="1"/>
    <col min="3" max="3" width="43.875" style="49" customWidth="1"/>
    <col min="4" max="4" width="12.25"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C1" s="47"/>
      <c r="D1" s="47"/>
      <c r="F1" s="21"/>
      <c r="G1" s="21"/>
      <c r="H1" s="155" t="s">
        <v>87</v>
      </c>
      <c r="I1" s="103" t="str">
        <f>kops2!B33</f>
        <v>2,13</v>
      </c>
    </row>
    <row r="2" spans="1:17" s="24" customFormat="1">
      <c r="A2" s="931" t="str">
        <f>C13</f>
        <v>Centralizētā izziņošanas sistēma</v>
      </c>
      <c r="B2" s="931"/>
      <c r="C2" s="931"/>
      <c r="D2" s="931"/>
      <c r="E2" s="931"/>
      <c r="F2" s="931"/>
      <c r="G2" s="931"/>
      <c r="H2" s="931"/>
      <c r="I2" s="931"/>
      <c r="J2" s="931"/>
      <c r="K2" s="931"/>
      <c r="L2" s="931"/>
      <c r="M2" s="931"/>
      <c r="N2" s="931"/>
      <c r="O2" s="931"/>
      <c r="P2" s="931"/>
      <c r="Q2" s="931"/>
    </row>
    <row r="3" spans="1:17">
      <c r="A3" s="20"/>
      <c r="B3" s="20"/>
      <c r="C3" s="48" t="s">
        <v>11</v>
      </c>
      <c r="D3" s="48"/>
      <c r="E3" s="933" t="str">
        <f>Koptame!C11</f>
        <v>Pirmsskolas izglītības iestāde</v>
      </c>
      <c r="F3" s="933"/>
      <c r="G3" s="933"/>
      <c r="H3" s="933"/>
      <c r="I3" s="933"/>
      <c r="J3" s="933"/>
      <c r="K3" s="933"/>
      <c r="L3" s="933"/>
      <c r="M3" s="933"/>
      <c r="N3" s="933"/>
      <c r="O3" s="933"/>
      <c r="P3" s="933"/>
      <c r="Q3" s="933"/>
    </row>
    <row r="4" spans="1:17">
      <c r="A4" s="20"/>
      <c r="B4" s="20"/>
      <c r="C4" s="48" t="s">
        <v>12</v>
      </c>
      <c r="D4" s="48"/>
      <c r="E4" s="933" t="str">
        <f>Koptame!C12</f>
        <v>Pirmsskolas izglītības iestādes jaunbūve</v>
      </c>
      <c r="F4" s="933"/>
      <c r="G4" s="933"/>
      <c r="H4" s="933"/>
      <c r="I4" s="933"/>
      <c r="J4" s="933"/>
      <c r="K4" s="933"/>
      <c r="L4" s="933"/>
      <c r="M4" s="933"/>
      <c r="N4" s="933"/>
      <c r="O4" s="933"/>
      <c r="P4" s="933"/>
      <c r="Q4" s="933"/>
    </row>
    <row r="5" spans="1:17">
      <c r="A5" s="20"/>
      <c r="B5" s="20"/>
      <c r="C5" s="48" t="s">
        <v>13</v>
      </c>
      <c r="D5" s="48"/>
      <c r="E5" s="933" t="str">
        <f>Koptame!C13</f>
        <v>Baložu iela 33, Baloži, Ķekavas novads</v>
      </c>
      <c r="F5" s="933"/>
      <c r="G5" s="933"/>
      <c r="H5" s="933"/>
      <c r="I5" s="933"/>
      <c r="J5" s="933"/>
      <c r="K5" s="933"/>
      <c r="L5" s="933"/>
      <c r="M5" s="933"/>
      <c r="N5" s="933"/>
      <c r="O5" s="933"/>
      <c r="P5" s="933"/>
      <c r="Q5" s="93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4.9">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7.35">
      <c r="A18" s="234">
        <v>4</v>
      </c>
      <c r="B18" s="392"/>
      <c r="C18" s="387" t="s">
        <v>458</v>
      </c>
      <c r="D18" s="376" t="s">
        <v>1630</v>
      </c>
      <c r="E18" s="392" t="s">
        <v>452</v>
      </c>
      <c r="F18" s="375">
        <v>1</v>
      </c>
      <c r="G18" s="208"/>
      <c r="H18" s="189"/>
      <c r="I18" s="166"/>
      <c r="J18" s="161"/>
      <c r="K18" s="163"/>
      <c r="L18" s="231"/>
      <c r="M18" s="232"/>
      <c r="N18" s="231"/>
      <c r="O18" s="231"/>
      <c r="P18" s="231"/>
      <c r="Q18" s="233"/>
    </row>
    <row r="19" spans="1:17" s="56" customFormat="1" ht="24.9">
      <c r="A19" s="234">
        <v>5</v>
      </c>
      <c r="B19" s="392"/>
      <c r="C19" s="387" t="s">
        <v>459</v>
      </c>
      <c r="D19" s="376" t="s">
        <v>1631</v>
      </c>
      <c r="E19" s="392" t="s">
        <v>436</v>
      </c>
      <c r="F19" s="375">
        <v>2</v>
      </c>
      <c r="G19" s="208"/>
      <c r="H19" s="189"/>
      <c r="I19" s="166"/>
      <c r="J19" s="161"/>
      <c r="K19" s="163"/>
      <c r="L19" s="231"/>
      <c r="M19" s="232"/>
      <c r="N19" s="231"/>
      <c r="O19" s="231"/>
      <c r="P19" s="231"/>
      <c r="Q19" s="233"/>
    </row>
    <row r="20" spans="1:17" s="56" customFormat="1" ht="37.35">
      <c r="A20" s="234">
        <v>6</v>
      </c>
      <c r="B20" s="392"/>
      <c r="C20" s="387" t="s">
        <v>460</v>
      </c>
      <c r="D20" s="376" t="s">
        <v>1632</v>
      </c>
      <c r="E20" s="392" t="s">
        <v>452</v>
      </c>
      <c r="F20" s="375">
        <f>35+8+11</f>
        <v>54</v>
      </c>
      <c r="G20" s="208"/>
      <c r="H20" s="189"/>
      <c r="I20" s="166"/>
      <c r="J20" s="161"/>
      <c r="K20" s="163"/>
      <c r="L20" s="231"/>
      <c r="M20" s="232"/>
      <c r="N20" s="231"/>
      <c r="O20" s="231"/>
      <c r="P20" s="231"/>
      <c r="Q20" s="233"/>
    </row>
    <row r="21" spans="1:17" s="56" customFormat="1" ht="37.35">
      <c r="A21" s="234">
        <v>7</v>
      </c>
      <c r="B21" s="392"/>
      <c r="C21" s="387" t="s">
        <v>461</v>
      </c>
      <c r="D21" s="387" t="s">
        <v>1633</v>
      </c>
      <c r="E21" s="392" t="s">
        <v>452</v>
      </c>
      <c r="F21" s="375">
        <v>99</v>
      </c>
      <c r="G21" s="208"/>
      <c r="H21" s="189"/>
      <c r="I21" s="166"/>
      <c r="J21" s="161"/>
      <c r="K21" s="163"/>
      <c r="L21" s="231"/>
      <c r="M21" s="232"/>
      <c r="N21" s="231"/>
      <c r="O21" s="231"/>
      <c r="P21" s="231"/>
      <c r="Q21" s="233"/>
    </row>
    <row r="22" spans="1:17" s="56" customFormat="1" ht="37.35">
      <c r="A22" s="234">
        <v>8</v>
      </c>
      <c r="B22" s="392"/>
      <c r="C22" s="387" t="s">
        <v>462</v>
      </c>
      <c r="D22" s="387" t="s">
        <v>1634</v>
      </c>
      <c r="E22" s="392" t="s">
        <v>436</v>
      </c>
      <c r="F22" s="375">
        <f>F21</f>
        <v>99</v>
      </c>
      <c r="G22" s="208"/>
      <c r="H22" s="189"/>
      <c r="I22" s="166"/>
      <c r="J22" s="161"/>
      <c r="K22" s="163"/>
      <c r="L22" s="231"/>
      <c r="M22" s="232"/>
      <c r="N22" s="231"/>
      <c r="O22" s="231"/>
      <c r="P22" s="231"/>
      <c r="Q22" s="233"/>
    </row>
    <row r="23" spans="1:17" s="56" customFormat="1" ht="24.9">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4.9">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49.75">
      <c r="A26" s="234">
        <v>12</v>
      </c>
      <c r="B26" s="392"/>
      <c r="C26" s="387" t="s">
        <v>468</v>
      </c>
      <c r="D26" s="376" t="s">
        <v>1635</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4.9">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4.9">
      <c r="A34" s="234">
        <v>20</v>
      </c>
      <c r="B34" s="392"/>
      <c r="C34" s="387" t="s">
        <v>1264</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49.75">
      <c r="A37" s="234">
        <v>23</v>
      </c>
      <c r="B37" s="392"/>
      <c r="C37" s="387" t="s">
        <v>484</v>
      </c>
      <c r="D37" s="376" t="s">
        <v>1636</v>
      </c>
      <c r="E37" s="392" t="s">
        <v>145</v>
      </c>
      <c r="F37" s="375">
        <v>400</v>
      </c>
      <c r="G37" s="194"/>
      <c r="H37" s="192"/>
      <c r="I37" s="190"/>
      <c r="J37" s="160"/>
      <c r="K37" s="195"/>
      <c r="L37" s="231"/>
      <c r="M37" s="232"/>
      <c r="N37" s="231"/>
      <c r="O37" s="231"/>
      <c r="P37" s="231"/>
      <c r="Q37" s="233"/>
    </row>
    <row r="38" spans="1:17" s="56" customFormat="1">
      <c r="A38" s="234">
        <v>24</v>
      </c>
      <c r="B38" s="392"/>
      <c r="C38" s="387" t="s">
        <v>1114</v>
      </c>
      <c r="D38" s="376" t="s">
        <v>1127</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929" t="s">
        <v>98</v>
      </c>
      <c r="D40" s="929"/>
      <c r="E40" s="930"/>
      <c r="F40" s="930"/>
      <c r="G40" s="930"/>
      <c r="H40" s="930"/>
      <c r="I40" s="930"/>
      <c r="J40" s="930"/>
      <c r="K40" s="930"/>
      <c r="L40" s="930"/>
      <c r="M40" s="393"/>
      <c r="N40" s="393"/>
      <c r="O40" s="393"/>
      <c r="P40" s="393"/>
      <c r="Q40" s="393"/>
    </row>
    <row r="41" spans="1:17" s="114" customFormat="1">
      <c r="J41" s="135"/>
    </row>
    <row r="42" spans="1:17" customFormat="1" ht="12.8" customHeight="1">
      <c r="B42" s="136" t="s">
        <v>52</v>
      </c>
    </row>
    <row r="43" spans="1:17" customFormat="1" ht="45" customHeight="1">
      <c r="A43"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923"/>
      <c r="C43" s="923"/>
      <c r="D43" s="923"/>
      <c r="E43" s="923"/>
      <c r="F43" s="923"/>
      <c r="G43" s="923"/>
      <c r="H43" s="923"/>
      <c r="I43" s="923"/>
      <c r="J43" s="923"/>
      <c r="K43" s="923"/>
      <c r="L43" s="923"/>
      <c r="M43" s="923"/>
      <c r="N43" s="923"/>
      <c r="O43" s="923"/>
      <c r="P43" s="923"/>
      <c r="Q43" s="923"/>
    </row>
    <row r="44" spans="1:17" customFormat="1" ht="76.75" customHeight="1">
      <c r="A44" s="923"/>
      <c r="B44" s="923"/>
      <c r="C44" s="923"/>
      <c r="D44" s="923"/>
      <c r="E44" s="923"/>
      <c r="F44" s="923"/>
      <c r="G44" s="923"/>
      <c r="H44" s="923"/>
      <c r="I44" s="923"/>
      <c r="J44" s="923"/>
      <c r="K44" s="923"/>
      <c r="L44" s="923"/>
      <c r="M44" s="923"/>
      <c r="N44" s="923"/>
      <c r="O44" s="923"/>
      <c r="P44" s="923"/>
      <c r="Q44" s="923"/>
    </row>
    <row r="45" spans="1:17" customFormat="1" ht="12.8" customHeight="1">
      <c r="B45" s="137"/>
    </row>
    <row r="46" spans="1:17" customFormat="1" ht="12.8"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920">
        <f>Koptame!C42</f>
        <v>0</v>
      </c>
      <c r="O48" s="920"/>
      <c r="P48" s="142"/>
      <c r="Q48" s="142"/>
    </row>
    <row r="49" spans="2:17" s="114" customFormat="1">
      <c r="C49" s="133">
        <f>Koptame!C37</f>
        <v>0</v>
      </c>
      <c r="D49" s="133"/>
      <c r="M49" s="133"/>
      <c r="N49" s="921">
        <f>Koptame!C43</f>
        <v>0</v>
      </c>
      <c r="O49" s="921"/>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zoomScaleNormal="100" zoomScaleSheetLayoutView="100" workbookViewId="0">
      <selection activeCell="C17" sqref="C17"/>
    </sheetView>
  </sheetViews>
  <sheetFormatPr defaultColWidth="9.125" defaultRowHeight="14.4"/>
  <cols>
    <col min="1" max="1" width="9" style="19" customWidth="1"/>
    <col min="2" max="2" width="9.25" style="19" customWidth="1"/>
    <col min="3" max="3" width="43.875" style="49" customWidth="1"/>
    <col min="4" max="4" width="12.25"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C1" s="47"/>
      <c r="D1" s="47"/>
      <c r="F1" s="21"/>
      <c r="G1" s="21"/>
      <c r="H1" s="155" t="s">
        <v>87</v>
      </c>
      <c r="I1" s="103" t="str">
        <f>kops2!B34</f>
        <v>2,14</v>
      </c>
    </row>
    <row r="2" spans="1:17" s="24" customFormat="1">
      <c r="A2" s="931" t="str">
        <f>C13</f>
        <v>Dūmu aizsardzība</v>
      </c>
      <c r="B2" s="931"/>
      <c r="C2" s="931"/>
      <c r="D2" s="931"/>
      <c r="E2" s="931"/>
      <c r="F2" s="931"/>
      <c r="G2" s="931"/>
      <c r="H2" s="931"/>
      <c r="I2" s="931"/>
      <c r="J2" s="931"/>
      <c r="K2" s="931"/>
      <c r="L2" s="931"/>
      <c r="M2" s="931"/>
      <c r="N2" s="931"/>
      <c r="O2" s="931"/>
      <c r="P2" s="931"/>
      <c r="Q2" s="931"/>
    </row>
    <row r="3" spans="1:17">
      <c r="A3" s="20"/>
      <c r="B3" s="20"/>
      <c r="C3" s="48" t="s">
        <v>11</v>
      </c>
      <c r="D3" s="48"/>
      <c r="E3" s="933" t="str">
        <f>Koptame!C11</f>
        <v>Pirmsskolas izglītības iestāde</v>
      </c>
      <c r="F3" s="933"/>
      <c r="G3" s="933"/>
      <c r="H3" s="933"/>
      <c r="I3" s="933"/>
      <c r="J3" s="933"/>
      <c r="K3" s="933"/>
      <c r="L3" s="933"/>
      <c r="M3" s="933"/>
      <c r="N3" s="933"/>
      <c r="O3" s="933"/>
      <c r="P3" s="933"/>
      <c r="Q3" s="933"/>
    </row>
    <row r="4" spans="1:17">
      <c r="A4" s="20"/>
      <c r="B4" s="20"/>
      <c r="C4" s="48" t="s">
        <v>12</v>
      </c>
      <c r="D4" s="48"/>
      <c r="E4" s="933" t="str">
        <f>Koptame!C12</f>
        <v>Pirmsskolas izglītības iestādes jaunbūve</v>
      </c>
      <c r="F4" s="933"/>
      <c r="G4" s="933"/>
      <c r="H4" s="933"/>
      <c r="I4" s="933"/>
      <c r="J4" s="933"/>
      <c r="K4" s="933"/>
      <c r="L4" s="933"/>
      <c r="M4" s="933"/>
      <c r="N4" s="933"/>
      <c r="O4" s="933"/>
      <c r="P4" s="933"/>
      <c r="Q4" s="933"/>
    </row>
    <row r="5" spans="1:17">
      <c r="A5" s="20"/>
      <c r="B5" s="20"/>
      <c r="C5" s="48" t="s">
        <v>13</v>
      </c>
      <c r="D5" s="48"/>
      <c r="E5" s="933" t="str">
        <f>Koptame!C13</f>
        <v>Baložu iela 33, Baloži, Ķekavas novads</v>
      </c>
      <c r="F5" s="933"/>
      <c r="G5" s="933"/>
      <c r="H5" s="933"/>
      <c r="I5" s="933"/>
      <c r="J5" s="933"/>
      <c r="K5" s="933"/>
      <c r="L5" s="933"/>
      <c r="M5" s="933"/>
      <c r="N5" s="933"/>
      <c r="O5" s="933"/>
      <c r="P5" s="933"/>
      <c r="Q5" s="93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49.75">
      <c r="A15" s="251">
        <v>1</v>
      </c>
      <c r="B15" s="391"/>
      <c r="C15" s="402" t="s">
        <v>487</v>
      </c>
      <c r="D15" s="531" t="s">
        <v>1637</v>
      </c>
      <c r="E15" s="391" t="s">
        <v>436</v>
      </c>
      <c r="F15" s="391">
        <v>1</v>
      </c>
      <c r="G15" s="180"/>
      <c r="H15" s="183"/>
      <c r="I15" s="214"/>
      <c r="J15" s="178"/>
      <c r="K15" s="178"/>
      <c r="L15" s="231"/>
      <c r="M15" s="232"/>
      <c r="N15" s="231"/>
      <c r="O15" s="231"/>
      <c r="P15" s="231"/>
      <c r="Q15" s="233"/>
    </row>
    <row r="16" spans="1:17" s="56" customFormat="1" ht="49.75">
      <c r="A16" s="251">
        <v>2</v>
      </c>
      <c r="B16" s="391"/>
      <c r="C16" s="383" t="s">
        <v>488</v>
      </c>
      <c r="D16" s="531" t="s">
        <v>1638</v>
      </c>
      <c r="E16" s="391" t="s">
        <v>436</v>
      </c>
      <c r="F16" s="382">
        <v>1</v>
      </c>
      <c r="G16" s="180"/>
      <c r="H16" s="183"/>
      <c r="I16" s="214"/>
      <c r="J16" s="178"/>
      <c r="K16" s="178"/>
      <c r="L16" s="231"/>
      <c r="M16" s="232"/>
      <c r="N16" s="231"/>
      <c r="O16" s="231"/>
      <c r="P16" s="231"/>
      <c r="Q16" s="233"/>
    </row>
    <row r="17" spans="1:17" s="56" customFormat="1" ht="49.75">
      <c r="A17" s="251">
        <v>3</v>
      </c>
      <c r="B17" s="391"/>
      <c r="C17" s="402" t="s">
        <v>489</v>
      </c>
      <c r="D17" s="531" t="s">
        <v>1639</v>
      </c>
      <c r="E17" s="391" t="s">
        <v>436</v>
      </c>
      <c r="F17" s="391">
        <v>11</v>
      </c>
      <c r="G17" s="180"/>
      <c r="H17" s="183"/>
      <c r="I17" s="214"/>
      <c r="J17" s="178"/>
      <c r="K17" s="178"/>
      <c r="L17" s="231"/>
      <c r="M17" s="232"/>
      <c r="N17" s="231"/>
      <c r="O17" s="231"/>
      <c r="P17" s="231"/>
      <c r="Q17" s="233"/>
    </row>
    <row r="18" spans="1:17" s="56" customFormat="1" ht="37.35">
      <c r="A18" s="251">
        <v>4</v>
      </c>
      <c r="B18" s="391"/>
      <c r="C18" s="402" t="s">
        <v>490</v>
      </c>
      <c r="D18" s="531" t="s">
        <v>1640</v>
      </c>
      <c r="E18" s="391" t="s">
        <v>436</v>
      </c>
      <c r="F18" s="391">
        <v>3</v>
      </c>
      <c r="G18" s="180"/>
      <c r="H18" s="183"/>
      <c r="I18" s="214"/>
      <c r="J18" s="178"/>
      <c r="K18" s="178"/>
      <c r="L18" s="231"/>
      <c r="M18" s="232"/>
      <c r="N18" s="231"/>
      <c r="O18" s="231"/>
      <c r="P18" s="231"/>
      <c r="Q18" s="233"/>
    </row>
    <row r="19" spans="1:17" s="56" customFormat="1" ht="24.9">
      <c r="A19" s="251">
        <v>5</v>
      </c>
      <c r="B19" s="391"/>
      <c r="C19" s="402" t="s">
        <v>491</v>
      </c>
      <c r="D19" s="531"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1" t="s">
        <v>493</v>
      </c>
      <c r="E20" s="391" t="s">
        <v>146</v>
      </c>
      <c r="F20" s="391">
        <v>90</v>
      </c>
      <c r="G20" s="160"/>
      <c r="H20" s="183"/>
      <c r="I20" s="160"/>
      <c r="J20" s="178"/>
      <c r="K20" s="181"/>
      <c r="L20" s="231"/>
      <c r="M20" s="232"/>
      <c r="N20" s="231"/>
      <c r="O20" s="231"/>
      <c r="P20" s="231"/>
      <c r="Q20" s="233"/>
    </row>
    <row r="21" spans="1:17" s="56" customFormat="1" ht="24.9">
      <c r="A21" s="251">
        <v>7</v>
      </c>
      <c r="B21" s="391"/>
      <c r="C21" s="402" t="s">
        <v>494</v>
      </c>
      <c r="D21" s="531"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1" t="s">
        <v>497</v>
      </c>
      <c r="E22" s="391" t="s">
        <v>146</v>
      </c>
      <c r="F22" s="391">
        <v>290</v>
      </c>
      <c r="G22" s="160"/>
      <c r="H22" s="183"/>
      <c r="I22" s="160"/>
      <c r="J22" s="178"/>
      <c r="K22" s="181"/>
      <c r="L22" s="231"/>
      <c r="M22" s="232"/>
      <c r="N22" s="231"/>
      <c r="O22" s="231"/>
      <c r="P22" s="231"/>
      <c r="Q22" s="233"/>
    </row>
    <row r="23" spans="1:17" s="56" customFormat="1" ht="24.9">
      <c r="A23" s="251">
        <v>9</v>
      </c>
      <c r="B23" s="391"/>
      <c r="C23" s="402" t="s">
        <v>498</v>
      </c>
      <c r="D23" s="531" t="s">
        <v>1641</v>
      </c>
      <c r="E23" s="391" t="s">
        <v>452</v>
      </c>
      <c r="F23" s="391">
        <v>1</v>
      </c>
      <c r="G23" s="181"/>
      <c r="H23" s="183"/>
      <c r="I23" s="181"/>
      <c r="J23" s="181"/>
      <c r="K23" s="181"/>
      <c r="L23" s="231"/>
      <c r="M23" s="232"/>
      <c r="N23" s="231"/>
      <c r="O23" s="231"/>
      <c r="P23" s="231"/>
      <c r="Q23" s="233"/>
    </row>
    <row r="24" spans="1:17" s="56" customFormat="1" ht="24.9">
      <c r="A24" s="251">
        <v>10</v>
      </c>
      <c r="B24" s="391"/>
      <c r="C24" s="532" t="s">
        <v>499</v>
      </c>
      <c r="D24" s="531" t="s">
        <v>500</v>
      </c>
      <c r="E24" s="391" t="s">
        <v>436</v>
      </c>
      <c r="F24" s="391">
        <f>(F21+F22)*3</f>
        <v>1890</v>
      </c>
      <c r="G24" s="181"/>
      <c r="H24" s="183"/>
      <c r="I24" s="181"/>
      <c r="J24" s="181"/>
      <c r="K24" s="181"/>
      <c r="L24" s="231"/>
      <c r="M24" s="232"/>
      <c r="N24" s="231"/>
      <c r="O24" s="231"/>
      <c r="P24" s="231"/>
      <c r="Q24" s="233"/>
    </row>
    <row r="25" spans="1:17" s="56" customFormat="1">
      <c r="A25" s="251">
        <v>11</v>
      </c>
      <c r="B25" s="391"/>
      <c r="C25" s="532" t="s">
        <v>1128</v>
      </c>
      <c r="D25" s="531" t="s">
        <v>1127</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929" t="s">
        <v>98</v>
      </c>
      <c r="D27" s="929"/>
      <c r="E27" s="930"/>
      <c r="F27" s="930"/>
      <c r="G27" s="930"/>
      <c r="H27" s="930"/>
      <c r="I27" s="930"/>
      <c r="J27" s="930"/>
      <c r="K27" s="930"/>
      <c r="L27" s="930"/>
      <c r="M27" s="393"/>
      <c r="N27" s="393"/>
      <c r="O27" s="393"/>
      <c r="P27" s="393"/>
      <c r="Q27" s="393"/>
    </row>
    <row r="28" spans="1:17" s="114" customFormat="1">
      <c r="J28" s="135"/>
    </row>
    <row r="29" spans="1:17" customFormat="1" ht="12.8" customHeight="1">
      <c r="B29" s="136" t="s">
        <v>52</v>
      </c>
    </row>
    <row r="30" spans="1:17" customFormat="1" ht="45" customHeight="1">
      <c r="A30"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923"/>
      <c r="C30" s="923"/>
      <c r="D30" s="923"/>
      <c r="E30" s="923"/>
      <c r="F30" s="923"/>
      <c r="G30" s="923"/>
      <c r="H30" s="923"/>
      <c r="I30" s="923"/>
      <c r="J30" s="923"/>
      <c r="K30" s="923"/>
      <c r="L30" s="923"/>
      <c r="M30" s="923"/>
      <c r="N30" s="923"/>
      <c r="O30" s="923"/>
      <c r="P30" s="923"/>
      <c r="Q30" s="923"/>
    </row>
    <row r="31" spans="1:17" customFormat="1" ht="76.75" customHeight="1">
      <c r="A31" s="923"/>
      <c r="B31" s="923"/>
      <c r="C31" s="923"/>
      <c r="D31" s="923"/>
      <c r="E31" s="923"/>
      <c r="F31" s="923"/>
      <c r="G31" s="923"/>
      <c r="H31" s="923"/>
      <c r="I31" s="923"/>
      <c r="J31" s="923"/>
      <c r="K31" s="923"/>
      <c r="L31" s="923"/>
      <c r="M31" s="923"/>
      <c r="N31" s="923"/>
      <c r="O31" s="923"/>
      <c r="P31" s="923"/>
      <c r="Q31" s="923"/>
    </row>
    <row r="32" spans="1:17" customFormat="1" ht="12.8" customHeight="1">
      <c r="B32" s="137"/>
    </row>
    <row r="33" spans="2:17" customFormat="1" ht="12.8"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920">
        <f>Koptame!C42</f>
        <v>0</v>
      </c>
      <c r="O35" s="920"/>
      <c r="P35" s="142"/>
      <c r="Q35" s="142"/>
    </row>
    <row r="36" spans="2:17" s="114" customFormat="1">
      <c r="C36" s="133">
        <f>Koptame!C37</f>
        <v>0</v>
      </c>
      <c r="D36" s="133"/>
      <c r="M36" s="133"/>
      <c r="N36" s="921">
        <f>Koptame!C43</f>
        <v>0</v>
      </c>
      <c r="O36" s="921"/>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0" priority="7" stopIfTrue="1">
      <formula>#REF!=#REF!=FALSE</formula>
    </cfRule>
    <cfRule type="expression" dxfId="209" priority="8">
      <formula>#REF!&gt;0</formula>
    </cfRule>
    <cfRule type="expression" dxfId="208" priority="9">
      <formula>#REF!=3</formula>
    </cfRule>
    <cfRule type="expression" dxfId="207" priority="10">
      <formula>#REF!=2</formula>
    </cfRule>
    <cfRule type="expression" dxfId="206" priority="11">
      <formula>#REF!=1</formula>
    </cfRule>
    <cfRule type="expression" dxfId="205" priority="12" stopIfTrue="1">
      <formula>J15=#REF!=FALSE</formula>
    </cfRule>
  </conditionalFormatting>
  <conditionalFormatting sqref="J20:J24">
    <cfRule type="expression" dxfId="204" priority="1" stopIfTrue="1">
      <formula>#REF!=#REF!=FALSE</formula>
    </cfRule>
    <cfRule type="expression" dxfId="203" priority="2">
      <formula>#REF!&gt;0</formula>
    </cfRule>
    <cfRule type="expression" dxfId="202" priority="3">
      <formula>#REF!=3</formula>
    </cfRule>
    <cfRule type="expression" dxfId="201" priority="4">
      <formula>#REF!=2</formula>
    </cfRule>
    <cfRule type="expression" dxfId="200" priority="5">
      <formula>#REF!=1</formula>
    </cfRule>
    <cfRule type="expression" dxfId="199"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topLeftCell="A29" zoomScaleNormal="100" zoomScaleSheetLayoutView="100" workbookViewId="0">
      <selection activeCell="U23" sqref="U23"/>
    </sheetView>
  </sheetViews>
  <sheetFormatPr defaultColWidth="9.125" defaultRowHeight="14.4"/>
  <cols>
    <col min="1" max="1" width="7.25" style="19" customWidth="1"/>
    <col min="2" max="2" width="11.75" style="19" customWidth="1"/>
    <col min="3" max="3" width="43.875" style="49" customWidth="1"/>
    <col min="4" max="4" width="19" style="49" customWidth="1"/>
    <col min="5" max="5" width="8.125" style="19" customWidth="1"/>
    <col min="6" max="12" width="9.125" style="19"/>
    <col min="13" max="13" width="11.75" style="19" customWidth="1"/>
    <col min="14" max="14" width="12.25" style="19" customWidth="1"/>
    <col min="15" max="15" width="12.75" style="19" customWidth="1"/>
    <col min="16" max="16" width="11.75" style="19" customWidth="1"/>
    <col min="17" max="17" width="13.25" style="19" customWidth="1"/>
    <col min="18" max="16384" width="9.125" style="19"/>
  </cols>
  <sheetData>
    <row r="1" spans="1:17" s="24" customFormat="1">
      <c r="C1" s="47"/>
      <c r="D1" s="47"/>
      <c r="F1" s="21"/>
      <c r="G1" s="21"/>
      <c r="H1" s="155" t="s">
        <v>87</v>
      </c>
      <c r="I1" s="104">
        <v>2.17</v>
      </c>
    </row>
    <row r="2" spans="1:17" s="24" customFormat="1">
      <c r="A2" s="931" t="str">
        <f>C13</f>
        <v>Vadības automātikas sistēma</v>
      </c>
      <c r="B2" s="931"/>
      <c r="C2" s="931"/>
      <c r="D2" s="931"/>
      <c r="E2" s="931"/>
      <c r="F2" s="931"/>
      <c r="G2" s="931"/>
      <c r="H2" s="931"/>
      <c r="I2" s="931"/>
      <c r="J2" s="931"/>
      <c r="K2" s="931"/>
      <c r="L2" s="931"/>
      <c r="M2" s="931"/>
      <c r="N2" s="931"/>
      <c r="O2" s="931"/>
      <c r="P2" s="931"/>
      <c r="Q2" s="931"/>
    </row>
    <row r="3" spans="1:17">
      <c r="A3" s="20"/>
      <c r="B3" s="20"/>
      <c r="C3" s="48" t="s">
        <v>11</v>
      </c>
      <c r="D3" s="48"/>
      <c r="E3" s="933" t="str">
        <f>Koptame!C11</f>
        <v>Pirmsskolas izglītības iestāde</v>
      </c>
      <c r="F3" s="933"/>
      <c r="G3" s="933"/>
      <c r="H3" s="933"/>
      <c r="I3" s="933"/>
      <c r="J3" s="933"/>
      <c r="K3" s="933"/>
      <c r="L3" s="933"/>
      <c r="M3" s="933"/>
      <c r="N3" s="933"/>
      <c r="O3" s="933"/>
      <c r="P3" s="933"/>
      <c r="Q3" s="933"/>
    </row>
    <row r="4" spans="1:17">
      <c r="A4" s="20"/>
      <c r="B4" s="20"/>
      <c r="C4" s="48" t="s">
        <v>12</v>
      </c>
      <c r="D4" s="48"/>
      <c r="E4" s="933" t="str">
        <f>Koptame!C12</f>
        <v>Pirmsskolas izglītības iestādes jaunbūve</v>
      </c>
      <c r="F4" s="933"/>
      <c r="G4" s="933"/>
      <c r="H4" s="933"/>
      <c r="I4" s="933"/>
      <c r="J4" s="933"/>
      <c r="K4" s="933"/>
      <c r="L4" s="933"/>
      <c r="M4" s="933"/>
      <c r="N4" s="933"/>
      <c r="O4" s="933"/>
      <c r="P4" s="933"/>
      <c r="Q4" s="933"/>
    </row>
    <row r="5" spans="1:17">
      <c r="A5" s="20"/>
      <c r="B5" s="20"/>
      <c r="C5" s="48" t="s">
        <v>13</v>
      </c>
      <c r="D5" s="48"/>
      <c r="E5" s="933" t="str">
        <f>Koptame!C13</f>
        <v>Baložu iela 33, Baloži, Ķekavas novads</v>
      </c>
      <c r="F5" s="933"/>
      <c r="G5" s="933"/>
      <c r="H5" s="933"/>
      <c r="I5" s="933"/>
      <c r="J5" s="933"/>
      <c r="K5" s="933"/>
      <c r="L5" s="933"/>
      <c r="M5" s="933"/>
      <c r="N5" s="933"/>
      <c r="O5" s="933"/>
      <c r="P5" s="933"/>
      <c r="Q5" s="93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62"/>
      <c r="D12" s="963"/>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350000000000001">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4" t="s">
        <v>720</v>
      </c>
      <c r="D15" s="534"/>
      <c r="E15" s="534"/>
      <c r="F15" s="534"/>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2.2">
      <c r="A16" s="251">
        <v>1</v>
      </c>
      <c r="B16" s="208"/>
      <c r="C16" s="418" t="s">
        <v>1223</v>
      </c>
      <c r="D16" s="417" t="s">
        <v>1642</v>
      </c>
      <c r="E16" s="208" t="s">
        <v>140</v>
      </c>
      <c r="F16" s="208">
        <v>1</v>
      </c>
      <c r="G16" s="533"/>
      <c r="H16" s="533"/>
      <c r="I16" s="533"/>
      <c r="J16" s="178"/>
      <c r="K16" s="178"/>
      <c r="L16" s="231"/>
      <c r="M16" s="232"/>
      <c r="N16" s="231"/>
      <c r="O16" s="231"/>
      <c r="P16" s="231"/>
      <c r="Q16" s="233"/>
    </row>
    <row r="17" spans="1:17" s="56" customFormat="1" ht="37.35">
      <c r="A17" s="251">
        <v>2</v>
      </c>
      <c r="B17" s="208"/>
      <c r="C17" s="418" t="s">
        <v>1224</v>
      </c>
      <c r="D17" s="417" t="s">
        <v>1643</v>
      </c>
      <c r="E17" s="208" t="s">
        <v>140</v>
      </c>
      <c r="F17" s="208">
        <v>1</v>
      </c>
      <c r="G17" s="533"/>
      <c r="H17" s="533"/>
      <c r="I17" s="533"/>
      <c r="J17" s="178"/>
      <c r="K17" s="178"/>
      <c r="L17" s="231"/>
      <c r="M17" s="232"/>
      <c r="N17" s="231"/>
      <c r="O17" s="231"/>
      <c r="P17" s="231"/>
      <c r="Q17" s="233"/>
    </row>
    <row r="18" spans="1:17" s="56" customFormat="1" ht="24.9">
      <c r="A18" s="251">
        <v>3</v>
      </c>
      <c r="B18" s="208"/>
      <c r="C18" s="418" t="s">
        <v>1225</v>
      </c>
      <c r="D18" s="417" t="s">
        <v>1644</v>
      </c>
      <c r="E18" s="208" t="s">
        <v>140</v>
      </c>
      <c r="F18" s="208">
        <v>1</v>
      </c>
      <c r="G18" s="533"/>
      <c r="H18" s="533"/>
      <c r="I18" s="533"/>
      <c r="J18" s="178"/>
      <c r="K18" s="178"/>
      <c r="L18" s="231"/>
      <c r="M18" s="232"/>
      <c r="N18" s="231"/>
      <c r="O18" s="231"/>
      <c r="P18" s="231"/>
      <c r="Q18" s="233"/>
    </row>
    <row r="19" spans="1:17" s="56" customFormat="1" ht="24.9">
      <c r="A19" s="251">
        <v>4</v>
      </c>
      <c r="B19" s="208"/>
      <c r="C19" s="418" t="s">
        <v>1226</v>
      </c>
      <c r="D19" s="417" t="s">
        <v>1645</v>
      </c>
      <c r="E19" s="208" t="s">
        <v>140</v>
      </c>
      <c r="F19" s="208">
        <v>1</v>
      </c>
      <c r="G19" s="533"/>
      <c r="H19" s="533"/>
      <c r="I19" s="533"/>
      <c r="J19" s="178"/>
      <c r="K19" s="178"/>
      <c r="L19" s="231"/>
      <c r="M19" s="232"/>
      <c r="N19" s="231"/>
      <c r="O19" s="231"/>
      <c r="P19" s="231"/>
      <c r="Q19" s="233"/>
    </row>
    <row r="20" spans="1:17" s="56" customFormat="1" ht="24.9">
      <c r="A20" s="251">
        <v>5</v>
      </c>
      <c r="B20" s="208"/>
      <c r="C20" s="418" t="s">
        <v>1227</v>
      </c>
      <c r="D20" s="417" t="s">
        <v>1646</v>
      </c>
      <c r="E20" s="208" t="s">
        <v>140</v>
      </c>
      <c r="F20" s="208">
        <v>1</v>
      </c>
      <c r="G20" s="533"/>
      <c r="H20" s="533"/>
      <c r="I20" s="533"/>
      <c r="J20" s="178"/>
      <c r="K20" s="178"/>
      <c r="L20" s="231"/>
      <c r="M20" s="232"/>
      <c r="N20" s="231"/>
      <c r="O20" s="231"/>
      <c r="P20" s="231"/>
      <c r="Q20" s="233"/>
    </row>
    <row r="21" spans="1:17" s="56" customFormat="1" ht="24.9">
      <c r="A21" s="251">
        <v>6</v>
      </c>
      <c r="B21" s="208"/>
      <c r="C21" s="418" t="s">
        <v>721</v>
      </c>
      <c r="D21" s="417"/>
      <c r="E21" s="208" t="s">
        <v>141</v>
      </c>
      <c r="F21" s="208">
        <v>1</v>
      </c>
      <c r="G21" s="533"/>
      <c r="H21" s="533"/>
      <c r="I21" s="533"/>
      <c r="J21" s="178"/>
      <c r="K21" s="178"/>
      <c r="L21" s="231"/>
      <c r="M21" s="232"/>
      <c r="N21" s="231"/>
      <c r="O21" s="231"/>
      <c r="P21" s="231"/>
      <c r="Q21" s="233"/>
    </row>
    <row r="22" spans="1:17" s="56" customFormat="1" ht="24.9">
      <c r="A22" s="251">
        <v>7</v>
      </c>
      <c r="B22" s="208"/>
      <c r="C22" s="418" t="s">
        <v>1228</v>
      </c>
      <c r="D22" s="417" t="s">
        <v>1229</v>
      </c>
      <c r="E22" s="208" t="s">
        <v>140</v>
      </c>
      <c r="F22" s="208">
        <v>2</v>
      </c>
      <c r="G22" s="533"/>
      <c r="H22" s="533"/>
      <c r="I22" s="533"/>
      <c r="J22" s="178"/>
      <c r="K22" s="178"/>
      <c r="L22" s="231"/>
      <c r="M22" s="232"/>
      <c r="N22" s="231"/>
      <c r="O22" s="231"/>
      <c r="P22" s="231"/>
      <c r="Q22" s="233"/>
    </row>
    <row r="23" spans="1:17" s="56" customFormat="1" ht="24.9">
      <c r="A23" s="251">
        <v>8</v>
      </c>
      <c r="B23" s="208"/>
      <c r="C23" s="418" t="s">
        <v>1230</v>
      </c>
      <c r="D23" s="417" t="s">
        <v>1647</v>
      </c>
      <c r="E23" s="208" t="s">
        <v>140</v>
      </c>
      <c r="F23" s="208">
        <v>1</v>
      </c>
      <c r="G23" s="533"/>
      <c r="H23" s="533"/>
      <c r="I23" s="533"/>
      <c r="J23" s="178"/>
      <c r="K23" s="178"/>
      <c r="L23" s="231"/>
      <c r="M23" s="232"/>
      <c r="N23" s="231"/>
      <c r="O23" s="231"/>
      <c r="P23" s="231"/>
      <c r="Q23" s="233"/>
    </row>
    <row r="24" spans="1:17" s="56" customFormat="1" ht="24.9">
      <c r="A24" s="251">
        <v>9</v>
      </c>
      <c r="B24" s="208"/>
      <c r="C24" s="418" t="s">
        <v>1231</v>
      </c>
      <c r="D24" s="417" t="s">
        <v>1647</v>
      </c>
      <c r="E24" s="208" t="s">
        <v>140</v>
      </c>
      <c r="F24" s="208">
        <v>1</v>
      </c>
      <c r="G24" s="533"/>
      <c r="H24" s="533"/>
      <c r="I24" s="533"/>
      <c r="J24" s="178"/>
      <c r="K24" s="178"/>
      <c r="L24" s="231"/>
      <c r="M24" s="232"/>
      <c r="N24" s="231"/>
      <c r="O24" s="231"/>
      <c r="P24" s="231"/>
      <c r="Q24" s="233"/>
    </row>
    <row r="25" spans="1:17" s="56" customFormat="1" ht="24.9">
      <c r="A25" s="251">
        <v>10</v>
      </c>
      <c r="B25" s="208"/>
      <c r="C25" s="418" t="s">
        <v>1232</v>
      </c>
      <c r="D25" s="417" t="s">
        <v>1648</v>
      </c>
      <c r="E25" s="208" t="s">
        <v>140</v>
      </c>
      <c r="F25" s="208">
        <v>1</v>
      </c>
      <c r="G25" s="533"/>
      <c r="H25" s="533"/>
      <c r="I25" s="533"/>
      <c r="J25" s="178"/>
      <c r="K25" s="178"/>
      <c r="L25" s="231"/>
      <c r="M25" s="232"/>
      <c r="N25" s="231"/>
      <c r="O25" s="231"/>
      <c r="P25" s="231"/>
      <c r="Q25" s="233"/>
    </row>
    <row r="26" spans="1:17" s="56" customFormat="1" ht="62.2">
      <c r="A26" s="251">
        <v>11</v>
      </c>
      <c r="B26" s="208"/>
      <c r="C26" s="418" t="s">
        <v>1233</v>
      </c>
      <c r="D26" s="417" t="s">
        <v>1649</v>
      </c>
      <c r="E26" s="208" t="s">
        <v>140</v>
      </c>
      <c r="F26" s="208">
        <v>1</v>
      </c>
      <c r="G26" s="533"/>
      <c r="H26" s="533"/>
      <c r="I26" s="533"/>
      <c r="J26" s="178"/>
      <c r="K26" s="178"/>
      <c r="L26" s="231"/>
      <c r="M26" s="232"/>
      <c r="N26" s="231"/>
      <c r="O26" s="231"/>
      <c r="P26" s="231"/>
      <c r="Q26" s="233"/>
    </row>
    <row r="27" spans="1:17" s="56" customFormat="1" ht="24.9">
      <c r="A27" s="251">
        <v>12</v>
      </c>
      <c r="B27" s="208"/>
      <c r="C27" s="418" t="s">
        <v>1234</v>
      </c>
      <c r="D27" s="417" t="s">
        <v>1650</v>
      </c>
      <c r="E27" s="208" t="s">
        <v>140</v>
      </c>
      <c r="F27" s="208">
        <v>1</v>
      </c>
      <c r="G27" s="533"/>
      <c r="H27" s="533"/>
      <c r="I27" s="533"/>
      <c r="J27" s="178"/>
      <c r="K27" s="178"/>
      <c r="L27" s="231"/>
      <c r="M27" s="232"/>
      <c r="N27" s="231"/>
      <c r="O27" s="231"/>
      <c r="P27" s="231"/>
      <c r="Q27" s="233"/>
    </row>
    <row r="28" spans="1:17" s="56" customFormat="1" ht="24.9">
      <c r="A28" s="251">
        <v>13</v>
      </c>
      <c r="B28" s="208"/>
      <c r="C28" s="418" t="s">
        <v>1235</v>
      </c>
      <c r="D28" s="417" t="s">
        <v>1651</v>
      </c>
      <c r="E28" s="208" t="s">
        <v>140</v>
      </c>
      <c r="F28" s="208">
        <v>1</v>
      </c>
      <c r="G28" s="533"/>
      <c r="H28" s="533"/>
      <c r="I28" s="533"/>
      <c r="J28" s="178"/>
      <c r="K28" s="178"/>
      <c r="L28" s="231"/>
      <c r="M28" s="232"/>
      <c r="N28" s="231"/>
      <c r="O28" s="231"/>
      <c r="P28" s="231"/>
      <c r="Q28" s="233"/>
    </row>
    <row r="29" spans="1:17" s="56" customFormat="1" ht="99.5">
      <c r="A29" s="251">
        <v>14</v>
      </c>
      <c r="B29" s="208"/>
      <c r="C29" s="418" t="s">
        <v>722</v>
      </c>
      <c r="D29" s="417" t="s">
        <v>1652</v>
      </c>
      <c r="E29" s="208" t="s">
        <v>140</v>
      </c>
      <c r="F29" s="208">
        <v>1</v>
      </c>
      <c r="G29" s="533"/>
      <c r="H29" s="533"/>
      <c r="I29" s="533"/>
      <c r="J29" s="178"/>
      <c r="K29" s="178"/>
      <c r="L29" s="231"/>
      <c r="M29" s="232"/>
      <c r="N29" s="231"/>
      <c r="O29" s="231"/>
      <c r="P29" s="231"/>
      <c r="Q29" s="233"/>
    </row>
    <row r="30" spans="1:17" s="56" customFormat="1" ht="37.35">
      <c r="A30" s="251">
        <v>15</v>
      </c>
      <c r="B30" s="208"/>
      <c r="C30" s="418" t="s">
        <v>723</v>
      </c>
      <c r="D30" s="417" t="s">
        <v>1653</v>
      </c>
      <c r="E30" s="208" t="s">
        <v>140</v>
      </c>
      <c r="F30" s="208">
        <v>13</v>
      </c>
      <c r="G30" s="533"/>
      <c r="H30" s="533"/>
      <c r="I30" s="533"/>
      <c r="J30" s="178"/>
      <c r="K30" s="178"/>
      <c r="L30" s="231"/>
      <c r="M30" s="232"/>
      <c r="N30" s="231"/>
      <c r="O30" s="231"/>
      <c r="P30" s="231"/>
      <c r="Q30" s="233"/>
    </row>
    <row r="31" spans="1:17" s="56" customFormat="1" ht="24.9">
      <c r="A31" s="251">
        <v>16</v>
      </c>
      <c r="B31" s="208"/>
      <c r="C31" s="418" t="s">
        <v>1236</v>
      </c>
      <c r="D31" s="417" t="s">
        <v>1654</v>
      </c>
      <c r="E31" s="208" t="s">
        <v>140</v>
      </c>
      <c r="F31" s="208">
        <v>1</v>
      </c>
      <c r="G31" s="533"/>
      <c r="H31" s="533"/>
      <c r="I31" s="533"/>
      <c r="J31" s="178"/>
      <c r="K31" s="178"/>
      <c r="L31" s="231"/>
      <c r="M31" s="232"/>
      <c r="N31" s="231"/>
      <c r="O31" s="231"/>
      <c r="P31" s="231"/>
      <c r="Q31" s="233"/>
    </row>
    <row r="32" spans="1:17" s="56" customFormat="1" ht="24.9">
      <c r="A32" s="251">
        <v>17</v>
      </c>
      <c r="B32" s="208"/>
      <c r="C32" s="418" t="s">
        <v>1237</v>
      </c>
      <c r="D32" s="417" t="s">
        <v>1655</v>
      </c>
      <c r="E32" s="208" t="s">
        <v>140</v>
      </c>
      <c r="F32" s="208">
        <v>2</v>
      </c>
      <c r="G32" s="533"/>
      <c r="H32" s="533"/>
      <c r="I32" s="533"/>
      <c r="J32" s="178"/>
      <c r="K32" s="178"/>
      <c r="L32" s="231"/>
      <c r="M32" s="232"/>
      <c r="N32" s="231"/>
      <c r="O32" s="231"/>
      <c r="P32" s="231"/>
      <c r="Q32" s="233"/>
    </row>
    <row r="33" spans="1:17" s="56" customFormat="1" ht="24.9">
      <c r="A33" s="251">
        <v>18</v>
      </c>
      <c r="B33" s="208"/>
      <c r="C33" s="418" t="s">
        <v>1238</v>
      </c>
      <c r="D33" s="417" t="s">
        <v>1656</v>
      </c>
      <c r="E33" s="208" t="s">
        <v>140</v>
      </c>
      <c r="F33" s="208">
        <v>2</v>
      </c>
      <c r="G33" s="533"/>
      <c r="H33" s="533"/>
      <c r="I33" s="533"/>
      <c r="J33" s="178"/>
      <c r="K33" s="178"/>
      <c r="L33" s="231"/>
      <c r="M33" s="232"/>
      <c r="N33" s="231"/>
      <c r="O33" s="231"/>
      <c r="P33" s="231"/>
      <c r="Q33" s="233"/>
    </row>
    <row r="34" spans="1:17" s="56" customFormat="1" ht="37.35">
      <c r="A34" s="251">
        <v>19</v>
      </c>
      <c r="B34" s="208"/>
      <c r="C34" s="418" t="s">
        <v>724</v>
      </c>
      <c r="D34" s="417" t="s">
        <v>1657</v>
      </c>
      <c r="E34" s="208" t="s">
        <v>1239</v>
      </c>
      <c r="F34" s="208">
        <v>1</v>
      </c>
      <c r="G34" s="533"/>
      <c r="H34" s="533"/>
      <c r="I34" s="533"/>
      <c r="J34" s="178"/>
      <c r="K34" s="178"/>
      <c r="L34" s="231"/>
      <c r="M34" s="232"/>
      <c r="N34" s="231"/>
      <c r="O34" s="231"/>
      <c r="P34" s="231"/>
      <c r="Q34" s="233"/>
    </row>
    <row r="35" spans="1:17" s="56" customFormat="1" ht="24.9">
      <c r="A35" s="251">
        <v>20</v>
      </c>
      <c r="B35" s="208"/>
      <c r="C35" s="418" t="s">
        <v>1240</v>
      </c>
      <c r="D35" s="417" t="s">
        <v>1658</v>
      </c>
      <c r="E35" s="208" t="s">
        <v>140</v>
      </c>
      <c r="F35" s="208">
        <v>1</v>
      </c>
      <c r="G35" s="533"/>
      <c r="H35" s="533"/>
      <c r="I35" s="533"/>
      <c r="J35" s="178"/>
      <c r="K35" s="178"/>
      <c r="L35" s="231"/>
      <c r="M35" s="232"/>
      <c r="N35" s="231"/>
      <c r="O35" s="231"/>
      <c r="P35" s="231"/>
      <c r="Q35" s="233"/>
    </row>
    <row r="36" spans="1:17" s="56" customFormat="1" ht="62.2">
      <c r="A36" s="251">
        <v>21</v>
      </c>
      <c r="B36" s="208"/>
      <c r="C36" s="418" t="s">
        <v>1241</v>
      </c>
      <c r="D36" s="417" t="s">
        <v>1659</v>
      </c>
      <c r="E36" s="208" t="s">
        <v>141</v>
      </c>
      <c r="F36" s="208">
        <v>1</v>
      </c>
      <c r="G36" s="533"/>
      <c r="H36" s="533"/>
      <c r="I36" s="533"/>
      <c r="J36" s="178"/>
      <c r="K36" s="178"/>
      <c r="L36" s="231"/>
      <c r="M36" s="232"/>
      <c r="N36" s="231"/>
      <c r="O36" s="231"/>
      <c r="P36" s="231"/>
      <c r="Q36" s="233"/>
    </row>
    <row r="37" spans="1:17" s="56" customFormat="1">
      <c r="A37" s="251">
        <v>22</v>
      </c>
      <c r="B37" s="208"/>
      <c r="C37" s="418" t="s">
        <v>1242</v>
      </c>
      <c r="D37" s="417"/>
      <c r="E37" s="208" t="s">
        <v>141</v>
      </c>
      <c r="F37" s="208">
        <v>1</v>
      </c>
      <c r="G37" s="533"/>
      <c r="H37" s="533"/>
      <c r="I37" s="533"/>
      <c r="J37" s="521"/>
      <c r="K37" s="178"/>
      <c r="L37" s="231"/>
      <c r="M37" s="232"/>
      <c r="N37" s="231"/>
      <c r="O37" s="231"/>
      <c r="P37" s="231"/>
      <c r="Q37" s="233"/>
    </row>
    <row r="38" spans="1:17" s="56" customFormat="1">
      <c r="A38" s="251">
        <v>23</v>
      </c>
      <c r="B38" s="208"/>
      <c r="C38" s="418" t="s">
        <v>725</v>
      </c>
      <c r="D38" s="417"/>
      <c r="E38" s="208" t="s">
        <v>141</v>
      </c>
      <c r="F38" s="208">
        <v>1</v>
      </c>
      <c r="G38" s="533"/>
      <c r="H38" s="533"/>
      <c r="I38" s="533"/>
      <c r="J38" s="521"/>
      <c r="K38" s="178"/>
      <c r="L38" s="231"/>
      <c r="M38" s="232"/>
      <c r="N38" s="231"/>
      <c r="O38" s="231"/>
      <c r="P38" s="231"/>
      <c r="Q38" s="233"/>
    </row>
    <row r="39" spans="1:17" s="56" customFormat="1">
      <c r="A39" s="251">
        <v>24</v>
      </c>
      <c r="B39" s="208"/>
      <c r="C39" s="418" t="s">
        <v>726</v>
      </c>
      <c r="D39" s="417"/>
      <c r="E39" s="208" t="s">
        <v>141</v>
      </c>
      <c r="F39" s="208">
        <v>1</v>
      </c>
      <c r="G39" s="533"/>
      <c r="H39" s="533"/>
      <c r="I39" s="533"/>
      <c r="J39" s="521"/>
      <c r="K39" s="178"/>
      <c r="L39" s="231"/>
      <c r="M39" s="232"/>
      <c r="N39" s="231"/>
      <c r="O39" s="231"/>
      <c r="P39" s="231"/>
      <c r="Q39" s="233"/>
    </row>
    <row r="40" spans="1:17" s="56" customFormat="1">
      <c r="A40" s="251">
        <v>25</v>
      </c>
      <c r="B40" s="208"/>
      <c r="C40" s="418" t="s">
        <v>1243</v>
      </c>
      <c r="D40" s="417"/>
      <c r="E40" s="208" t="s">
        <v>141</v>
      </c>
      <c r="F40" s="208">
        <v>1</v>
      </c>
      <c r="G40" s="164"/>
      <c r="H40" s="164"/>
      <c r="I40" s="178"/>
      <c r="J40" s="178"/>
      <c r="K40" s="178"/>
      <c r="L40" s="231"/>
      <c r="M40" s="232"/>
      <c r="N40" s="231"/>
      <c r="O40" s="231"/>
      <c r="P40" s="231"/>
      <c r="Q40" s="233"/>
    </row>
    <row r="41" spans="1:17" s="56" customFormat="1" ht="49.75">
      <c r="A41" s="251">
        <v>26</v>
      </c>
      <c r="B41" s="208"/>
      <c r="C41" s="418" t="s">
        <v>727</v>
      </c>
      <c r="D41" s="417"/>
      <c r="E41" s="208" t="s">
        <v>141</v>
      </c>
      <c r="F41" s="208">
        <v>1</v>
      </c>
      <c r="G41" s="533"/>
      <c r="H41" s="533"/>
      <c r="I41" s="533"/>
      <c r="J41" s="521"/>
      <c r="K41" s="178"/>
      <c r="L41" s="231"/>
      <c r="M41" s="232"/>
      <c r="N41" s="231"/>
      <c r="O41" s="231"/>
      <c r="P41" s="231"/>
      <c r="Q41" s="233"/>
    </row>
    <row r="42" spans="1:17" s="56" customFormat="1">
      <c r="A42" s="251">
        <v>27</v>
      </c>
      <c r="B42" s="208"/>
      <c r="C42" s="534" t="s">
        <v>728</v>
      </c>
      <c r="D42" s="534"/>
      <c r="E42" s="534"/>
      <c r="F42" s="534"/>
      <c r="G42" s="533"/>
      <c r="H42" s="533"/>
      <c r="I42" s="533"/>
      <c r="J42" s="521"/>
      <c r="K42" s="178"/>
      <c r="L42" s="231"/>
      <c r="M42" s="232"/>
      <c r="N42" s="231"/>
      <c r="O42" s="231"/>
      <c r="P42" s="231"/>
      <c r="Q42" s="233"/>
    </row>
    <row r="43" spans="1:17" s="56" customFormat="1">
      <c r="A43" s="251">
        <v>28</v>
      </c>
      <c r="B43" s="208"/>
      <c r="C43" s="418" t="s">
        <v>729</v>
      </c>
      <c r="D43" s="417"/>
      <c r="E43" s="208" t="s">
        <v>141</v>
      </c>
      <c r="F43" s="208">
        <v>1</v>
      </c>
      <c r="G43" s="533"/>
      <c r="H43" s="533"/>
      <c r="I43" s="533"/>
      <c r="J43" s="521"/>
      <c r="K43" s="178"/>
      <c r="L43" s="231"/>
      <c r="M43" s="232"/>
      <c r="N43" s="231"/>
      <c r="O43" s="231"/>
      <c r="P43" s="231"/>
      <c r="Q43" s="233"/>
    </row>
    <row r="44" spans="1:17" s="56" customFormat="1">
      <c r="A44" s="251">
        <v>29</v>
      </c>
      <c r="B44" s="208"/>
      <c r="C44" s="418" t="s">
        <v>730</v>
      </c>
      <c r="D44" s="417"/>
      <c r="E44" s="208" t="s">
        <v>141</v>
      </c>
      <c r="F44" s="208">
        <v>1</v>
      </c>
      <c r="G44" s="533"/>
      <c r="H44" s="533"/>
      <c r="I44" s="533"/>
      <c r="J44" s="521"/>
      <c r="K44" s="178"/>
      <c r="L44" s="231"/>
      <c r="M44" s="232"/>
      <c r="N44" s="231"/>
      <c r="O44" s="231"/>
      <c r="P44" s="231"/>
      <c r="Q44" s="233"/>
    </row>
    <row r="45" spans="1:17" s="56" customFormat="1">
      <c r="A45" s="251">
        <v>30</v>
      </c>
      <c r="B45" s="208"/>
      <c r="C45" s="418" t="s">
        <v>731</v>
      </c>
      <c r="D45" s="417"/>
      <c r="E45" s="208" t="s">
        <v>141</v>
      </c>
      <c r="F45" s="208">
        <v>1</v>
      </c>
      <c r="G45" s="533"/>
      <c r="H45" s="533"/>
      <c r="I45" s="533"/>
      <c r="J45" s="521"/>
      <c r="K45" s="178"/>
      <c r="L45" s="231"/>
      <c r="M45" s="232"/>
      <c r="N45" s="231"/>
      <c r="O45" s="231"/>
      <c r="P45" s="231"/>
      <c r="Q45" s="233"/>
    </row>
    <row r="46" spans="1:17" s="56" customFormat="1">
      <c r="A46" s="251">
        <v>31</v>
      </c>
      <c r="B46" s="208"/>
      <c r="C46" s="418" t="s">
        <v>732</v>
      </c>
      <c r="D46" s="417"/>
      <c r="E46" s="208" t="s">
        <v>141</v>
      </c>
      <c r="F46" s="208">
        <v>1</v>
      </c>
      <c r="G46" s="533"/>
      <c r="H46" s="533"/>
      <c r="I46" s="533"/>
      <c r="J46" s="521"/>
      <c r="K46" s="178"/>
      <c r="L46" s="231"/>
      <c r="M46" s="232"/>
      <c r="N46" s="231"/>
      <c r="O46" s="231"/>
      <c r="P46" s="231"/>
      <c r="Q46" s="233"/>
    </row>
    <row r="47" spans="1:17" s="56" customFormat="1">
      <c r="A47" s="251">
        <v>32</v>
      </c>
      <c r="B47" s="208"/>
      <c r="C47" s="418" t="s">
        <v>733</v>
      </c>
      <c r="D47" s="417"/>
      <c r="E47" s="208" t="s">
        <v>141</v>
      </c>
      <c r="F47" s="208">
        <v>1</v>
      </c>
      <c r="G47" s="533"/>
      <c r="H47" s="533"/>
      <c r="I47" s="533"/>
      <c r="J47" s="521"/>
      <c r="K47" s="178"/>
      <c r="L47" s="231"/>
      <c r="M47" s="232"/>
      <c r="N47" s="231"/>
      <c r="O47" s="231"/>
      <c r="P47" s="231"/>
      <c r="Q47" s="233"/>
    </row>
    <row r="48" spans="1:17" s="56" customFormat="1">
      <c r="A48" s="251">
        <v>33</v>
      </c>
      <c r="B48" s="208"/>
      <c r="C48" s="418" t="s">
        <v>734</v>
      </c>
      <c r="D48" s="417"/>
      <c r="E48" s="208" t="s">
        <v>141</v>
      </c>
      <c r="F48" s="208">
        <v>1</v>
      </c>
      <c r="G48" s="533"/>
      <c r="H48" s="533"/>
      <c r="I48" s="533"/>
      <c r="J48" s="521"/>
      <c r="K48" s="178"/>
      <c r="L48" s="231"/>
      <c r="M48" s="232"/>
      <c r="N48" s="231"/>
      <c r="O48" s="231"/>
      <c r="P48" s="231"/>
      <c r="Q48" s="233"/>
    </row>
    <row r="49" spans="1:17" s="56" customFormat="1">
      <c r="A49" s="251">
        <v>34</v>
      </c>
      <c r="B49" s="208"/>
      <c r="C49" s="418" t="s">
        <v>735</v>
      </c>
      <c r="D49" s="417"/>
      <c r="E49" s="208" t="s">
        <v>141</v>
      </c>
      <c r="F49" s="208">
        <v>1</v>
      </c>
      <c r="G49" s="533"/>
      <c r="H49" s="533"/>
      <c r="I49" s="533"/>
      <c r="J49" s="521"/>
      <c r="K49" s="178"/>
      <c r="L49" s="231"/>
      <c r="M49" s="232"/>
      <c r="N49" s="231"/>
      <c r="O49" s="231"/>
      <c r="P49" s="231"/>
      <c r="Q49" s="233"/>
    </row>
    <row r="50" spans="1:17" s="56" customFormat="1">
      <c r="A50" s="251">
        <v>35</v>
      </c>
      <c r="B50" s="208"/>
      <c r="C50" s="534" t="s">
        <v>736</v>
      </c>
      <c r="D50" s="534"/>
      <c r="E50" s="534"/>
      <c r="F50" s="534"/>
      <c r="G50" s="533"/>
      <c r="H50" s="533"/>
      <c r="I50" s="533"/>
      <c r="J50" s="521"/>
      <c r="K50" s="178"/>
      <c r="L50" s="231"/>
      <c r="M50" s="232"/>
      <c r="N50" s="231"/>
      <c r="O50" s="231"/>
      <c r="P50" s="231"/>
      <c r="Q50" s="233"/>
    </row>
    <row r="51" spans="1:17" s="56" customFormat="1" ht="24.9">
      <c r="A51" s="251">
        <v>36</v>
      </c>
      <c r="B51" s="208"/>
      <c r="C51" s="418" t="s">
        <v>737</v>
      </c>
      <c r="D51" s="417" t="s">
        <v>1660</v>
      </c>
      <c r="E51" s="208" t="s">
        <v>140</v>
      </c>
      <c r="F51" s="208">
        <v>61</v>
      </c>
      <c r="G51" s="533"/>
      <c r="H51" s="533"/>
      <c r="I51" s="533"/>
      <c r="J51" s="178"/>
      <c r="K51" s="178"/>
      <c r="L51" s="231"/>
      <c r="M51" s="232"/>
      <c r="N51" s="231"/>
      <c r="O51" s="231"/>
      <c r="P51" s="231"/>
      <c r="Q51" s="233"/>
    </row>
    <row r="52" spans="1:17" s="56" customFormat="1" ht="24.9">
      <c r="A52" s="251">
        <v>37</v>
      </c>
      <c r="B52" s="208"/>
      <c r="C52" s="418" t="s">
        <v>738</v>
      </c>
      <c r="D52" s="417" t="s">
        <v>1661</v>
      </c>
      <c r="E52" s="208" t="s">
        <v>140</v>
      </c>
      <c r="F52" s="208">
        <v>49</v>
      </c>
      <c r="G52" s="533"/>
      <c r="H52" s="533"/>
      <c r="I52" s="533"/>
      <c r="J52" s="178"/>
      <c r="K52" s="178"/>
      <c r="L52" s="231"/>
      <c r="M52" s="232"/>
      <c r="N52" s="231"/>
      <c r="O52" s="231"/>
      <c r="P52" s="231"/>
      <c r="Q52" s="233"/>
    </row>
    <row r="53" spans="1:17" s="56" customFormat="1">
      <c r="A53" s="251">
        <v>38</v>
      </c>
      <c r="B53" s="208"/>
      <c r="C53" s="418" t="s">
        <v>739</v>
      </c>
      <c r="D53" s="417"/>
      <c r="E53" s="208" t="s">
        <v>140</v>
      </c>
      <c r="F53" s="208">
        <v>61</v>
      </c>
      <c r="G53" s="533"/>
      <c r="H53" s="533"/>
      <c r="I53" s="533"/>
      <c r="J53" s="178"/>
      <c r="K53" s="178"/>
      <c r="L53" s="231"/>
      <c r="M53" s="232"/>
      <c r="N53" s="231"/>
      <c r="O53" s="231"/>
      <c r="P53" s="231"/>
      <c r="Q53" s="233"/>
    </row>
    <row r="54" spans="1:17" s="56" customFormat="1">
      <c r="A54" s="251">
        <v>39</v>
      </c>
      <c r="B54" s="208"/>
      <c r="C54" s="418" t="s">
        <v>740</v>
      </c>
      <c r="D54" s="417"/>
      <c r="E54" s="208" t="s">
        <v>140</v>
      </c>
      <c r="F54" s="208">
        <v>49</v>
      </c>
      <c r="G54" s="533"/>
      <c r="H54" s="533"/>
      <c r="I54" s="533"/>
      <c r="J54" s="178"/>
      <c r="K54" s="178"/>
      <c r="L54" s="231"/>
      <c r="M54" s="232"/>
      <c r="N54" s="231"/>
      <c r="O54" s="231"/>
      <c r="P54" s="231"/>
      <c r="Q54" s="233"/>
    </row>
    <row r="55" spans="1:17" s="56" customFormat="1">
      <c r="A55" s="251">
        <v>40</v>
      </c>
      <c r="B55" s="208"/>
      <c r="C55" s="418" t="s">
        <v>741</v>
      </c>
      <c r="D55" s="417"/>
      <c r="E55" s="208" t="s">
        <v>140</v>
      </c>
      <c r="F55" s="208">
        <v>2</v>
      </c>
      <c r="G55" s="533"/>
      <c r="H55" s="533"/>
      <c r="I55" s="533"/>
      <c r="J55" s="178"/>
      <c r="K55" s="178"/>
      <c r="L55" s="231"/>
      <c r="M55" s="232"/>
      <c r="N55" s="231"/>
      <c r="O55" s="231"/>
      <c r="P55" s="231"/>
      <c r="Q55" s="233"/>
    </row>
    <row r="56" spans="1:17" s="56" customFormat="1" ht="24.9">
      <c r="A56" s="251">
        <v>41</v>
      </c>
      <c r="B56" s="208"/>
      <c r="C56" s="418" t="s">
        <v>1663</v>
      </c>
      <c r="D56" s="417"/>
      <c r="E56" s="208" t="s">
        <v>141</v>
      </c>
      <c r="F56" s="208">
        <v>16</v>
      </c>
      <c r="G56" s="533"/>
      <c r="H56" s="533"/>
      <c r="I56" s="533"/>
      <c r="J56" s="521"/>
      <c r="K56" s="178"/>
      <c r="L56" s="231"/>
      <c r="M56" s="232"/>
      <c r="N56" s="231"/>
      <c r="O56" s="231"/>
      <c r="P56" s="231"/>
      <c r="Q56" s="233"/>
    </row>
    <row r="57" spans="1:17" s="56" customFormat="1" ht="24.9">
      <c r="A57" s="251">
        <v>42</v>
      </c>
      <c r="B57" s="208"/>
      <c r="C57" s="418" t="s">
        <v>1662</v>
      </c>
      <c r="D57" s="417"/>
      <c r="E57" s="208" t="s">
        <v>141</v>
      </c>
      <c r="F57" s="208">
        <v>1</v>
      </c>
      <c r="G57" s="533"/>
      <c r="H57" s="533"/>
      <c r="I57" s="533"/>
      <c r="J57" s="521"/>
      <c r="K57" s="178"/>
      <c r="L57" s="231"/>
      <c r="M57" s="232"/>
      <c r="N57" s="231"/>
      <c r="O57" s="231"/>
      <c r="P57" s="231"/>
      <c r="Q57" s="233"/>
    </row>
    <row r="58" spans="1:17" s="56" customFormat="1" ht="24.9">
      <c r="A58" s="251">
        <v>43</v>
      </c>
      <c r="B58" s="208"/>
      <c r="C58" s="418" t="s">
        <v>1664</v>
      </c>
      <c r="D58" s="417"/>
      <c r="E58" s="208" t="s">
        <v>140</v>
      </c>
      <c r="F58" s="208">
        <v>65</v>
      </c>
      <c r="G58" s="533"/>
      <c r="H58" s="533"/>
      <c r="I58" s="533"/>
      <c r="J58" s="178"/>
      <c r="K58" s="178"/>
      <c r="L58" s="231"/>
      <c r="M58" s="232"/>
      <c r="N58" s="231"/>
      <c r="O58" s="231"/>
      <c r="P58" s="231"/>
      <c r="Q58" s="233"/>
    </row>
    <row r="59" spans="1:17" s="56" customFormat="1" ht="24.9">
      <c r="A59" s="251">
        <v>44</v>
      </c>
      <c r="B59" s="208"/>
      <c r="C59" s="418" t="s">
        <v>742</v>
      </c>
      <c r="D59" s="417"/>
      <c r="E59" s="208" t="s">
        <v>140</v>
      </c>
      <c r="F59" s="208">
        <v>25</v>
      </c>
      <c r="G59" s="533"/>
      <c r="H59" s="533"/>
      <c r="I59" s="533"/>
      <c r="J59" s="178"/>
      <c r="K59" s="178"/>
      <c r="L59" s="231"/>
      <c r="M59" s="232"/>
      <c r="N59" s="231"/>
      <c r="O59" s="231"/>
      <c r="P59" s="231"/>
      <c r="Q59" s="233"/>
    </row>
    <row r="60" spans="1:17" s="56" customFormat="1" ht="24.9">
      <c r="A60" s="251">
        <v>45</v>
      </c>
      <c r="B60" s="208"/>
      <c r="C60" s="418" t="s">
        <v>1665</v>
      </c>
      <c r="D60" s="417"/>
      <c r="E60" s="208" t="s">
        <v>140</v>
      </c>
      <c r="F60" s="208">
        <v>5</v>
      </c>
      <c r="G60" s="533"/>
      <c r="H60" s="533"/>
      <c r="I60" s="533"/>
      <c r="J60" s="178"/>
      <c r="K60" s="178"/>
      <c r="L60" s="231"/>
      <c r="M60" s="232"/>
      <c r="N60" s="231"/>
      <c r="O60" s="231"/>
      <c r="P60" s="231"/>
      <c r="Q60" s="233"/>
    </row>
    <row r="61" spans="1:17" s="56" customFormat="1">
      <c r="A61" s="251">
        <v>46</v>
      </c>
      <c r="B61" s="208"/>
      <c r="C61" s="418" t="s">
        <v>1666</v>
      </c>
      <c r="D61" s="417"/>
      <c r="E61" s="208" t="s">
        <v>140</v>
      </c>
      <c r="F61" s="208">
        <v>2</v>
      </c>
      <c r="G61" s="533"/>
      <c r="H61" s="533"/>
      <c r="I61" s="533"/>
      <c r="J61" s="178"/>
      <c r="K61" s="178"/>
      <c r="L61" s="231"/>
      <c r="M61" s="232"/>
      <c r="N61" s="231"/>
      <c r="O61" s="231"/>
      <c r="P61" s="231"/>
      <c r="Q61" s="233"/>
    </row>
    <row r="62" spans="1:17" s="56" customFormat="1">
      <c r="A62" s="251">
        <v>47</v>
      </c>
      <c r="B62" s="408"/>
      <c r="C62" s="534" t="s">
        <v>743</v>
      </c>
      <c r="D62" s="534"/>
      <c r="E62" s="534"/>
      <c r="F62" s="534"/>
      <c r="G62" s="533"/>
      <c r="H62" s="533"/>
      <c r="I62" s="533"/>
      <c r="J62" s="521"/>
      <c r="K62" s="178"/>
      <c r="L62" s="231"/>
      <c r="M62" s="232"/>
      <c r="N62" s="231"/>
      <c r="O62" s="231"/>
      <c r="P62" s="231"/>
      <c r="Q62" s="233"/>
    </row>
    <row r="63" spans="1:17" s="56" customFormat="1">
      <c r="A63" s="251">
        <v>48</v>
      </c>
      <c r="B63" s="208"/>
      <c r="C63" s="418" t="s">
        <v>446</v>
      </c>
      <c r="D63" s="417" t="s">
        <v>744</v>
      </c>
      <c r="E63" s="208" t="s">
        <v>146</v>
      </c>
      <c r="F63" s="208">
        <v>3670</v>
      </c>
      <c r="G63" s="533"/>
      <c r="H63" s="533"/>
      <c r="I63" s="533"/>
      <c r="J63" s="178"/>
      <c r="K63" s="178"/>
      <c r="L63" s="231"/>
      <c r="M63" s="232"/>
      <c r="N63" s="231"/>
      <c r="O63" s="231"/>
      <c r="P63" s="231"/>
      <c r="Q63" s="233"/>
    </row>
    <row r="64" spans="1:17" s="56" customFormat="1">
      <c r="A64" s="251">
        <v>49</v>
      </c>
      <c r="B64" s="208"/>
      <c r="C64" s="418" t="s">
        <v>446</v>
      </c>
      <c r="D64" s="417" t="s">
        <v>745</v>
      </c>
      <c r="E64" s="208" t="s">
        <v>146</v>
      </c>
      <c r="F64" s="208">
        <v>1100</v>
      </c>
      <c r="G64" s="533"/>
      <c r="H64" s="533"/>
      <c r="I64" s="533"/>
      <c r="J64" s="178"/>
      <c r="K64" s="178"/>
      <c r="L64" s="231"/>
      <c r="M64" s="232"/>
      <c r="N64" s="231"/>
      <c r="O64" s="231"/>
      <c r="P64" s="231"/>
      <c r="Q64" s="233"/>
    </row>
    <row r="65" spans="1:17" s="56" customFormat="1">
      <c r="A65" s="251">
        <v>50</v>
      </c>
      <c r="B65" s="208"/>
      <c r="C65" s="418" t="s">
        <v>446</v>
      </c>
      <c r="D65" s="417" t="s">
        <v>746</v>
      </c>
      <c r="E65" s="208" t="s">
        <v>146</v>
      </c>
      <c r="F65" s="208">
        <v>6900</v>
      </c>
      <c r="G65" s="533"/>
      <c r="H65" s="533"/>
      <c r="I65" s="533"/>
      <c r="J65" s="178"/>
      <c r="K65" s="178"/>
      <c r="L65" s="231"/>
      <c r="M65" s="232"/>
      <c r="N65" s="231"/>
      <c r="O65" s="231"/>
      <c r="P65" s="231"/>
      <c r="Q65" s="233"/>
    </row>
    <row r="66" spans="1:17" s="56" customFormat="1">
      <c r="A66" s="251">
        <v>51</v>
      </c>
      <c r="B66" s="208"/>
      <c r="C66" s="418" t="s">
        <v>446</v>
      </c>
      <c r="D66" s="417" t="s">
        <v>747</v>
      </c>
      <c r="E66" s="208" t="s">
        <v>146</v>
      </c>
      <c r="F66" s="208">
        <v>2460</v>
      </c>
      <c r="G66" s="533"/>
      <c r="H66" s="533"/>
      <c r="I66" s="533"/>
      <c r="J66" s="178"/>
      <c r="K66" s="178"/>
      <c r="L66" s="231"/>
      <c r="M66" s="232"/>
      <c r="N66" s="231"/>
      <c r="O66" s="231"/>
      <c r="P66" s="231"/>
      <c r="Q66" s="233"/>
    </row>
    <row r="67" spans="1:17" s="56" customFormat="1">
      <c r="A67" s="251">
        <v>52</v>
      </c>
      <c r="B67" s="208"/>
      <c r="C67" s="418" t="s">
        <v>446</v>
      </c>
      <c r="D67" s="417" t="s">
        <v>748</v>
      </c>
      <c r="E67" s="208" t="s">
        <v>146</v>
      </c>
      <c r="F67" s="208">
        <v>1270</v>
      </c>
      <c r="G67" s="533"/>
      <c r="H67" s="533"/>
      <c r="I67" s="533"/>
      <c r="J67" s="178"/>
      <c r="K67" s="178"/>
      <c r="L67" s="231"/>
      <c r="M67" s="232"/>
      <c r="N67" s="231"/>
      <c r="O67" s="231"/>
      <c r="P67" s="231"/>
      <c r="Q67" s="233"/>
    </row>
    <row r="68" spans="1:17" s="56" customFormat="1">
      <c r="A68" s="251">
        <v>53</v>
      </c>
      <c r="B68" s="208"/>
      <c r="C68" s="418" t="s">
        <v>446</v>
      </c>
      <c r="D68" s="417" t="s">
        <v>749</v>
      </c>
      <c r="E68" s="208" t="s">
        <v>146</v>
      </c>
      <c r="F68" s="208">
        <v>1050</v>
      </c>
      <c r="G68" s="533"/>
      <c r="H68" s="533"/>
      <c r="I68" s="533"/>
      <c r="J68" s="178"/>
      <c r="K68" s="178"/>
      <c r="L68" s="231"/>
      <c r="M68" s="232"/>
      <c r="N68" s="231"/>
      <c r="O68" s="231"/>
      <c r="P68" s="231"/>
      <c r="Q68" s="233"/>
    </row>
    <row r="69" spans="1:17" s="56" customFormat="1">
      <c r="A69" s="251">
        <v>54</v>
      </c>
      <c r="B69" s="208"/>
      <c r="C69" s="418" t="s">
        <v>446</v>
      </c>
      <c r="D69" s="417" t="s">
        <v>750</v>
      </c>
      <c r="E69" s="208" t="s">
        <v>146</v>
      </c>
      <c r="F69" s="208">
        <v>30</v>
      </c>
      <c r="G69" s="533"/>
      <c r="H69" s="533"/>
      <c r="I69" s="533"/>
      <c r="J69" s="178"/>
      <c r="K69" s="178"/>
      <c r="L69" s="231"/>
      <c r="M69" s="232"/>
      <c r="N69" s="231"/>
      <c r="O69" s="231"/>
      <c r="P69" s="231"/>
      <c r="Q69" s="233"/>
    </row>
    <row r="70" spans="1:17" s="56" customFormat="1">
      <c r="A70" s="251">
        <v>55</v>
      </c>
      <c r="B70" s="208"/>
      <c r="C70" s="418" t="s">
        <v>446</v>
      </c>
      <c r="D70" s="417" t="s">
        <v>751</v>
      </c>
      <c r="E70" s="208" t="s">
        <v>146</v>
      </c>
      <c r="F70" s="208">
        <v>210</v>
      </c>
      <c r="G70" s="533"/>
      <c r="H70" s="533"/>
      <c r="I70" s="533"/>
      <c r="J70" s="178"/>
      <c r="K70" s="178"/>
      <c r="L70" s="231"/>
      <c r="M70" s="232"/>
      <c r="N70" s="231"/>
      <c r="O70" s="231"/>
      <c r="P70" s="231"/>
      <c r="Q70" s="233"/>
    </row>
    <row r="71" spans="1:17" s="56" customFormat="1">
      <c r="A71" s="251">
        <v>56</v>
      </c>
      <c r="B71" s="208"/>
      <c r="C71" s="418" t="s">
        <v>446</v>
      </c>
      <c r="D71" s="417" t="s">
        <v>752</v>
      </c>
      <c r="E71" s="208" t="s">
        <v>146</v>
      </c>
      <c r="F71" s="208">
        <v>20</v>
      </c>
      <c r="G71" s="533"/>
      <c r="H71" s="533"/>
      <c r="I71" s="533"/>
      <c r="J71" s="178"/>
      <c r="K71" s="178"/>
      <c r="L71" s="231"/>
      <c r="M71" s="232"/>
      <c r="N71" s="231"/>
      <c r="O71" s="231"/>
      <c r="P71" s="231"/>
      <c r="Q71" s="233"/>
    </row>
    <row r="72" spans="1:17" s="56" customFormat="1">
      <c r="A72" s="251">
        <v>57</v>
      </c>
      <c r="B72" s="208"/>
      <c r="C72" s="418" t="s">
        <v>446</v>
      </c>
      <c r="D72" s="417" t="s">
        <v>753</v>
      </c>
      <c r="E72" s="208" t="s">
        <v>146</v>
      </c>
      <c r="F72" s="208">
        <v>10</v>
      </c>
      <c r="G72" s="533"/>
      <c r="H72" s="533"/>
      <c r="I72" s="533"/>
      <c r="J72" s="178"/>
      <c r="K72" s="178"/>
      <c r="L72" s="231"/>
      <c r="M72" s="232"/>
      <c r="N72" s="231"/>
      <c r="O72" s="231"/>
      <c r="P72" s="231"/>
      <c r="Q72" s="233"/>
    </row>
    <row r="73" spans="1:17" s="56" customFormat="1">
      <c r="A73" s="251">
        <v>58</v>
      </c>
      <c r="B73" s="208"/>
      <c r="C73" s="418" t="s">
        <v>754</v>
      </c>
      <c r="D73" s="417"/>
      <c r="E73" s="208" t="s">
        <v>141</v>
      </c>
      <c r="F73" s="208">
        <v>1</v>
      </c>
      <c r="G73" s="533"/>
      <c r="H73" s="533"/>
      <c r="I73" s="533"/>
      <c r="J73" s="521"/>
      <c r="K73" s="178"/>
      <c r="L73" s="231"/>
      <c r="M73" s="232"/>
      <c r="N73" s="231"/>
      <c r="O73" s="231"/>
      <c r="P73" s="231"/>
      <c r="Q73" s="233"/>
    </row>
    <row r="74" spans="1:17" s="56" customFormat="1" ht="24.9">
      <c r="A74" s="251">
        <v>59</v>
      </c>
      <c r="B74" s="208"/>
      <c r="C74" s="418" t="s">
        <v>755</v>
      </c>
      <c r="D74" s="417"/>
      <c r="E74" s="208" t="s">
        <v>141</v>
      </c>
      <c r="F74" s="208">
        <v>1</v>
      </c>
      <c r="G74" s="533"/>
      <c r="H74" s="533"/>
      <c r="I74" s="533"/>
      <c r="J74" s="521"/>
      <c r="K74" s="178"/>
      <c r="L74" s="231"/>
      <c r="M74" s="232"/>
      <c r="N74" s="231"/>
      <c r="O74" s="231"/>
      <c r="P74" s="231"/>
      <c r="Q74" s="233"/>
    </row>
    <row r="75" spans="1:17" s="56" customFormat="1">
      <c r="A75" s="251">
        <v>60</v>
      </c>
      <c r="B75" s="208"/>
      <c r="C75" s="418" t="s">
        <v>756</v>
      </c>
      <c r="D75" s="417"/>
      <c r="E75" s="208" t="s">
        <v>141</v>
      </c>
      <c r="F75" s="208">
        <v>1</v>
      </c>
      <c r="G75" s="533"/>
      <c r="H75" s="533"/>
      <c r="I75" s="533"/>
      <c r="J75" s="521"/>
      <c r="K75" s="178"/>
      <c r="L75" s="231"/>
      <c r="M75" s="232"/>
      <c r="N75" s="231"/>
      <c r="O75" s="231"/>
      <c r="P75" s="231"/>
      <c r="Q75" s="233"/>
    </row>
    <row r="76" spans="1:17" s="56" customFormat="1">
      <c r="A76" s="251">
        <v>61</v>
      </c>
      <c r="B76" s="208"/>
      <c r="C76" s="418" t="s">
        <v>757</v>
      </c>
      <c r="D76" s="417"/>
      <c r="E76" s="208" t="s">
        <v>141</v>
      </c>
      <c r="F76" s="208">
        <v>1</v>
      </c>
      <c r="G76" s="533"/>
      <c r="H76" s="533"/>
      <c r="I76" s="533"/>
      <c r="J76" s="521"/>
      <c r="K76" s="178"/>
      <c r="L76" s="231"/>
      <c r="M76" s="232"/>
      <c r="N76" s="231"/>
      <c r="O76" s="231"/>
      <c r="P76" s="231"/>
      <c r="Q76" s="233"/>
    </row>
    <row r="77" spans="1:17" s="56" customFormat="1">
      <c r="A77" s="251">
        <v>62</v>
      </c>
      <c r="B77" s="208"/>
      <c r="C77" s="418" t="s">
        <v>758</v>
      </c>
      <c r="D77" s="417"/>
      <c r="E77" s="208" t="s">
        <v>141</v>
      </c>
      <c r="F77" s="208">
        <v>1</v>
      </c>
      <c r="G77" s="533"/>
      <c r="H77" s="533"/>
      <c r="I77" s="533"/>
      <c r="J77" s="521"/>
      <c r="K77" s="178"/>
      <c r="L77" s="231"/>
      <c r="M77" s="232"/>
      <c r="N77" s="231"/>
      <c r="O77" s="231"/>
      <c r="P77" s="231"/>
      <c r="Q77" s="233"/>
    </row>
    <row r="78" spans="1:17" s="56" customFormat="1">
      <c r="A78" s="251">
        <v>63</v>
      </c>
      <c r="B78" s="208"/>
      <c r="C78" s="418" t="s">
        <v>759</v>
      </c>
      <c r="D78" s="417"/>
      <c r="E78" s="208" t="s">
        <v>141</v>
      </c>
      <c r="F78" s="208">
        <v>1</v>
      </c>
      <c r="G78" s="533"/>
      <c r="H78" s="533"/>
      <c r="I78" s="533"/>
      <c r="J78" s="521"/>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929" t="s">
        <v>98</v>
      </c>
      <c r="D80" s="929"/>
      <c r="E80" s="930"/>
      <c r="F80" s="930"/>
      <c r="G80" s="930"/>
      <c r="H80" s="930"/>
      <c r="I80" s="930"/>
      <c r="J80" s="930"/>
      <c r="K80" s="930"/>
      <c r="L80" s="930"/>
      <c r="M80" s="241"/>
      <c r="N80" s="241"/>
      <c r="O80" s="241"/>
      <c r="P80" s="241"/>
      <c r="Q80" s="241"/>
    </row>
    <row r="81" spans="1:17" s="114" customFormat="1">
      <c r="J81" s="135"/>
    </row>
    <row r="82" spans="1:17" customFormat="1" ht="12.8" customHeight="1">
      <c r="B82" s="136" t="s">
        <v>52</v>
      </c>
    </row>
    <row r="83" spans="1:17" customFormat="1" ht="45" customHeight="1">
      <c r="A83"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923"/>
      <c r="C83" s="923"/>
      <c r="D83" s="923"/>
      <c r="E83" s="923"/>
      <c r="F83" s="923"/>
      <c r="G83" s="923"/>
      <c r="H83" s="923"/>
      <c r="I83" s="923"/>
      <c r="J83" s="923"/>
      <c r="K83" s="923"/>
      <c r="L83" s="923"/>
      <c r="M83" s="923"/>
      <c r="N83" s="923"/>
      <c r="O83" s="923"/>
      <c r="P83" s="923"/>
      <c r="Q83" s="923"/>
    </row>
    <row r="84" spans="1:17" customFormat="1" ht="76.75" customHeight="1">
      <c r="A84" s="923"/>
      <c r="B84" s="923"/>
      <c r="C84" s="923"/>
      <c r="D84" s="923"/>
      <c r="E84" s="923"/>
      <c r="F84" s="923"/>
      <c r="G84" s="923"/>
      <c r="H84" s="923"/>
      <c r="I84" s="923"/>
      <c r="J84" s="923"/>
      <c r="K84" s="923"/>
      <c r="L84" s="923"/>
      <c r="M84" s="923"/>
      <c r="N84" s="923"/>
      <c r="O84" s="923"/>
      <c r="P84" s="923"/>
      <c r="Q84" s="923"/>
    </row>
    <row r="85" spans="1:17" customFormat="1" ht="12.8" customHeight="1">
      <c r="B85" s="137"/>
    </row>
    <row r="86" spans="1:17" customFormat="1" ht="12.8"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920">
        <f>Koptame!C42</f>
        <v>0</v>
      </c>
      <c r="O88" s="920"/>
      <c r="P88" s="142"/>
      <c r="Q88" s="142"/>
    </row>
    <row r="89" spans="1:17" s="114" customFormat="1">
      <c r="C89" s="133">
        <f>Koptame!C37</f>
        <v>0</v>
      </c>
      <c r="D89" s="133"/>
      <c r="M89" s="133"/>
      <c r="N89" s="921">
        <f>Koptame!C43</f>
        <v>0</v>
      </c>
      <c r="O89" s="921"/>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P29"/>
  <sheetViews>
    <sheetView showZeros="0" view="pageBreakPreview" zoomScaleNormal="100" zoomScaleSheetLayoutView="100" workbookViewId="0">
      <selection activeCell="I16" sqref="I16"/>
    </sheetView>
  </sheetViews>
  <sheetFormatPr defaultColWidth="9.125" defaultRowHeight="14.4"/>
  <cols>
    <col min="1" max="1" width="9" style="19" customWidth="1"/>
    <col min="2" max="2" width="9.25" style="19" customWidth="1"/>
    <col min="3" max="3" width="43.875" style="49" customWidth="1"/>
    <col min="4" max="4" width="8.125" style="19" customWidth="1"/>
    <col min="5" max="11" width="9.125" style="19"/>
    <col min="12" max="12" width="11.75" style="19" customWidth="1"/>
    <col min="13" max="13" width="12.25" style="19" customWidth="1"/>
    <col min="14" max="14" width="12.75" style="19" customWidth="1"/>
    <col min="15" max="15" width="11.75" style="19" customWidth="1"/>
    <col min="16" max="16" width="13.25" style="19" customWidth="1"/>
    <col min="17" max="16384" width="9.125" style="19"/>
  </cols>
  <sheetData>
    <row r="1" spans="1:16" s="24" customFormat="1">
      <c r="C1" s="47"/>
      <c r="E1" s="21"/>
      <c r="F1" s="21"/>
      <c r="G1" s="155" t="s">
        <v>87</v>
      </c>
      <c r="H1" s="103" t="s">
        <v>786</v>
      </c>
    </row>
    <row r="2" spans="1:16" s="24" customFormat="1">
      <c r="A2" s="931" t="str">
        <f>C13</f>
        <v>Lifts</v>
      </c>
      <c r="B2" s="931"/>
      <c r="C2" s="931"/>
      <c r="D2" s="931"/>
      <c r="E2" s="931"/>
      <c r="F2" s="931"/>
      <c r="G2" s="931"/>
      <c r="H2" s="931"/>
      <c r="I2" s="931"/>
      <c r="J2" s="931"/>
      <c r="K2" s="931"/>
      <c r="L2" s="931"/>
      <c r="M2" s="931"/>
      <c r="N2" s="931"/>
      <c r="O2" s="931"/>
      <c r="P2" s="931"/>
    </row>
    <row r="3" spans="1:16">
      <c r="A3" s="20"/>
      <c r="B3" s="20"/>
      <c r="C3" s="48" t="s">
        <v>11</v>
      </c>
      <c r="D3" s="933" t="str">
        <f>Koptame!C11</f>
        <v>Pirmsskolas izglītības iestāde</v>
      </c>
      <c r="E3" s="933"/>
      <c r="F3" s="933"/>
      <c r="G3" s="933"/>
      <c r="H3" s="933"/>
      <c r="I3" s="933"/>
      <c r="J3" s="933"/>
      <c r="K3" s="933"/>
      <c r="L3" s="933"/>
      <c r="M3" s="933"/>
      <c r="N3" s="933"/>
      <c r="O3" s="933"/>
      <c r="P3" s="933"/>
    </row>
    <row r="4" spans="1:16">
      <c r="A4" s="20"/>
      <c r="B4" s="20"/>
      <c r="C4" s="48" t="s">
        <v>12</v>
      </c>
      <c r="D4" s="933" t="str">
        <f>Koptame!C12</f>
        <v>Pirmsskolas izglītības iestādes jaunbūve</v>
      </c>
      <c r="E4" s="933"/>
      <c r="F4" s="933"/>
      <c r="G4" s="933"/>
      <c r="H4" s="933"/>
      <c r="I4" s="933"/>
      <c r="J4" s="933"/>
      <c r="K4" s="933"/>
      <c r="L4" s="933"/>
      <c r="M4" s="933"/>
      <c r="N4" s="933"/>
      <c r="O4" s="933"/>
      <c r="P4" s="933"/>
    </row>
    <row r="5" spans="1:16">
      <c r="A5" s="20"/>
      <c r="B5" s="20"/>
      <c r="C5" s="48" t="s">
        <v>13</v>
      </c>
      <c r="D5" s="933" t="str">
        <f>Koptame!C13</f>
        <v>Baložu iela 33, Baloži, Ķekavas novads</v>
      </c>
      <c r="E5" s="933"/>
      <c r="F5" s="933"/>
      <c r="G5" s="933"/>
      <c r="H5" s="933"/>
      <c r="I5" s="933"/>
      <c r="J5" s="933"/>
      <c r="K5" s="933"/>
      <c r="L5" s="933"/>
      <c r="M5" s="933"/>
      <c r="N5" s="933"/>
      <c r="O5" s="933"/>
      <c r="P5" s="933"/>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2.85">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15.05">
      <c r="A14" s="169"/>
      <c r="B14" s="170"/>
      <c r="C14" s="171" t="s">
        <v>647</v>
      </c>
      <c r="D14" s="15"/>
      <c r="E14" s="172"/>
      <c r="F14" s="165"/>
      <c r="G14" s="165"/>
      <c r="H14" s="173"/>
      <c r="I14" s="173"/>
      <c r="J14" s="173"/>
      <c r="K14" s="174"/>
      <c r="L14" s="173"/>
      <c r="M14" s="173"/>
      <c r="N14" s="173"/>
      <c r="O14" s="173"/>
      <c r="P14" s="175"/>
    </row>
    <row r="15" spans="1:16" s="56" customFormat="1" ht="24.9">
      <c r="A15" s="251">
        <v>1</v>
      </c>
      <c r="B15" s="364"/>
      <c r="C15" s="887" t="s">
        <v>1750</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929" t="s">
        <v>98</v>
      </c>
      <c r="D17" s="930"/>
      <c r="E17" s="930"/>
      <c r="F17" s="930"/>
      <c r="G17" s="930"/>
      <c r="H17" s="930"/>
      <c r="I17" s="930"/>
      <c r="J17" s="930"/>
      <c r="K17" s="930"/>
      <c r="L17" s="393"/>
      <c r="M17" s="393"/>
      <c r="N17" s="393"/>
      <c r="O17" s="393"/>
      <c r="P17" s="393"/>
    </row>
    <row r="18" spans="1:16" s="114" customFormat="1">
      <c r="I18" s="135"/>
    </row>
    <row r="19" spans="1:16" customFormat="1" ht="12.8" customHeight="1">
      <c r="B19" s="136" t="s">
        <v>52</v>
      </c>
    </row>
    <row r="20" spans="1:16" customFormat="1" ht="45" customHeight="1">
      <c r="A20"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923"/>
      <c r="C20" s="923"/>
      <c r="D20" s="923"/>
      <c r="E20" s="923"/>
      <c r="F20" s="923"/>
      <c r="G20" s="923"/>
      <c r="H20" s="923"/>
      <c r="I20" s="923"/>
      <c r="J20" s="923"/>
      <c r="K20" s="923"/>
      <c r="L20" s="923"/>
      <c r="M20" s="923"/>
      <c r="N20" s="923"/>
      <c r="O20" s="923"/>
      <c r="P20" s="923"/>
    </row>
    <row r="21" spans="1:16" customFormat="1" ht="76.75" customHeight="1">
      <c r="A21" s="923"/>
      <c r="B21" s="923"/>
      <c r="C21" s="923"/>
      <c r="D21" s="923"/>
      <c r="E21" s="923"/>
      <c r="F21" s="923"/>
      <c r="G21" s="923"/>
      <c r="H21" s="923"/>
      <c r="I21" s="923"/>
      <c r="J21" s="923"/>
      <c r="K21" s="923"/>
      <c r="L21" s="923"/>
      <c r="M21" s="923"/>
      <c r="N21" s="923"/>
      <c r="O21" s="923"/>
      <c r="P21" s="923"/>
    </row>
    <row r="22" spans="1:16" customFormat="1" ht="12.8" customHeight="1">
      <c r="B22" s="137"/>
    </row>
    <row r="23" spans="1:16" customFormat="1" ht="12.8" customHeight="1">
      <c r="B23" s="137"/>
    </row>
    <row r="24" spans="1:16" s="114" customFormat="1">
      <c r="B24" s="114" t="s">
        <v>8</v>
      </c>
      <c r="L24" s="142" t="str">
        <f>Koptame!B41</f>
        <v>Pārbaudīja:</v>
      </c>
      <c r="M24" s="142"/>
      <c r="N24" s="142"/>
      <c r="O24" s="142"/>
      <c r="P24" s="142"/>
    </row>
    <row r="25" spans="1:16" s="114" customFormat="1">
      <c r="C25" s="134">
        <f>Koptame!C36</f>
        <v>0</v>
      </c>
      <c r="L25" s="134"/>
      <c r="M25" s="920">
        <f>Koptame!C42</f>
        <v>0</v>
      </c>
      <c r="N25" s="920"/>
      <c r="O25" s="142"/>
      <c r="P25" s="142"/>
    </row>
    <row r="26" spans="1:16" s="114" customFormat="1">
      <c r="C26" s="133">
        <f>Koptame!C37</f>
        <v>0</v>
      </c>
      <c r="L26" s="133"/>
      <c r="M26" s="921">
        <f>Koptame!C43</f>
        <v>0</v>
      </c>
      <c r="N26" s="921"/>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8" priority="13" stopIfTrue="1">
      <formula>#REF!=#REF!=FALSE</formula>
    </cfRule>
    <cfRule type="expression" dxfId="197" priority="14">
      <formula>#REF!&gt;0</formula>
    </cfRule>
    <cfRule type="expression" dxfId="196" priority="15">
      <formula>#REF!=3</formula>
    </cfRule>
    <cfRule type="expression" dxfId="195" priority="16">
      <formula>#REF!=2</formula>
    </cfRule>
    <cfRule type="expression" dxfId="194" priority="17">
      <formula>#REF!=1</formula>
    </cfRule>
    <cfRule type="expression" dxfId="193"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25" defaultRowHeight="12.45"/>
  <cols>
    <col min="1" max="1" width="10.25" style="66" customWidth="1"/>
    <col min="2" max="2" width="12.75" style="66" customWidth="1"/>
    <col min="3" max="3" width="32.75" style="66" customWidth="1"/>
    <col min="4" max="4" width="10" style="66" customWidth="1"/>
    <col min="5" max="5" width="13.25" style="66" customWidth="1"/>
    <col min="6" max="6" width="13.75" style="66" customWidth="1"/>
    <col min="7" max="7" width="17.75" style="66" customWidth="1"/>
    <col min="8" max="8" width="12.875" style="66" customWidth="1"/>
    <col min="9" max="9" width="16" style="66" customWidth="1"/>
    <col min="10" max="16384" width="9.125" style="66"/>
  </cols>
  <sheetData>
    <row r="1" spans="1:9" ht="17.7">
      <c r="A1" s="65"/>
    </row>
    <row r="2" spans="1:9" ht="18" customHeight="1">
      <c r="A2" s="909" t="s">
        <v>94</v>
      </c>
      <c r="B2" s="909"/>
      <c r="C2" s="909"/>
      <c r="D2" s="909"/>
      <c r="E2" s="909"/>
      <c r="F2" s="909"/>
      <c r="G2" s="909"/>
      <c r="H2" s="909"/>
      <c r="I2" s="909"/>
    </row>
    <row r="3" spans="1:9" ht="17.7">
      <c r="C3" s="67"/>
      <c r="D3" s="68"/>
      <c r="F3" s="72"/>
      <c r="G3" s="72"/>
      <c r="H3" s="72"/>
      <c r="I3" s="72"/>
    </row>
    <row r="4" spans="1:9" ht="17.7">
      <c r="C4" s="67"/>
      <c r="D4" s="68"/>
      <c r="F4" s="72"/>
      <c r="G4" s="72"/>
      <c r="H4" s="72"/>
      <c r="I4" s="72"/>
    </row>
    <row r="5" spans="1:9">
      <c r="A5" s="71"/>
    </row>
    <row r="6" spans="1:9" ht="17.7">
      <c r="A6" s="912" t="str">
        <f>Koptame!C23</f>
        <v>Specializētie darbi-ārējie tīkli, sistēmas</v>
      </c>
      <c r="B6" s="913"/>
      <c r="C6" s="913"/>
      <c r="D6" s="913"/>
      <c r="E6" s="913"/>
      <c r="F6" s="913"/>
      <c r="G6" s="913"/>
      <c r="H6" s="913"/>
      <c r="I6" s="914"/>
    </row>
    <row r="7" spans="1:9">
      <c r="A7" s="71"/>
    </row>
    <row r="8" spans="1:9" ht="15.05">
      <c r="A8" s="915" t="s">
        <v>9</v>
      </c>
      <c r="B8" s="915"/>
      <c r="C8" s="899" t="str">
        <f>Koptame!C11</f>
        <v>Pirmsskolas izglītības iestāde</v>
      </c>
      <c r="D8" s="899"/>
      <c r="E8" s="899"/>
      <c r="F8" s="899"/>
      <c r="G8" s="899"/>
      <c r="H8" s="899"/>
      <c r="I8" s="899"/>
    </row>
    <row r="9" spans="1:9" ht="15.9" customHeight="1">
      <c r="A9" s="904" t="s">
        <v>27</v>
      </c>
      <c r="B9" s="904"/>
      <c r="C9" s="899" t="str">
        <f>Koptame!C12</f>
        <v>Pirmsskolas izglītības iestādes jaunbūve</v>
      </c>
      <c r="D9" s="899"/>
      <c r="E9" s="899"/>
      <c r="F9" s="899"/>
      <c r="G9" s="899"/>
      <c r="H9" s="899"/>
      <c r="I9" s="899"/>
    </row>
    <row r="10" spans="1:9" ht="15.05">
      <c r="A10" s="904" t="s">
        <v>10</v>
      </c>
      <c r="B10" s="904"/>
      <c r="C10" s="899" t="str">
        <f>Koptame!C13</f>
        <v>Baložu iela 33, Baloži, Ķekavas novads</v>
      </c>
      <c r="D10" s="899"/>
      <c r="E10" s="899"/>
      <c r="F10" s="899"/>
      <c r="G10" s="899"/>
      <c r="H10" s="899"/>
      <c r="I10" s="899"/>
    </row>
    <row r="11" spans="1:9" ht="15.05">
      <c r="A11" s="904" t="str">
        <f>Koptame!B14</f>
        <v>Iepirkuma Id Nr.</v>
      </c>
      <c r="B11" s="90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910" t="s">
        <v>60</v>
      </c>
      <c r="G13" s="911"/>
      <c r="H13" s="69">
        <f>E31</f>
        <v>0</v>
      </c>
      <c r="I13" s="70"/>
    </row>
    <row r="14" spans="1:9" ht="17.7">
      <c r="A14" s="74"/>
      <c r="F14" s="910" t="s">
        <v>14</v>
      </c>
      <c r="G14" s="911"/>
      <c r="H14" s="69">
        <f>I27</f>
        <v>0</v>
      </c>
      <c r="I14" s="70"/>
    </row>
    <row r="16" spans="1:9" ht="14.4">
      <c r="G16" s="12"/>
      <c r="H16" s="12" t="str">
        <f>Koptame!D16</f>
        <v xml:space="preserve">Tāme sastādīta:   </v>
      </c>
    </row>
    <row r="17" spans="1:9" ht="15.05">
      <c r="A17" s="75"/>
    </row>
    <row r="18" spans="1:9" ht="51.4" customHeight="1">
      <c r="A18" s="900" t="s">
        <v>15</v>
      </c>
      <c r="B18" s="900" t="s">
        <v>16</v>
      </c>
      <c r="C18" s="916" t="s">
        <v>90</v>
      </c>
      <c r="D18" s="917"/>
      <c r="E18" s="900" t="s">
        <v>61</v>
      </c>
      <c r="F18" s="900" t="s">
        <v>17</v>
      </c>
      <c r="G18" s="900"/>
      <c r="H18" s="900"/>
      <c r="I18" s="900" t="s">
        <v>18</v>
      </c>
    </row>
    <row r="19" spans="1:9" ht="40.75" customHeight="1">
      <c r="A19" s="900"/>
      <c r="B19" s="900"/>
      <c r="C19" s="918"/>
      <c r="D19" s="919"/>
      <c r="E19" s="900"/>
      <c r="F19" s="143" t="s">
        <v>62</v>
      </c>
      <c r="G19" s="143" t="s">
        <v>63</v>
      </c>
      <c r="H19" s="143" t="s">
        <v>64</v>
      </c>
      <c r="I19" s="900"/>
    </row>
    <row r="20" spans="1:9" ht="17.7">
      <c r="A20" s="76"/>
      <c r="B20" s="77"/>
      <c r="C20" s="905"/>
      <c r="D20" s="906"/>
      <c r="E20" s="77"/>
      <c r="F20" s="77"/>
      <c r="G20" s="77"/>
      <c r="H20" s="77"/>
      <c r="I20" s="78"/>
    </row>
    <row r="21" spans="1:9" ht="13.1">
      <c r="A21" s="79">
        <v>1</v>
      </c>
      <c r="B21" s="80" t="s">
        <v>67</v>
      </c>
      <c r="C21" s="964" t="s">
        <v>44</v>
      </c>
      <c r="D21" s="965"/>
      <c r="E21" s="63"/>
      <c r="F21" s="63"/>
      <c r="G21" s="63"/>
      <c r="H21" s="63"/>
      <c r="I21" s="64"/>
    </row>
    <row r="22" spans="1:9" ht="13.1">
      <c r="A22" s="79">
        <v>2</v>
      </c>
      <c r="B22" s="80" t="s">
        <v>68</v>
      </c>
      <c r="C22" s="964" t="s">
        <v>142</v>
      </c>
      <c r="D22" s="965"/>
      <c r="E22" s="63"/>
      <c r="F22" s="63"/>
      <c r="G22" s="63"/>
      <c r="H22" s="63"/>
      <c r="I22" s="64"/>
    </row>
    <row r="23" spans="1:9" ht="13.1">
      <c r="A23" s="79">
        <v>3</v>
      </c>
      <c r="B23" s="80" t="s">
        <v>69</v>
      </c>
      <c r="C23" s="964" t="s">
        <v>143</v>
      </c>
      <c r="D23" s="965"/>
      <c r="E23" s="63"/>
      <c r="F23" s="63"/>
      <c r="G23" s="63"/>
      <c r="H23" s="63"/>
      <c r="I23" s="64"/>
    </row>
    <row r="24" spans="1:9" ht="29.95" customHeight="1">
      <c r="A24" s="79">
        <v>4</v>
      </c>
      <c r="B24" s="80" t="s">
        <v>70</v>
      </c>
      <c r="C24" s="901" t="s">
        <v>630</v>
      </c>
      <c r="D24" s="902"/>
      <c r="E24" s="209"/>
      <c r="F24" s="209"/>
      <c r="G24" s="209"/>
      <c r="H24" s="209"/>
      <c r="I24" s="210"/>
    </row>
    <row r="25" spans="1:9" ht="12.8" customHeight="1">
      <c r="A25" s="79">
        <v>5</v>
      </c>
      <c r="B25" s="80" t="s">
        <v>71</v>
      </c>
      <c r="C25" s="952" t="s">
        <v>144</v>
      </c>
      <c r="D25" s="953"/>
      <c r="E25" s="63"/>
      <c r="F25" s="63"/>
      <c r="G25" s="63"/>
      <c r="H25" s="63"/>
      <c r="I25" s="64"/>
    </row>
    <row r="26" spans="1:9" ht="13.1">
      <c r="A26" s="82"/>
      <c r="B26" s="83"/>
      <c r="C26" s="907"/>
      <c r="D26" s="908"/>
      <c r="E26" s="81"/>
      <c r="F26" s="156"/>
      <c r="G26" s="156"/>
      <c r="H26" s="156"/>
      <c r="I26" s="157"/>
    </row>
    <row r="27" spans="1:9" ht="16.55" customHeight="1">
      <c r="A27" s="110"/>
      <c r="B27" s="110"/>
      <c r="C27" s="84" t="s">
        <v>19</v>
      </c>
      <c r="D27" s="84"/>
      <c r="E27" s="85"/>
      <c r="F27" s="85"/>
      <c r="G27" s="85"/>
      <c r="H27" s="85"/>
      <c r="I27" s="85"/>
    </row>
    <row r="28" spans="1:9" ht="15.05">
      <c r="A28" s="903" t="s">
        <v>41</v>
      </c>
      <c r="B28" s="903"/>
      <c r="C28" s="903"/>
      <c r="D28" s="86" t="str">
        <f>kops1!$D$34</f>
        <v xml:space="preserve"> </v>
      </c>
      <c r="E28" s="87"/>
      <c r="F28" s="73"/>
    </row>
    <row r="29" spans="1:9" ht="15.75">
      <c r="A29" s="109"/>
      <c r="B29" s="109"/>
      <c r="C29" s="132" t="s">
        <v>51</v>
      </c>
      <c r="D29" s="86"/>
      <c r="E29" s="87"/>
      <c r="F29" s="73"/>
    </row>
    <row r="30" spans="1:9" ht="15.05">
      <c r="A30" s="903" t="s">
        <v>28</v>
      </c>
      <c r="B30" s="903"/>
      <c r="C30" s="903"/>
      <c r="D30" s="86" t="str">
        <f>kops1!$D$36</f>
        <v xml:space="preserve"> </v>
      </c>
      <c r="E30" s="87"/>
      <c r="F30" s="73"/>
    </row>
    <row r="31" spans="1:9" ht="18" customHeight="1">
      <c r="A31" s="898"/>
      <c r="B31" s="898"/>
      <c r="C31" s="84" t="s">
        <v>20</v>
      </c>
      <c r="D31" s="84"/>
      <c r="E31" s="88"/>
      <c r="F31" s="73"/>
    </row>
    <row r="32" spans="1:9" ht="17.7">
      <c r="A32" s="89"/>
    </row>
    <row r="33" spans="1:6" ht="17.7">
      <c r="A33" s="89"/>
    </row>
    <row r="34" spans="1:6" ht="14.4">
      <c r="A34" s="90"/>
      <c r="B34" s="2" t="s">
        <v>8</v>
      </c>
      <c r="C34" s="3"/>
      <c r="F34" s="73"/>
    </row>
    <row r="35" spans="1:6" ht="14.4">
      <c r="A35" s="73"/>
      <c r="B35" s="3"/>
      <c r="C35" s="134">
        <f>Koptame!C36</f>
        <v>0</v>
      </c>
      <c r="D35" s="91"/>
      <c r="E35" s="91"/>
      <c r="F35" s="73"/>
    </row>
    <row r="36" spans="1:6" ht="14.4">
      <c r="A36" s="92"/>
      <c r="B36" s="2"/>
      <c r="C36" s="133">
        <f>Koptame!C37</f>
        <v>0</v>
      </c>
      <c r="D36" s="73"/>
      <c r="E36" s="73"/>
      <c r="F36" s="73"/>
    </row>
    <row r="37" spans="1:6" ht="14.4">
      <c r="B37" s="2"/>
      <c r="C37" s="133"/>
    </row>
    <row r="38" spans="1:6" ht="14.4">
      <c r="B38" s="2"/>
    </row>
    <row r="39" spans="1:6" ht="14.4">
      <c r="B39" s="4"/>
      <c r="C39" s="1"/>
    </row>
    <row r="40" spans="1:6" ht="14.4">
      <c r="B40" s="2" t="str">
        <f>Koptame!B41</f>
        <v>Pārbaudīja:</v>
      </c>
      <c r="C40" s="113"/>
    </row>
    <row r="41" spans="1:6" ht="14.4">
      <c r="B41" s="3"/>
      <c r="C41" s="134">
        <f>Koptame!C42</f>
        <v>0</v>
      </c>
    </row>
    <row r="42" spans="1:6" ht="14.4">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36" zoomScaleNormal="80" zoomScaleSheetLayoutView="100" workbookViewId="0">
      <selection activeCell="C15" sqref="C15"/>
    </sheetView>
  </sheetViews>
  <sheetFormatPr defaultColWidth="9.125" defaultRowHeight="14.4"/>
  <cols>
    <col min="1" max="1" width="9" style="19" customWidth="1"/>
    <col min="2" max="2" width="8.75" style="56" customWidth="1"/>
    <col min="3" max="3" width="40.25" style="19" customWidth="1"/>
    <col min="4" max="4" width="8.125" style="19" customWidth="1"/>
    <col min="5" max="5" width="9.125" style="19"/>
    <col min="6" max="7" width="9.125" style="56"/>
    <col min="8" max="11" width="9.125" style="19"/>
    <col min="12" max="12" width="14.25" style="19" customWidth="1"/>
    <col min="13" max="13" width="12.25" style="19" customWidth="1"/>
    <col min="14" max="14" width="15" style="19" customWidth="1"/>
    <col min="15" max="15" width="13" style="19" customWidth="1"/>
    <col min="16" max="16" width="15.75" style="19" customWidth="1"/>
    <col min="17" max="16384" width="9.125" style="19"/>
  </cols>
  <sheetData>
    <row r="1" spans="1:16" s="24" customFormat="1">
      <c r="B1" s="53"/>
      <c r="E1" s="21"/>
      <c r="F1" s="108"/>
      <c r="G1" s="155" t="s">
        <v>87</v>
      </c>
      <c r="H1" s="111" t="str">
        <f>kops3!B21</f>
        <v>3,1</v>
      </c>
    </row>
    <row r="2" spans="1:16" s="24" customFormat="1">
      <c r="A2" s="931" t="str">
        <f>C13</f>
        <v>Ārējais ūdensvads</v>
      </c>
      <c r="B2" s="931"/>
      <c r="C2" s="931"/>
      <c r="D2" s="931"/>
      <c r="E2" s="931"/>
      <c r="F2" s="931"/>
      <c r="G2" s="931"/>
      <c r="H2" s="931"/>
      <c r="I2" s="931"/>
      <c r="J2" s="931"/>
      <c r="K2" s="931"/>
      <c r="L2" s="931"/>
      <c r="M2" s="931"/>
      <c r="N2" s="931"/>
      <c r="O2" s="931"/>
      <c r="P2" s="931"/>
    </row>
    <row r="3" spans="1:16">
      <c r="A3" s="20"/>
      <c r="B3" s="105"/>
      <c r="C3" s="20" t="s">
        <v>11</v>
      </c>
      <c r="D3" s="933" t="str">
        <f>Koptame!C11</f>
        <v>Pirmsskolas izglītības iestāde</v>
      </c>
      <c r="E3" s="933"/>
      <c r="F3" s="933"/>
      <c r="G3" s="933"/>
      <c r="H3" s="933"/>
      <c r="I3" s="933"/>
      <c r="J3" s="933"/>
      <c r="K3" s="933"/>
      <c r="L3" s="933"/>
      <c r="M3" s="933"/>
      <c r="N3" s="933"/>
      <c r="O3" s="933"/>
      <c r="P3" s="933"/>
    </row>
    <row r="4" spans="1:16">
      <c r="A4" s="20"/>
      <c r="B4" s="105"/>
      <c r="C4" s="20" t="s">
        <v>12</v>
      </c>
      <c r="D4" s="933" t="str">
        <f>Koptame!C12</f>
        <v>Pirmsskolas izglītības iestādes jaunbūve</v>
      </c>
      <c r="E4" s="933"/>
      <c r="F4" s="933"/>
      <c r="G4" s="933"/>
      <c r="H4" s="933"/>
      <c r="I4" s="933"/>
      <c r="J4" s="933"/>
      <c r="K4" s="933"/>
      <c r="L4" s="933"/>
      <c r="M4" s="933"/>
      <c r="N4" s="933"/>
      <c r="O4" s="933"/>
      <c r="P4" s="933"/>
    </row>
    <row r="5" spans="1:16">
      <c r="A5" s="20"/>
      <c r="B5" s="105"/>
      <c r="C5" s="20" t="s">
        <v>13</v>
      </c>
      <c r="D5" s="933" t="str">
        <f>Koptame!C13</f>
        <v>Baložu iela 33, Baloži, Ķekavas novads</v>
      </c>
      <c r="E5" s="933"/>
      <c r="F5" s="933"/>
      <c r="G5" s="933"/>
      <c r="H5" s="933"/>
      <c r="I5" s="933"/>
      <c r="J5" s="933"/>
      <c r="K5" s="933"/>
      <c r="L5" s="933"/>
      <c r="M5" s="933"/>
      <c r="N5" s="933"/>
      <c r="O5" s="933"/>
      <c r="P5" s="933"/>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932" t="str">
        <f>Koptame!D16</f>
        <v xml:space="preserve">Tāme sastādīta:   </v>
      </c>
      <c r="M9" s="932"/>
      <c r="N9" s="932"/>
      <c r="O9" s="932"/>
      <c r="P9" s="44"/>
    </row>
    <row r="10" spans="1:16" ht="15.05">
      <c r="A10" s="45"/>
      <c r="B10" s="107"/>
    </row>
    <row r="11" spans="1:16" ht="14.25" customHeight="1">
      <c r="A11" s="924" t="s">
        <v>15</v>
      </c>
      <c r="B11" s="925" t="s">
        <v>21</v>
      </c>
      <c r="C11" s="927" t="s">
        <v>91</v>
      </c>
      <c r="D11" s="928" t="s">
        <v>22</v>
      </c>
      <c r="E11" s="924" t="s">
        <v>23</v>
      </c>
      <c r="F11" s="922" t="s">
        <v>24</v>
      </c>
      <c r="G11" s="922"/>
      <c r="H11" s="922"/>
      <c r="I11" s="922"/>
      <c r="J11" s="922"/>
      <c r="K11" s="922"/>
      <c r="L11" s="922" t="s">
        <v>25</v>
      </c>
      <c r="M11" s="922"/>
      <c r="N11" s="922"/>
      <c r="O11" s="922"/>
      <c r="P11" s="922"/>
    </row>
    <row r="12" spans="1:16" ht="73.5" customHeight="1">
      <c r="A12" s="924"/>
      <c r="B12" s="926"/>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535"/>
      <c r="B13" s="536"/>
      <c r="C13" s="13" t="str">
        <f>kops3!C21</f>
        <v>Ārējais ūdensvads</v>
      </c>
      <c r="D13" s="537"/>
      <c r="E13" s="538"/>
      <c r="F13" s="539"/>
      <c r="G13" s="540"/>
      <c r="H13" s="540"/>
      <c r="I13" s="541"/>
      <c r="J13" s="541"/>
      <c r="K13" s="541">
        <f t="shared" ref="K13" si="0">SUM(H13:J13)</f>
        <v>0</v>
      </c>
      <c r="L13" s="542">
        <f t="shared" ref="L13" si="1">ROUND(F13*E13,2)</f>
        <v>0</v>
      </c>
      <c r="M13" s="541">
        <f t="shared" ref="M13" si="2">ROUND(H13*E13,2)</f>
        <v>0</v>
      </c>
      <c r="N13" s="541">
        <f t="shared" ref="N13" si="3">ROUND(I13*E13,2)</f>
        <v>0</v>
      </c>
      <c r="O13" s="541">
        <f t="shared" ref="O13" si="4">ROUND(J13*E13,2)</f>
        <v>0</v>
      </c>
      <c r="P13" s="543">
        <f t="shared" ref="P13" si="5">SUM(M13:O13)</f>
        <v>0</v>
      </c>
    </row>
    <row r="14" spans="1:16" s="56" customFormat="1">
      <c r="A14" s="586"/>
      <c r="B14" s="588"/>
      <c r="C14" s="587" t="s">
        <v>652</v>
      </c>
      <c r="D14" s="587"/>
      <c r="E14" s="587"/>
      <c r="F14" s="544">
        <f>IFERROR(ROUND(H14/G14,2),0)</f>
        <v>0</v>
      </c>
      <c r="G14" s="544">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49.75">
      <c r="A15" s="586">
        <v>1</v>
      </c>
      <c r="B15" s="589"/>
      <c r="C15" s="590" t="s">
        <v>1667</v>
      </c>
      <c r="D15" s="591" t="s">
        <v>146</v>
      </c>
      <c r="E15" s="591">
        <v>146</v>
      </c>
      <c r="F15" s="545"/>
      <c r="G15" s="545"/>
      <c r="H15" s="545"/>
      <c r="I15" s="545"/>
      <c r="J15" s="545"/>
      <c r="K15" s="96"/>
      <c r="L15" s="50"/>
      <c r="M15" s="96"/>
      <c r="N15" s="96"/>
      <c r="O15" s="96"/>
      <c r="P15" s="97"/>
    </row>
    <row r="16" spans="1:16" s="56" customFormat="1">
      <c r="A16" s="586">
        <v>2</v>
      </c>
      <c r="B16" s="589"/>
      <c r="C16" s="590" t="s">
        <v>1161</v>
      </c>
      <c r="D16" s="591" t="s">
        <v>140</v>
      </c>
      <c r="E16" s="591">
        <v>2</v>
      </c>
      <c r="F16" s="546"/>
      <c r="G16" s="545"/>
      <c r="H16" s="546"/>
      <c r="I16" s="547"/>
      <c r="J16" s="546"/>
      <c r="K16" s="96"/>
      <c r="L16" s="50"/>
      <c r="M16" s="96"/>
      <c r="N16" s="96"/>
      <c r="O16" s="96"/>
      <c r="P16" s="97"/>
    </row>
    <row r="17" spans="1:16" s="56" customFormat="1">
      <c r="A17" s="586">
        <v>3</v>
      </c>
      <c r="B17" s="589"/>
      <c r="C17" s="590" t="s">
        <v>1162</v>
      </c>
      <c r="D17" s="591" t="s">
        <v>140</v>
      </c>
      <c r="E17" s="591">
        <v>1</v>
      </c>
      <c r="F17" s="546"/>
      <c r="G17" s="545"/>
      <c r="H17" s="546"/>
      <c r="I17" s="547"/>
      <c r="J17" s="546"/>
      <c r="K17" s="96"/>
      <c r="L17" s="50"/>
      <c r="M17" s="96"/>
      <c r="N17" s="96"/>
      <c r="O17" s="96"/>
      <c r="P17" s="97"/>
    </row>
    <row r="18" spans="1:16" s="56" customFormat="1">
      <c r="A18" s="586">
        <v>4</v>
      </c>
      <c r="B18" s="589"/>
      <c r="C18" s="590" t="s">
        <v>1163</v>
      </c>
      <c r="D18" s="591" t="s">
        <v>140</v>
      </c>
      <c r="E18" s="591">
        <v>1</v>
      </c>
      <c r="F18" s="545"/>
      <c r="G18" s="545"/>
      <c r="H18" s="545"/>
      <c r="I18" s="545"/>
      <c r="J18" s="545"/>
      <c r="K18" s="96"/>
      <c r="L18" s="50"/>
      <c r="M18" s="96"/>
      <c r="N18" s="96"/>
      <c r="O18" s="96"/>
      <c r="P18" s="97"/>
    </row>
    <row r="19" spans="1:16" s="56" customFormat="1">
      <c r="A19" s="586">
        <v>5</v>
      </c>
      <c r="B19" s="589"/>
      <c r="C19" s="590" t="s">
        <v>1164</v>
      </c>
      <c r="D19" s="591" t="s">
        <v>140</v>
      </c>
      <c r="E19" s="591">
        <v>2</v>
      </c>
      <c r="F19" s="545"/>
      <c r="G19" s="545"/>
      <c r="H19" s="545"/>
      <c r="I19" s="545"/>
      <c r="J19" s="545"/>
      <c r="K19" s="96"/>
      <c r="L19" s="50"/>
      <c r="M19" s="96"/>
      <c r="N19" s="96"/>
      <c r="O19" s="96"/>
      <c r="P19" s="97"/>
    </row>
    <row r="20" spans="1:16" s="56" customFormat="1">
      <c r="A20" s="586">
        <v>6</v>
      </c>
      <c r="B20" s="589"/>
      <c r="C20" s="590" t="s">
        <v>1165</v>
      </c>
      <c r="D20" s="591" t="s">
        <v>140</v>
      </c>
      <c r="E20" s="591">
        <v>1</v>
      </c>
      <c r="F20" s="545"/>
      <c r="G20" s="545"/>
      <c r="H20" s="545"/>
      <c r="I20" s="545"/>
      <c r="J20" s="545"/>
      <c r="K20" s="96"/>
      <c r="L20" s="50"/>
      <c r="M20" s="96"/>
      <c r="N20" s="96"/>
      <c r="O20" s="96"/>
      <c r="P20" s="97"/>
    </row>
    <row r="21" spans="1:16" s="56" customFormat="1" ht="49.75">
      <c r="A21" s="586">
        <v>7</v>
      </c>
      <c r="B21" s="589"/>
      <c r="C21" s="596" t="s">
        <v>1166</v>
      </c>
      <c r="D21" s="591" t="s">
        <v>141</v>
      </c>
      <c r="E21" s="591">
        <v>1</v>
      </c>
      <c r="F21" s="545"/>
      <c r="G21" s="545"/>
      <c r="H21" s="545"/>
      <c r="I21" s="545"/>
      <c r="J21" s="545"/>
      <c r="K21" s="96"/>
      <c r="L21" s="50"/>
      <c r="M21" s="96"/>
      <c r="N21" s="96"/>
      <c r="O21" s="96"/>
      <c r="P21" s="97"/>
    </row>
    <row r="22" spans="1:16" s="56" customFormat="1">
      <c r="A22" s="586">
        <v>8</v>
      </c>
      <c r="B22" s="589"/>
      <c r="C22" s="592" t="s">
        <v>1167</v>
      </c>
      <c r="D22" s="593" t="s">
        <v>653</v>
      </c>
      <c r="E22" s="591">
        <v>315</v>
      </c>
      <c r="F22" s="548"/>
      <c r="G22" s="549"/>
      <c r="H22" s="299"/>
      <c r="I22" s="298"/>
      <c r="J22" s="550"/>
      <c r="K22" s="96"/>
      <c r="L22" s="50"/>
      <c r="M22" s="96"/>
      <c r="N22" s="96"/>
      <c r="O22" s="96"/>
      <c r="P22" s="97"/>
    </row>
    <row r="23" spans="1:16" s="56" customFormat="1">
      <c r="A23" s="586">
        <v>9</v>
      </c>
      <c r="B23" s="589"/>
      <c r="C23" s="590" t="s">
        <v>624</v>
      </c>
      <c r="D23" s="591" t="s">
        <v>653</v>
      </c>
      <c r="E23" s="591">
        <v>52</v>
      </c>
      <c r="F23" s="546"/>
      <c r="G23" s="545"/>
      <c r="H23" s="547"/>
      <c r="I23" s="547"/>
      <c r="J23" s="547"/>
      <c r="K23" s="96"/>
      <c r="L23" s="50"/>
      <c r="M23" s="96"/>
      <c r="N23" s="96"/>
      <c r="O23" s="96"/>
      <c r="P23" s="97"/>
    </row>
    <row r="24" spans="1:16" s="56" customFormat="1">
      <c r="A24" s="586">
        <v>10</v>
      </c>
      <c r="B24" s="589"/>
      <c r="C24" s="592" t="s">
        <v>622</v>
      </c>
      <c r="D24" s="591" t="s">
        <v>146</v>
      </c>
      <c r="E24" s="591">
        <v>146</v>
      </c>
      <c r="F24" s="551"/>
      <c r="G24" s="545"/>
      <c r="H24" s="552"/>
      <c r="I24" s="31"/>
      <c r="J24" s="545"/>
      <c r="K24" s="96"/>
      <c r="L24" s="50"/>
      <c r="M24" s="96"/>
      <c r="N24" s="96"/>
      <c r="O24" s="96"/>
      <c r="P24" s="97"/>
    </row>
    <row r="25" spans="1:16" s="56" customFormat="1" ht="24.9">
      <c r="A25" s="586">
        <v>11</v>
      </c>
      <c r="B25" s="589"/>
      <c r="C25" s="590" t="s">
        <v>655</v>
      </c>
      <c r="D25" s="591" t="s">
        <v>653</v>
      </c>
      <c r="E25" s="591">
        <v>35</v>
      </c>
      <c r="F25" s="553"/>
      <c r="G25" s="545"/>
      <c r="H25" s="299"/>
      <c r="I25" s="547"/>
      <c r="J25" s="546"/>
      <c r="K25" s="96"/>
      <c r="L25" s="50"/>
      <c r="M25" s="96"/>
      <c r="N25" s="96"/>
      <c r="O25" s="96"/>
      <c r="P25" s="97"/>
    </row>
    <row r="26" spans="1:16" s="56" customFormat="1" ht="37.35">
      <c r="A26" s="586">
        <v>12</v>
      </c>
      <c r="B26" s="589"/>
      <c r="C26" s="590" t="s">
        <v>1159</v>
      </c>
      <c r="D26" s="591" t="s">
        <v>1160</v>
      </c>
      <c r="E26" s="591">
        <v>4</v>
      </c>
      <c r="F26" s="553"/>
      <c r="G26" s="545"/>
      <c r="H26" s="299"/>
      <c r="I26" s="299"/>
      <c r="J26" s="299"/>
      <c r="K26" s="96"/>
      <c r="L26" s="50"/>
      <c r="M26" s="96"/>
      <c r="N26" s="96"/>
      <c r="O26" s="96"/>
      <c r="P26" s="97"/>
    </row>
    <row r="27" spans="1:16" s="56" customFormat="1">
      <c r="A27" s="586">
        <v>13</v>
      </c>
      <c r="B27" s="589"/>
      <c r="C27" s="590" t="s">
        <v>1168</v>
      </c>
      <c r="D27" s="591" t="s">
        <v>146</v>
      </c>
      <c r="E27" s="591">
        <v>6.6</v>
      </c>
      <c r="F27" s="545"/>
      <c r="G27" s="545"/>
      <c r="H27" s="545"/>
      <c r="I27" s="545"/>
      <c r="J27" s="545"/>
      <c r="K27" s="96"/>
      <c r="L27" s="50"/>
      <c r="M27" s="96"/>
      <c r="N27" s="96"/>
      <c r="O27" s="96"/>
      <c r="P27" s="97"/>
    </row>
    <row r="28" spans="1:16" s="56" customFormat="1">
      <c r="A28" s="586">
        <v>14</v>
      </c>
      <c r="B28" s="589"/>
      <c r="C28" s="590" t="s">
        <v>1169</v>
      </c>
      <c r="D28" s="591" t="s">
        <v>140</v>
      </c>
      <c r="E28" s="591">
        <v>6</v>
      </c>
      <c r="F28" s="545"/>
      <c r="G28" s="545"/>
      <c r="H28" s="545"/>
      <c r="I28" s="545"/>
      <c r="J28" s="545"/>
      <c r="K28" s="96"/>
      <c r="L28" s="50"/>
      <c r="M28" s="96"/>
      <c r="N28" s="96"/>
      <c r="O28" s="96"/>
      <c r="P28" s="97"/>
    </row>
    <row r="29" spans="1:16" s="56" customFormat="1">
      <c r="A29" s="586">
        <v>15</v>
      </c>
      <c r="B29" s="589"/>
      <c r="C29" s="590" t="s">
        <v>1170</v>
      </c>
      <c r="D29" s="591" t="s">
        <v>140</v>
      </c>
      <c r="E29" s="591">
        <v>2</v>
      </c>
      <c r="F29" s="545"/>
      <c r="G29" s="545"/>
      <c r="H29" s="545"/>
      <c r="I29" s="545"/>
      <c r="J29" s="545"/>
      <c r="K29" s="96"/>
      <c r="L29" s="50"/>
      <c r="M29" s="96"/>
      <c r="N29" s="96"/>
      <c r="O29" s="96"/>
      <c r="P29" s="97"/>
    </row>
    <row r="30" spans="1:16" s="56" customFormat="1">
      <c r="A30" s="586">
        <v>16</v>
      </c>
      <c r="B30" s="589"/>
      <c r="C30" s="590" t="s">
        <v>1171</v>
      </c>
      <c r="D30" s="591" t="s">
        <v>141</v>
      </c>
      <c r="E30" s="591">
        <v>1</v>
      </c>
      <c r="F30" s="553"/>
      <c r="G30" s="545"/>
      <c r="H30" s="299"/>
      <c r="I30" s="299"/>
      <c r="J30" s="299"/>
      <c r="K30" s="96"/>
      <c r="L30" s="50"/>
      <c r="M30" s="96"/>
      <c r="N30" s="96"/>
      <c r="O30" s="96"/>
      <c r="P30" s="97"/>
    </row>
    <row r="31" spans="1:16" s="56" customFormat="1">
      <c r="A31" s="586">
        <v>17</v>
      </c>
      <c r="B31" s="589"/>
      <c r="C31" s="590" t="s">
        <v>1158</v>
      </c>
      <c r="D31" s="591" t="s">
        <v>146</v>
      </c>
      <c r="E31" s="591">
        <v>146</v>
      </c>
      <c r="F31" s="553"/>
      <c r="G31" s="545"/>
      <c r="H31" s="299"/>
      <c r="I31" s="299"/>
      <c r="J31" s="299"/>
      <c r="K31" s="96"/>
      <c r="L31" s="50"/>
      <c r="M31" s="96"/>
      <c r="N31" s="96"/>
      <c r="O31" s="96"/>
      <c r="P31" s="97"/>
    </row>
    <row r="32" spans="1:16" s="56" customFormat="1" ht="24.9">
      <c r="A32" s="586">
        <v>18</v>
      </c>
      <c r="B32" s="589"/>
      <c r="C32" s="590" t="s">
        <v>1172</v>
      </c>
      <c r="D32" s="591" t="s">
        <v>141</v>
      </c>
      <c r="E32" s="591">
        <v>1</v>
      </c>
      <c r="F32" s="553"/>
      <c r="G32" s="545"/>
      <c r="H32" s="299"/>
      <c r="I32" s="299"/>
      <c r="J32" s="299"/>
      <c r="K32" s="96"/>
      <c r="L32" s="50"/>
      <c r="M32" s="96"/>
      <c r="N32" s="96"/>
      <c r="O32" s="96"/>
      <c r="P32" s="97"/>
    </row>
    <row r="33" spans="1:16" s="56" customFormat="1">
      <c r="A33" s="586">
        <v>19</v>
      </c>
      <c r="B33" s="589"/>
      <c r="C33" s="590" t="s">
        <v>301</v>
      </c>
      <c r="D33" s="591" t="s">
        <v>141</v>
      </c>
      <c r="E33" s="591">
        <v>1</v>
      </c>
      <c r="F33" s="544"/>
      <c r="G33" s="544"/>
      <c r="H33" s="31"/>
      <c r="I33" s="31"/>
      <c r="J33" s="31"/>
      <c r="K33" s="96"/>
      <c r="L33" s="50"/>
      <c r="M33" s="96"/>
      <c r="N33" s="96"/>
      <c r="O33" s="96"/>
      <c r="P33" s="97"/>
    </row>
    <row r="34" spans="1:16" s="56" customFormat="1">
      <c r="A34" s="586">
        <v>20</v>
      </c>
      <c r="B34" s="588"/>
      <c r="C34" s="597" t="s">
        <v>1173</v>
      </c>
      <c r="D34" s="594"/>
      <c r="E34" s="594"/>
      <c r="F34" s="554"/>
      <c r="G34" s="549"/>
      <c r="H34" s="555"/>
      <c r="I34" s="554"/>
      <c r="J34" s="554"/>
      <c r="K34" s="96"/>
      <c r="L34" s="50"/>
      <c r="M34" s="96"/>
      <c r="N34" s="96"/>
      <c r="O34" s="96"/>
      <c r="P34" s="97"/>
    </row>
    <row r="35" spans="1:16" s="56" customFormat="1">
      <c r="A35" s="586">
        <v>21</v>
      </c>
      <c r="B35" s="589"/>
      <c r="C35" s="590" t="s">
        <v>1174</v>
      </c>
      <c r="D35" s="591" t="s">
        <v>146</v>
      </c>
      <c r="E35" s="591">
        <v>2</v>
      </c>
      <c r="F35" s="545"/>
      <c r="G35" s="545"/>
      <c r="H35" s="545"/>
      <c r="I35" s="545"/>
      <c r="J35" s="545"/>
      <c r="K35" s="96"/>
      <c r="L35" s="50"/>
      <c r="M35" s="96"/>
      <c r="N35" s="96"/>
      <c r="O35" s="96"/>
      <c r="P35" s="97"/>
    </row>
    <row r="36" spans="1:16" s="56" customFormat="1">
      <c r="A36" s="586">
        <v>22</v>
      </c>
      <c r="B36" s="589"/>
      <c r="C36" s="590" t="s">
        <v>1175</v>
      </c>
      <c r="D36" s="591" t="s">
        <v>140</v>
      </c>
      <c r="E36" s="591">
        <v>2</v>
      </c>
      <c r="F36" s="546"/>
      <c r="G36" s="545"/>
      <c r="H36" s="546"/>
      <c r="I36" s="547"/>
      <c r="J36" s="546"/>
      <c r="K36" s="96"/>
      <c r="L36" s="50"/>
      <c r="M36" s="96"/>
      <c r="N36" s="96"/>
      <c r="O36" s="96"/>
      <c r="P36" s="97"/>
    </row>
    <row r="37" spans="1:16" s="56" customFormat="1">
      <c r="A37" s="586">
        <v>23</v>
      </c>
      <c r="B37" s="589"/>
      <c r="C37" s="590" t="s">
        <v>1176</v>
      </c>
      <c r="D37" s="591" t="s">
        <v>140</v>
      </c>
      <c r="E37" s="591">
        <v>2</v>
      </c>
      <c r="F37" s="545"/>
      <c r="G37" s="545"/>
      <c r="H37" s="545"/>
      <c r="I37" s="545"/>
      <c r="J37" s="545"/>
      <c r="K37" s="96"/>
      <c r="L37" s="50"/>
      <c r="M37" s="96"/>
      <c r="N37" s="96"/>
      <c r="O37" s="96"/>
      <c r="P37" s="97"/>
    </row>
    <row r="38" spans="1:16" s="56" customFormat="1">
      <c r="A38" s="586">
        <v>24</v>
      </c>
      <c r="B38" s="589"/>
      <c r="C38" s="590" t="s">
        <v>1177</v>
      </c>
      <c r="D38" s="591" t="s">
        <v>140</v>
      </c>
      <c r="E38" s="591">
        <v>2</v>
      </c>
      <c r="F38" s="545"/>
      <c r="G38" s="545"/>
      <c r="H38" s="545"/>
      <c r="I38" s="545"/>
      <c r="J38" s="545"/>
      <c r="K38" s="96"/>
      <c r="L38" s="50"/>
      <c r="M38" s="96"/>
      <c r="N38" s="96"/>
      <c r="O38" s="96"/>
      <c r="P38" s="97"/>
    </row>
    <row r="39" spans="1:16" s="56" customFormat="1">
      <c r="A39" s="586">
        <v>25</v>
      </c>
      <c r="B39" s="589"/>
      <c r="C39" s="590" t="s">
        <v>1178</v>
      </c>
      <c r="D39" s="591" t="s">
        <v>140</v>
      </c>
      <c r="E39" s="591">
        <v>2</v>
      </c>
      <c r="F39" s="545"/>
      <c r="G39" s="545"/>
      <c r="H39" s="545"/>
      <c r="I39" s="545"/>
      <c r="J39" s="545"/>
      <c r="K39" s="96"/>
      <c r="L39" s="50"/>
      <c r="M39" s="96"/>
      <c r="N39" s="96"/>
      <c r="O39" s="96"/>
      <c r="P39" s="97"/>
    </row>
    <row r="40" spans="1:16" s="56" customFormat="1">
      <c r="A40" s="586">
        <v>26</v>
      </c>
      <c r="B40" s="589"/>
      <c r="C40" s="590" t="s">
        <v>1179</v>
      </c>
      <c r="D40" s="591" t="s">
        <v>140</v>
      </c>
      <c r="E40" s="591">
        <v>1</v>
      </c>
      <c r="F40" s="545"/>
      <c r="G40" s="545"/>
      <c r="H40" s="545"/>
      <c r="I40" s="545"/>
      <c r="J40" s="545"/>
      <c r="K40" s="96"/>
      <c r="L40" s="50"/>
      <c r="M40" s="96"/>
      <c r="N40" s="96"/>
      <c r="O40" s="96"/>
      <c r="P40" s="97"/>
    </row>
    <row r="41" spans="1:16" s="56" customFormat="1">
      <c r="A41" s="586">
        <v>27</v>
      </c>
      <c r="B41" s="589"/>
      <c r="C41" s="590" t="s">
        <v>1180</v>
      </c>
      <c r="D41" s="591" t="s">
        <v>140</v>
      </c>
      <c r="E41" s="591">
        <v>1</v>
      </c>
      <c r="F41" s="545"/>
      <c r="G41" s="545"/>
      <c r="H41" s="545"/>
      <c r="I41" s="545"/>
      <c r="J41" s="545"/>
      <c r="K41" s="96"/>
      <c r="L41" s="50"/>
      <c r="M41" s="96"/>
      <c r="N41" s="96"/>
      <c r="O41" s="96"/>
      <c r="P41" s="97"/>
    </row>
    <row r="42" spans="1:16" s="56" customFormat="1" ht="26.85">
      <c r="A42" s="586">
        <v>28</v>
      </c>
      <c r="B42" s="589"/>
      <c r="C42" s="590" t="s">
        <v>1265</v>
      </c>
      <c r="D42" s="591" t="s">
        <v>140</v>
      </c>
      <c r="E42" s="591">
        <v>1</v>
      </c>
      <c r="F42" s="545"/>
      <c r="G42" s="545"/>
      <c r="H42" s="545"/>
      <c r="I42" s="545"/>
      <c r="J42" s="545"/>
      <c r="K42" s="96"/>
      <c r="L42" s="50"/>
      <c r="M42" s="96"/>
      <c r="N42" s="96"/>
      <c r="O42" s="96"/>
      <c r="P42" s="97"/>
    </row>
    <row r="43" spans="1:16" s="56" customFormat="1">
      <c r="A43" s="586">
        <v>29</v>
      </c>
      <c r="B43" s="589"/>
      <c r="C43" s="590" t="s">
        <v>1181</v>
      </c>
      <c r="D43" s="591" t="s">
        <v>140</v>
      </c>
      <c r="E43" s="591">
        <v>1</v>
      </c>
      <c r="F43" s="545"/>
      <c r="G43" s="545"/>
      <c r="H43" s="545"/>
      <c r="I43" s="545"/>
      <c r="J43" s="545"/>
      <c r="K43" s="96"/>
      <c r="L43" s="50"/>
      <c r="M43" s="96"/>
      <c r="N43" s="96"/>
      <c r="O43" s="96"/>
      <c r="P43" s="97"/>
    </row>
    <row r="44" spans="1:16" s="56" customFormat="1" ht="24.9">
      <c r="A44" s="586">
        <v>30</v>
      </c>
      <c r="B44" s="589"/>
      <c r="C44" s="590" t="s">
        <v>1182</v>
      </c>
      <c r="D44" s="591" t="s">
        <v>140</v>
      </c>
      <c r="E44" s="591">
        <v>1</v>
      </c>
      <c r="F44" s="545"/>
      <c r="G44" s="545"/>
      <c r="H44" s="545"/>
      <c r="I44" s="545"/>
      <c r="J44" s="545"/>
      <c r="K44" s="96"/>
      <c r="L44" s="50"/>
      <c r="M44" s="96"/>
      <c r="N44" s="96"/>
      <c r="O44" s="96"/>
      <c r="P44" s="97"/>
    </row>
    <row r="45" spans="1:16" s="56" customFormat="1">
      <c r="A45" s="586">
        <v>31</v>
      </c>
      <c r="B45" s="589"/>
      <c r="C45" s="590" t="s">
        <v>671</v>
      </c>
      <c r="D45" s="591" t="s">
        <v>140</v>
      </c>
      <c r="E45" s="591">
        <v>1</v>
      </c>
      <c r="F45" s="545"/>
      <c r="G45" s="545"/>
      <c r="H45" s="545"/>
      <c r="I45" s="545"/>
      <c r="J45" s="545"/>
      <c r="K45" s="96"/>
      <c r="L45" s="50"/>
      <c r="M45" s="96"/>
      <c r="N45" s="96"/>
      <c r="O45" s="96"/>
      <c r="P45" s="97"/>
    </row>
    <row r="46" spans="1:16" s="56" customFormat="1" ht="37.35">
      <c r="A46" s="586">
        <v>32</v>
      </c>
      <c r="B46" s="589"/>
      <c r="C46" s="590" t="s">
        <v>1183</v>
      </c>
      <c r="D46" s="591" t="s">
        <v>141</v>
      </c>
      <c r="E46" s="591">
        <v>1</v>
      </c>
      <c r="F46" s="545"/>
      <c r="G46" s="545"/>
      <c r="H46" s="545"/>
      <c r="I46" s="545"/>
      <c r="J46" s="545"/>
      <c r="K46" s="96"/>
      <c r="L46" s="50"/>
      <c r="M46" s="96"/>
      <c r="N46" s="96"/>
      <c r="O46" s="96"/>
      <c r="P46" s="97"/>
    </row>
    <row r="47" spans="1:16" s="56" customFormat="1">
      <c r="A47" s="586">
        <v>33</v>
      </c>
      <c r="B47" s="589"/>
      <c r="C47" s="590" t="s">
        <v>1184</v>
      </c>
      <c r="D47" s="591" t="s">
        <v>140</v>
      </c>
      <c r="E47" s="591">
        <v>2</v>
      </c>
      <c r="F47" s="556"/>
      <c r="G47" s="545"/>
      <c r="H47" s="549"/>
      <c r="I47" s="557"/>
      <c r="J47" s="557"/>
      <c r="K47" s="96"/>
      <c r="L47" s="50"/>
      <c r="M47" s="96"/>
      <c r="N47" s="96"/>
      <c r="O47" s="96"/>
      <c r="P47" s="97"/>
    </row>
    <row r="48" spans="1:16" s="56" customFormat="1">
      <c r="A48" s="586">
        <v>34</v>
      </c>
      <c r="B48" s="589"/>
      <c r="C48" s="590" t="s">
        <v>1185</v>
      </c>
      <c r="D48" s="591" t="s">
        <v>140</v>
      </c>
      <c r="E48" s="591">
        <v>2</v>
      </c>
      <c r="F48" s="546"/>
      <c r="G48" s="545"/>
      <c r="H48" s="546"/>
      <c r="I48" s="547"/>
      <c r="J48" s="546"/>
      <c r="K48" s="96"/>
      <c r="L48" s="50"/>
      <c r="M48" s="96"/>
      <c r="N48" s="96"/>
      <c r="O48" s="96"/>
      <c r="P48" s="97"/>
    </row>
    <row r="49" spans="1:16" s="56" customFormat="1">
      <c r="A49" s="586">
        <v>35</v>
      </c>
      <c r="B49" s="589"/>
      <c r="C49" s="590" t="s">
        <v>301</v>
      </c>
      <c r="D49" s="591" t="s">
        <v>141</v>
      </c>
      <c r="E49" s="591">
        <v>1</v>
      </c>
      <c r="F49" s="544"/>
      <c r="G49" s="544"/>
      <c r="H49" s="31"/>
      <c r="I49" s="31"/>
      <c r="J49" s="31"/>
      <c r="K49" s="96"/>
      <c r="L49" s="50"/>
      <c r="M49" s="96"/>
      <c r="N49" s="96"/>
      <c r="O49" s="96"/>
      <c r="P49" s="97"/>
    </row>
    <row r="50" spans="1:16" s="56" customFormat="1" ht="39.299999999999997">
      <c r="A50" s="586">
        <v>36</v>
      </c>
      <c r="B50" s="588"/>
      <c r="C50" s="595" t="s">
        <v>1186</v>
      </c>
      <c r="D50" s="595"/>
      <c r="E50" s="595"/>
      <c r="F50" s="554"/>
      <c r="G50" s="549"/>
      <c r="H50" s="555"/>
      <c r="I50" s="554"/>
      <c r="J50" s="554"/>
      <c r="K50" s="96"/>
      <c r="L50" s="50"/>
      <c r="M50" s="96"/>
      <c r="N50" s="96"/>
      <c r="O50" s="96"/>
      <c r="P50" s="97"/>
    </row>
    <row r="51" spans="1:16" s="56" customFormat="1">
      <c r="A51" s="586">
        <v>37</v>
      </c>
      <c r="B51" s="589"/>
      <c r="C51" s="590" t="s">
        <v>1187</v>
      </c>
      <c r="D51" s="591" t="s">
        <v>1188</v>
      </c>
      <c r="E51" s="591">
        <v>3.3</v>
      </c>
      <c r="F51" s="558"/>
      <c r="G51" s="549"/>
      <c r="H51" s="555"/>
      <c r="I51" s="559"/>
      <c r="J51" s="559"/>
      <c r="K51" s="96"/>
      <c r="L51" s="50"/>
      <c r="M51" s="96"/>
      <c r="N51" s="96"/>
      <c r="O51" s="96"/>
      <c r="P51" s="97"/>
    </row>
    <row r="52" spans="1:16" s="56" customFormat="1" ht="24.9">
      <c r="A52" s="586">
        <v>38</v>
      </c>
      <c r="B52" s="589"/>
      <c r="C52" s="590" t="s">
        <v>1189</v>
      </c>
      <c r="D52" s="591" t="s">
        <v>1188</v>
      </c>
      <c r="E52" s="591">
        <v>3.3</v>
      </c>
      <c r="F52" s="558"/>
      <c r="G52" s="549"/>
      <c r="H52" s="555"/>
      <c r="I52" s="559"/>
      <c r="J52" s="559"/>
      <c r="K52" s="96"/>
      <c r="L52" s="50"/>
      <c r="M52" s="96"/>
      <c r="N52" s="96"/>
      <c r="O52" s="96"/>
      <c r="P52" s="97"/>
    </row>
    <row r="53" spans="1:16" s="56" customFormat="1">
      <c r="A53" s="586">
        <v>39</v>
      </c>
      <c r="B53" s="588"/>
      <c r="C53" s="595" t="s">
        <v>1190</v>
      </c>
      <c r="D53" s="595"/>
      <c r="E53" s="595"/>
      <c r="F53" s="544"/>
      <c r="G53" s="544"/>
      <c r="H53" s="31"/>
      <c r="I53" s="31"/>
      <c r="J53" s="31"/>
      <c r="K53" s="96"/>
      <c r="L53" s="50"/>
      <c r="M53" s="96"/>
      <c r="N53" s="96"/>
      <c r="O53" s="96"/>
      <c r="P53" s="97"/>
    </row>
    <row r="54" spans="1:16" s="56" customFormat="1" ht="24.9">
      <c r="A54" s="586">
        <v>40</v>
      </c>
      <c r="B54" s="589"/>
      <c r="C54" s="590" t="s">
        <v>1191</v>
      </c>
      <c r="D54" s="591" t="s">
        <v>1188</v>
      </c>
      <c r="E54" s="591">
        <v>23</v>
      </c>
      <c r="F54" s="554"/>
      <c r="G54" s="549"/>
      <c r="H54" s="555"/>
      <c r="I54" s="554"/>
      <c r="J54" s="554"/>
      <c r="K54" s="96"/>
      <c r="L54" s="50"/>
      <c r="M54" s="96"/>
      <c r="N54" s="96"/>
      <c r="O54" s="96"/>
      <c r="P54" s="97"/>
    </row>
    <row r="55" spans="1:16">
      <c r="A55" s="34"/>
      <c r="B55" s="560"/>
      <c r="C55" s="36"/>
      <c r="D55" s="37"/>
      <c r="E55" s="38"/>
      <c r="F55" s="39">
        <v>0</v>
      </c>
      <c r="G55" s="39">
        <v>0</v>
      </c>
      <c r="H55" s="39"/>
      <c r="I55" s="38"/>
      <c r="J55" s="38"/>
      <c r="K55" s="38"/>
      <c r="L55" s="38"/>
      <c r="M55" s="38"/>
      <c r="N55" s="38"/>
      <c r="O55" s="38"/>
      <c r="P55" s="40"/>
    </row>
    <row r="56" spans="1:16" ht="15.4" customHeight="1">
      <c r="A56" s="223"/>
      <c r="B56" s="240"/>
      <c r="C56" s="929" t="s">
        <v>98</v>
      </c>
      <c r="D56" s="930"/>
      <c r="E56" s="930"/>
      <c r="F56" s="930"/>
      <c r="G56" s="930"/>
      <c r="H56" s="930"/>
      <c r="I56" s="930"/>
      <c r="J56" s="930"/>
      <c r="K56" s="930"/>
      <c r="L56" s="241"/>
      <c r="M56" s="241"/>
      <c r="N56" s="241"/>
      <c r="O56" s="241"/>
      <c r="P56" s="241"/>
    </row>
    <row r="57" spans="1:16" s="114" customFormat="1">
      <c r="I57" s="135"/>
    </row>
    <row r="58" spans="1:16" customFormat="1" ht="12.8" customHeight="1">
      <c r="B58" s="136" t="s">
        <v>52</v>
      </c>
    </row>
    <row r="59" spans="1:16" customFormat="1" ht="45" customHeight="1">
      <c r="A59" s="923"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923"/>
      <c r="C59" s="923"/>
      <c r="D59" s="923"/>
      <c r="E59" s="923"/>
      <c r="F59" s="923"/>
      <c r="G59" s="923"/>
      <c r="H59" s="923"/>
      <c r="I59" s="923"/>
      <c r="J59" s="923"/>
      <c r="K59" s="923"/>
      <c r="L59" s="923"/>
      <c r="M59" s="923"/>
      <c r="N59" s="923"/>
      <c r="O59" s="923"/>
      <c r="P59" s="923"/>
    </row>
    <row r="60" spans="1:16" customFormat="1" ht="68.25" customHeight="1">
      <c r="A60" s="923">
        <f>'2,1'!$A$192</f>
        <v>0</v>
      </c>
      <c r="B60" s="923"/>
      <c r="C60" s="923"/>
      <c r="D60" s="923"/>
      <c r="E60" s="923"/>
      <c r="F60" s="923"/>
      <c r="G60" s="923"/>
      <c r="H60" s="923"/>
      <c r="I60" s="923"/>
      <c r="J60" s="923"/>
      <c r="K60" s="923"/>
      <c r="L60" s="923"/>
      <c r="M60" s="923"/>
      <c r="N60" s="923"/>
      <c r="O60" s="923"/>
      <c r="P60" s="923"/>
    </row>
    <row r="61" spans="1:16" customFormat="1" ht="12.8" customHeight="1">
      <c r="B61" s="137"/>
    </row>
    <row r="62" spans="1:16" customFormat="1" ht="12.8" customHeight="1">
      <c r="B62" s="137"/>
    </row>
    <row r="63" spans="1:16" s="114" customFormat="1">
      <c r="B63" s="114" t="s">
        <v>8</v>
      </c>
      <c r="L63" s="142" t="str">
        <f>Koptame!B41</f>
        <v>Pārbaudīja:</v>
      </c>
      <c r="M63" s="142"/>
      <c r="N63" s="142"/>
      <c r="O63" s="142"/>
      <c r="P63" s="142"/>
    </row>
    <row r="64" spans="1:16" s="114" customFormat="1">
      <c r="C64" s="134">
        <f>Koptame!C36</f>
        <v>0</v>
      </c>
      <c r="L64" s="134"/>
      <c r="M64" s="920">
        <f>Koptame!C42</f>
        <v>0</v>
      </c>
      <c r="N64" s="920"/>
      <c r="O64" s="142"/>
      <c r="P64" s="142"/>
    </row>
    <row r="65" spans="2:16" s="114" customFormat="1">
      <c r="C65" s="133">
        <f>Koptame!C37</f>
        <v>0</v>
      </c>
      <c r="L65" s="133"/>
      <c r="M65" s="921">
        <f>Koptame!C43</f>
        <v>0</v>
      </c>
      <c r="N65" s="921"/>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2" priority="1">
      <formula>#REF!&gt;0</formula>
    </cfRule>
    <cfRule type="expression" dxfId="191" priority="2">
      <formula>#REF!=3</formula>
    </cfRule>
    <cfRule type="expression" dxfId="190" priority="3">
      <formula>#REF!=2</formula>
    </cfRule>
    <cfRule type="expression" dxfId="189" priority="4">
      <formula>#REF!=1</formula>
    </cfRule>
    <cfRule type="expression" dxfId="188"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12" zoomScale="110" zoomScaleNormal="100" zoomScaleSheetLayoutView="110" workbookViewId="0">
      <selection activeCell="D41" sqref="D40:D41"/>
    </sheetView>
  </sheetViews>
  <sheetFormatPr defaultColWidth="9.125" defaultRowHeight="14.4"/>
  <cols>
    <col min="1" max="1" width="9" style="19" customWidth="1"/>
    <col min="2" max="2" width="9.25" style="19" customWidth="1"/>
    <col min="3" max="3" width="40.25" style="19" customWidth="1"/>
    <col min="4" max="4" width="8.125" style="19" customWidth="1"/>
    <col min="5" max="8" width="9.125" style="19"/>
    <col min="9" max="9" width="9.125" style="56"/>
    <col min="10" max="11" width="9.125" style="19"/>
    <col min="12" max="12" width="11.75" style="19" customWidth="1"/>
    <col min="13" max="13" width="12.25" style="19" customWidth="1"/>
    <col min="14" max="14" width="12.75" style="19" customWidth="1"/>
    <col min="15" max="15" width="13.25" style="19" customWidth="1"/>
    <col min="16" max="16" width="13.75" style="19" customWidth="1"/>
    <col min="17" max="16384" width="9.125" style="19"/>
  </cols>
  <sheetData>
    <row r="1" spans="1:16" s="24" customFormat="1">
      <c r="E1" s="21"/>
      <c r="F1" s="21"/>
      <c r="G1" s="155" t="s">
        <v>87</v>
      </c>
      <c r="H1" s="111" t="str">
        <f>kops3!B22</f>
        <v>3,2</v>
      </c>
      <c r="I1" s="53"/>
    </row>
    <row r="2" spans="1:16" s="24" customFormat="1">
      <c r="A2" s="931" t="str">
        <f>C13</f>
        <v>Ārējā  kanalizācija</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2.85">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1" t="s">
        <v>1157</v>
      </c>
      <c r="D14" s="561"/>
      <c r="E14" s="561"/>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7.35">
      <c r="A15" s="251">
        <v>1</v>
      </c>
      <c r="B15" s="562"/>
      <c r="C15" s="460" t="s">
        <v>617</v>
      </c>
      <c r="D15" s="391" t="s">
        <v>141</v>
      </c>
      <c r="E15" s="562">
        <v>9</v>
      </c>
      <c r="F15" s="182"/>
      <c r="G15" s="182"/>
      <c r="H15" s="182"/>
      <c r="I15" s="182"/>
      <c r="J15" s="182"/>
      <c r="K15" s="231"/>
      <c r="L15" s="232"/>
      <c r="M15" s="231"/>
      <c r="N15" s="231"/>
      <c r="O15" s="231"/>
      <c r="P15" s="233"/>
    </row>
    <row r="16" spans="1:16" s="56" customFormat="1" ht="62.2">
      <c r="A16" s="251">
        <v>2</v>
      </c>
      <c r="B16" s="562"/>
      <c r="C16" s="460" t="s">
        <v>654</v>
      </c>
      <c r="D16" s="391" t="s">
        <v>141</v>
      </c>
      <c r="E16" s="562">
        <v>1</v>
      </c>
      <c r="F16" s="182"/>
      <c r="G16" s="182"/>
      <c r="H16" s="182"/>
      <c r="I16" s="182"/>
      <c r="J16" s="182"/>
      <c r="K16" s="231"/>
      <c r="L16" s="232"/>
      <c r="M16" s="231"/>
      <c r="N16" s="231"/>
      <c r="O16" s="231"/>
      <c r="P16" s="233"/>
    </row>
    <row r="17" spans="1:16" s="56" customFormat="1" ht="37.35">
      <c r="A17" s="251">
        <v>3</v>
      </c>
      <c r="B17" s="562"/>
      <c r="C17" s="460" t="s">
        <v>620</v>
      </c>
      <c r="D17" s="391" t="s">
        <v>141</v>
      </c>
      <c r="E17" s="562">
        <v>1</v>
      </c>
      <c r="F17" s="182"/>
      <c r="G17" s="182"/>
      <c r="H17" s="182"/>
      <c r="I17" s="182"/>
      <c r="J17" s="182"/>
      <c r="K17" s="231"/>
      <c r="L17" s="232"/>
      <c r="M17" s="231"/>
      <c r="N17" s="231"/>
      <c r="O17" s="231"/>
      <c r="P17" s="233"/>
    </row>
    <row r="18" spans="1:16" s="56" customFormat="1" ht="49.75">
      <c r="A18" s="251">
        <v>4</v>
      </c>
      <c r="B18" s="562"/>
      <c r="C18" s="525" t="s">
        <v>1668</v>
      </c>
      <c r="D18" s="562" t="s">
        <v>146</v>
      </c>
      <c r="E18" s="562">
        <v>33</v>
      </c>
      <c r="F18" s="164"/>
      <c r="G18" s="218"/>
      <c r="H18" s="219"/>
      <c r="I18" s="165"/>
      <c r="J18" s="165"/>
      <c r="K18" s="231"/>
      <c r="L18" s="232"/>
      <c r="M18" s="231"/>
      <c r="N18" s="231"/>
      <c r="O18" s="231"/>
      <c r="P18" s="233"/>
    </row>
    <row r="19" spans="1:16" s="56" customFormat="1" ht="49.75">
      <c r="A19" s="251">
        <v>5</v>
      </c>
      <c r="B19" s="562"/>
      <c r="C19" s="525" t="s">
        <v>1669</v>
      </c>
      <c r="D19" s="562" t="s">
        <v>146</v>
      </c>
      <c r="E19" s="562">
        <v>30</v>
      </c>
      <c r="F19" s="164"/>
      <c r="G19" s="218"/>
      <c r="H19" s="219"/>
      <c r="I19" s="165"/>
      <c r="J19" s="165"/>
      <c r="K19" s="231"/>
      <c r="L19" s="232"/>
      <c r="M19" s="231"/>
      <c r="N19" s="231"/>
      <c r="O19" s="231"/>
      <c r="P19" s="233"/>
    </row>
    <row r="20" spans="1:16" s="56" customFormat="1" ht="49.75">
      <c r="A20" s="251">
        <v>6</v>
      </c>
      <c r="B20" s="562"/>
      <c r="C20" s="525" t="s">
        <v>1670</v>
      </c>
      <c r="D20" s="562" t="s">
        <v>146</v>
      </c>
      <c r="E20" s="562">
        <v>145</v>
      </c>
      <c r="F20" s="164"/>
      <c r="G20" s="218"/>
      <c r="H20" s="219"/>
      <c r="I20" s="165"/>
      <c r="J20" s="165"/>
      <c r="K20" s="231"/>
      <c r="L20" s="232"/>
      <c r="M20" s="231"/>
      <c r="N20" s="231"/>
      <c r="O20" s="231"/>
      <c r="P20" s="233"/>
    </row>
    <row r="21" spans="1:16" s="56" customFormat="1">
      <c r="A21" s="251">
        <v>7</v>
      </c>
      <c r="B21" s="562"/>
      <c r="C21" s="563" t="s">
        <v>624</v>
      </c>
      <c r="D21" s="562" t="s">
        <v>653</v>
      </c>
      <c r="E21" s="562">
        <v>104</v>
      </c>
      <c r="F21" s="211"/>
      <c r="G21" s="182"/>
      <c r="H21" s="212"/>
      <c r="I21" s="212"/>
      <c r="J21" s="212"/>
      <c r="K21" s="231"/>
      <c r="L21" s="232"/>
      <c r="M21" s="231"/>
      <c r="N21" s="231"/>
      <c r="O21" s="231"/>
      <c r="P21" s="233"/>
    </row>
    <row r="22" spans="1:16" s="56" customFormat="1" ht="42.55" customHeight="1">
      <c r="A22" s="251">
        <v>8</v>
      </c>
      <c r="B22" s="562"/>
      <c r="C22" s="460" t="s">
        <v>655</v>
      </c>
      <c r="D22" s="562" t="s">
        <v>653</v>
      </c>
      <c r="E22" s="562">
        <v>42</v>
      </c>
      <c r="F22" s="211"/>
      <c r="G22" s="182"/>
      <c r="H22" s="212"/>
      <c r="I22" s="212"/>
      <c r="J22" s="212"/>
      <c r="K22" s="231"/>
      <c r="L22" s="232"/>
      <c r="M22" s="231"/>
      <c r="N22" s="231"/>
      <c r="O22" s="231"/>
      <c r="P22" s="233"/>
    </row>
    <row r="23" spans="1:16" s="56" customFormat="1" ht="116.7" customHeight="1">
      <c r="A23" s="251">
        <v>9</v>
      </c>
      <c r="B23" s="562"/>
      <c r="C23" s="525" t="s">
        <v>1671</v>
      </c>
      <c r="D23" s="391" t="s">
        <v>141</v>
      </c>
      <c r="E23" s="562">
        <v>1</v>
      </c>
      <c r="F23" s="211"/>
      <c r="G23" s="182"/>
      <c r="H23" s="211"/>
      <c r="I23" s="220"/>
      <c r="J23" s="220"/>
      <c r="K23" s="231"/>
      <c r="L23" s="232"/>
      <c r="M23" s="231"/>
      <c r="N23" s="231"/>
      <c r="O23" s="231"/>
      <c r="P23" s="233"/>
    </row>
    <row r="24" spans="1:16" s="56" customFormat="1">
      <c r="A24" s="251">
        <v>10</v>
      </c>
      <c r="B24" s="562"/>
      <c r="C24" s="460" t="s">
        <v>628</v>
      </c>
      <c r="D24" s="562" t="s">
        <v>146</v>
      </c>
      <c r="E24" s="562">
        <v>207</v>
      </c>
      <c r="F24" s="211"/>
      <c r="G24" s="182"/>
      <c r="H24" s="211"/>
      <c r="I24" s="212"/>
      <c r="J24" s="211"/>
      <c r="K24" s="231"/>
      <c r="L24" s="232"/>
      <c r="M24" s="231"/>
      <c r="N24" s="231"/>
      <c r="O24" s="231"/>
      <c r="P24" s="233"/>
    </row>
    <row r="25" spans="1:16" s="56" customFormat="1">
      <c r="A25" s="251">
        <v>11</v>
      </c>
      <c r="B25" s="562"/>
      <c r="C25" s="460" t="s">
        <v>622</v>
      </c>
      <c r="D25" s="562" t="s">
        <v>146</v>
      </c>
      <c r="E25" s="562">
        <v>207</v>
      </c>
      <c r="F25" s="211"/>
      <c r="G25" s="182"/>
      <c r="H25" s="211"/>
      <c r="I25" s="212"/>
      <c r="J25" s="211"/>
      <c r="K25" s="231"/>
      <c r="L25" s="232"/>
      <c r="M25" s="231"/>
      <c r="N25" s="231"/>
      <c r="O25" s="231"/>
      <c r="P25" s="233"/>
    </row>
    <row r="26" spans="1:16" s="56" customFormat="1">
      <c r="A26" s="251">
        <v>12</v>
      </c>
      <c r="B26" s="562"/>
      <c r="C26" s="460" t="s">
        <v>1158</v>
      </c>
      <c r="D26" s="562" t="s">
        <v>146</v>
      </c>
      <c r="E26" s="562">
        <v>145</v>
      </c>
      <c r="F26" s="211"/>
      <c r="G26" s="182"/>
      <c r="H26" s="211"/>
      <c r="I26" s="212"/>
      <c r="J26" s="211"/>
      <c r="K26" s="231"/>
      <c r="L26" s="232"/>
      <c r="M26" s="231"/>
      <c r="N26" s="231"/>
      <c r="O26" s="231"/>
      <c r="P26" s="233"/>
    </row>
    <row r="27" spans="1:16" s="56" customFormat="1" ht="37.35">
      <c r="A27" s="251">
        <v>13</v>
      </c>
      <c r="B27" s="562"/>
      <c r="C27" s="460" t="s">
        <v>1159</v>
      </c>
      <c r="D27" s="562" t="s">
        <v>1160</v>
      </c>
      <c r="E27" s="562">
        <v>3</v>
      </c>
      <c r="F27" s="211"/>
      <c r="G27" s="182"/>
      <c r="H27" s="211"/>
      <c r="I27" s="212"/>
      <c r="J27" s="211"/>
      <c r="K27" s="231"/>
      <c r="L27" s="232"/>
      <c r="M27" s="231"/>
      <c r="N27" s="231"/>
      <c r="O27" s="231"/>
      <c r="P27" s="233"/>
    </row>
    <row r="28" spans="1:16" s="56" customFormat="1">
      <c r="A28" s="251">
        <v>14</v>
      </c>
      <c r="B28" s="562"/>
      <c r="C28" s="563" t="s">
        <v>301</v>
      </c>
      <c r="D28" s="391" t="s">
        <v>141</v>
      </c>
      <c r="E28" s="562">
        <v>1</v>
      </c>
      <c r="F28" s="164"/>
      <c r="G28" s="164"/>
      <c r="H28" s="178"/>
      <c r="I28" s="178"/>
      <c r="J28" s="178"/>
      <c r="K28" s="231"/>
      <c r="L28" s="232"/>
      <c r="M28" s="231"/>
      <c r="N28" s="231"/>
      <c r="O28" s="231"/>
      <c r="P28" s="233"/>
    </row>
    <row r="29" spans="1:16" s="56" customFormat="1">
      <c r="A29" s="251"/>
      <c r="B29" s="408"/>
      <c r="C29" s="564" t="s">
        <v>1192</v>
      </c>
      <c r="D29" s="564"/>
      <c r="E29" s="564"/>
      <c r="F29" s="164"/>
      <c r="G29" s="164"/>
      <c r="H29" s="178"/>
      <c r="I29" s="178"/>
      <c r="J29" s="178"/>
      <c r="K29" s="231"/>
      <c r="L29" s="232"/>
      <c r="M29" s="231"/>
      <c r="N29" s="231"/>
      <c r="O29" s="231"/>
      <c r="P29" s="233"/>
    </row>
    <row r="30" spans="1:16" s="56" customFormat="1" ht="49.75">
      <c r="A30" s="251" t="s">
        <v>609</v>
      </c>
      <c r="B30" s="565"/>
      <c r="C30" s="617" t="s">
        <v>1672</v>
      </c>
      <c r="D30" s="567" t="s">
        <v>146</v>
      </c>
      <c r="E30" s="567">
        <v>41</v>
      </c>
      <c r="F30" s="164"/>
      <c r="G30" s="218"/>
      <c r="H30" s="219"/>
      <c r="I30" s="165"/>
      <c r="J30" s="165"/>
      <c r="K30" s="231"/>
      <c r="L30" s="232"/>
      <c r="M30" s="231"/>
      <c r="N30" s="231"/>
      <c r="O30" s="231"/>
      <c r="P30" s="233"/>
    </row>
    <row r="31" spans="1:16" s="56" customFormat="1" ht="62.2">
      <c r="A31" s="251" t="s">
        <v>610</v>
      </c>
      <c r="B31" s="565"/>
      <c r="C31" s="617" t="s">
        <v>1673</v>
      </c>
      <c r="D31" s="567" t="s">
        <v>146</v>
      </c>
      <c r="E31" s="567">
        <v>204</v>
      </c>
      <c r="F31" s="164"/>
      <c r="G31" s="218"/>
      <c r="H31" s="219"/>
      <c r="I31" s="165"/>
      <c r="J31" s="165"/>
      <c r="K31" s="231"/>
      <c r="L31" s="232"/>
      <c r="M31" s="231"/>
      <c r="N31" s="231"/>
      <c r="O31" s="231"/>
      <c r="P31" s="233"/>
    </row>
    <row r="32" spans="1:16" s="56" customFormat="1" ht="49.75">
      <c r="A32" s="251" t="s">
        <v>611</v>
      </c>
      <c r="B32" s="565"/>
      <c r="C32" s="617" t="s">
        <v>1674</v>
      </c>
      <c r="D32" s="567" t="s">
        <v>146</v>
      </c>
      <c r="E32" s="567">
        <v>45</v>
      </c>
      <c r="F32" s="164"/>
      <c r="G32" s="218"/>
      <c r="H32" s="219"/>
      <c r="I32" s="165"/>
      <c r="J32" s="165"/>
      <c r="K32" s="231"/>
      <c r="L32" s="232"/>
      <c r="M32" s="231"/>
      <c r="N32" s="231"/>
      <c r="O32" s="231"/>
      <c r="P32" s="233"/>
    </row>
    <row r="33" spans="1:16" s="56" customFormat="1" ht="62.2">
      <c r="A33" s="251" t="s">
        <v>612</v>
      </c>
      <c r="B33" s="565"/>
      <c r="C33" s="617" t="s">
        <v>1675</v>
      </c>
      <c r="D33" s="567" t="s">
        <v>146</v>
      </c>
      <c r="E33" s="567">
        <v>33</v>
      </c>
      <c r="F33" s="164"/>
      <c r="G33" s="218"/>
      <c r="H33" s="219"/>
      <c r="I33" s="165"/>
      <c r="J33" s="165"/>
      <c r="K33" s="231"/>
      <c r="L33" s="232"/>
      <c r="M33" s="231"/>
      <c r="N33" s="231"/>
      <c r="O33" s="231"/>
      <c r="P33" s="233"/>
    </row>
    <row r="34" spans="1:16" s="56" customFormat="1" ht="37.35">
      <c r="A34" s="251" t="s">
        <v>613</v>
      </c>
      <c r="B34" s="565"/>
      <c r="C34" s="617" t="s">
        <v>1676</v>
      </c>
      <c r="D34" s="567" t="s">
        <v>146</v>
      </c>
      <c r="E34" s="567">
        <v>15</v>
      </c>
      <c r="F34" s="164"/>
      <c r="G34" s="218"/>
      <c r="H34" s="219"/>
      <c r="I34" s="165"/>
      <c r="J34" s="165"/>
      <c r="K34" s="231"/>
      <c r="L34" s="232"/>
      <c r="M34" s="231"/>
      <c r="N34" s="231"/>
      <c r="O34" s="231"/>
      <c r="P34" s="233"/>
    </row>
    <row r="35" spans="1:16" s="56" customFormat="1" ht="49.75">
      <c r="A35" s="251" t="s">
        <v>614</v>
      </c>
      <c r="B35" s="565"/>
      <c r="C35" s="617" t="s">
        <v>1677</v>
      </c>
      <c r="D35" s="391" t="s">
        <v>141</v>
      </c>
      <c r="E35" s="567">
        <v>14</v>
      </c>
      <c r="F35" s="217"/>
      <c r="G35" s="179"/>
      <c r="H35" s="214"/>
      <c r="I35" s="214"/>
      <c r="J35" s="214"/>
      <c r="K35" s="231"/>
      <c r="L35" s="232"/>
      <c r="M35" s="231"/>
      <c r="N35" s="231"/>
      <c r="O35" s="231"/>
      <c r="P35" s="233"/>
    </row>
    <row r="36" spans="1:16" s="56" customFormat="1" ht="37.35">
      <c r="A36" s="251" t="s">
        <v>615</v>
      </c>
      <c r="B36" s="565"/>
      <c r="C36" s="460" t="s">
        <v>617</v>
      </c>
      <c r="D36" s="391" t="s">
        <v>141</v>
      </c>
      <c r="E36" s="562">
        <v>7</v>
      </c>
      <c r="F36" s="182"/>
      <c r="G36" s="182"/>
      <c r="H36" s="182"/>
      <c r="I36" s="182"/>
      <c r="J36" s="182"/>
      <c r="K36" s="231"/>
      <c r="L36" s="232"/>
      <c r="M36" s="231"/>
      <c r="N36" s="231"/>
      <c r="O36" s="231"/>
      <c r="P36" s="233"/>
    </row>
    <row r="37" spans="1:16" s="56" customFormat="1" ht="37.35">
      <c r="A37" s="251" t="s">
        <v>616</v>
      </c>
      <c r="B37" s="565"/>
      <c r="C37" s="460" t="s">
        <v>620</v>
      </c>
      <c r="D37" s="391" t="s">
        <v>141</v>
      </c>
      <c r="E37" s="562">
        <v>2</v>
      </c>
      <c r="F37" s="182"/>
      <c r="G37" s="182"/>
      <c r="H37" s="182"/>
      <c r="I37" s="182"/>
      <c r="J37" s="182"/>
      <c r="K37" s="231"/>
      <c r="L37" s="232"/>
      <c r="M37" s="231"/>
      <c r="N37" s="231"/>
      <c r="O37" s="231"/>
      <c r="P37" s="233"/>
    </row>
    <row r="38" spans="1:16" s="56" customFormat="1" ht="49.75">
      <c r="A38" s="251" t="s">
        <v>618</v>
      </c>
      <c r="B38" s="565"/>
      <c r="C38" s="525" t="s">
        <v>1678</v>
      </c>
      <c r="D38" s="391" t="s">
        <v>141</v>
      </c>
      <c r="E38" s="562">
        <v>1</v>
      </c>
      <c r="F38" s="182"/>
      <c r="G38" s="182"/>
      <c r="H38" s="182"/>
      <c r="I38" s="182"/>
      <c r="J38" s="182"/>
      <c r="K38" s="231"/>
      <c r="L38" s="232"/>
      <c r="M38" s="231"/>
      <c r="N38" s="231"/>
      <c r="O38" s="231"/>
      <c r="P38" s="233"/>
    </row>
    <row r="39" spans="1:16" s="56" customFormat="1">
      <c r="A39" s="251" t="s">
        <v>619</v>
      </c>
      <c r="B39" s="565"/>
      <c r="C39" s="381" t="s">
        <v>622</v>
      </c>
      <c r="D39" s="562" t="s">
        <v>146</v>
      </c>
      <c r="E39" s="562">
        <v>362</v>
      </c>
      <c r="F39" s="211"/>
      <c r="G39" s="182"/>
      <c r="H39" s="211"/>
      <c r="I39" s="212"/>
      <c r="J39" s="211"/>
      <c r="K39" s="231"/>
      <c r="L39" s="232"/>
      <c r="M39" s="231"/>
      <c r="N39" s="231"/>
      <c r="O39" s="231"/>
      <c r="P39" s="233"/>
    </row>
    <row r="40" spans="1:16" s="56" customFormat="1">
      <c r="A40" s="251" t="s">
        <v>621</v>
      </c>
      <c r="B40" s="565"/>
      <c r="C40" s="563" t="s">
        <v>624</v>
      </c>
      <c r="D40" s="562" t="s">
        <v>653</v>
      </c>
      <c r="E40" s="562">
        <v>211</v>
      </c>
      <c r="F40" s="211"/>
      <c r="G40" s="182"/>
      <c r="H40" s="212"/>
      <c r="I40" s="212"/>
      <c r="J40" s="212"/>
      <c r="K40" s="231"/>
      <c r="L40" s="232"/>
      <c r="M40" s="231"/>
      <c r="N40" s="231"/>
      <c r="O40" s="231"/>
      <c r="P40" s="233"/>
    </row>
    <row r="41" spans="1:16" s="56" customFormat="1" ht="24.9">
      <c r="A41" s="251" t="s">
        <v>623</v>
      </c>
      <c r="B41" s="565"/>
      <c r="C41" s="566" t="s">
        <v>626</v>
      </c>
      <c r="D41" s="567" t="s">
        <v>653</v>
      </c>
      <c r="E41" s="568">
        <v>80</v>
      </c>
      <c r="F41" s="211"/>
      <c r="G41" s="182"/>
      <c r="H41" s="212"/>
      <c r="I41" s="212"/>
      <c r="J41" s="212"/>
      <c r="K41" s="231"/>
      <c r="L41" s="232"/>
      <c r="M41" s="231"/>
      <c r="N41" s="231"/>
      <c r="O41" s="231"/>
      <c r="P41" s="233"/>
    </row>
    <row r="42" spans="1:16" s="56" customFormat="1" ht="24.9">
      <c r="A42" s="251" t="s">
        <v>625</v>
      </c>
      <c r="B42" s="565"/>
      <c r="C42" s="566" t="s">
        <v>1193</v>
      </c>
      <c r="D42" s="391" t="s">
        <v>141</v>
      </c>
      <c r="E42" s="568">
        <v>1</v>
      </c>
      <c r="F42" s="211"/>
      <c r="G42" s="182"/>
      <c r="H42" s="211"/>
      <c r="I42" s="212"/>
      <c r="J42" s="211"/>
      <c r="K42" s="231"/>
      <c r="L42" s="232"/>
      <c r="M42" s="231"/>
      <c r="N42" s="231"/>
      <c r="O42" s="231"/>
      <c r="P42" s="233"/>
    </row>
    <row r="43" spans="1:16" s="56" customFormat="1" ht="49.75">
      <c r="A43" s="251" t="s">
        <v>627</v>
      </c>
      <c r="B43" s="565"/>
      <c r="C43" s="566" t="s">
        <v>1194</v>
      </c>
      <c r="D43" s="391" t="s">
        <v>141</v>
      </c>
      <c r="E43" s="568">
        <v>2</v>
      </c>
      <c r="F43" s="211"/>
      <c r="G43" s="182"/>
      <c r="H43" s="211"/>
      <c r="I43" s="212"/>
      <c r="J43" s="211"/>
      <c r="K43" s="231"/>
      <c r="L43" s="232"/>
      <c r="M43" s="231"/>
      <c r="N43" s="231"/>
      <c r="O43" s="231"/>
      <c r="P43" s="233"/>
    </row>
    <row r="44" spans="1:16" s="56" customFormat="1">
      <c r="A44" s="251" t="s">
        <v>629</v>
      </c>
      <c r="B44" s="565"/>
      <c r="C44" s="569" t="s">
        <v>628</v>
      </c>
      <c r="D44" s="391" t="s">
        <v>141</v>
      </c>
      <c r="E44" s="567">
        <v>1</v>
      </c>
      <c r="F44" s="211"/>
      <c r="G44" s="182"/>
      <c r="H44" s="211"/>
      <c r="I44" s="212"/>
      <c r="J44" s="211"/>
      <c r="K44" s="231"/>
      <c r="L44" s="232"/>
      <c r="M44" s="231"/>
      <c r="N44" s="231"/>
      <c r="O44" s="231"/>
      <c r="P44" s="233"/>
    </row>
    <row r="45" spans="1:16" s="56" customFormat="1">
      <c r="A45" s="251" t="s">
        <v>803</v>
      </c>
      <c r="B45" s="565"/>
      <c r="C45" s="569" t="s">
        <v>301</v>
      </c>
      <c r="D45" s="391" t="s">
        <v>141</v>
      </c>
      <c r="E45" s="567">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929" t="s">
        <v>98</v>
      </c>
      <c r="D47" s="930"/>
      <c r="E47" s="930"/>
      <c r="F47" s="930"/>
      <c r="G47" s="930"/>
      <c r="H47" s="930"/>
      <c r="I47" s="930"/>
      <c r="J47" s="930"/>
      <c r="K47" s="930"/>
      <c r="L47" s="241"/>
      <c r="M47" s="241"/>
      <c r="N47" s="241"/>
      <c r="O47" s="241"/>
      <c r="P47" s="241"/>
    </row>
    <row r="48" spans="1:16" s="114" customFormat="1" collapsed="1">
      <c r="I48" s="135"/>
    </row>
    <row r="49" spans="1:16" customFormat="1" ht="12.8" customHeight="1">
      <c r="B49" s="136" t="s">
        <v>52</v>
      </c>
    </row>
    <row r="50" spans="1:16" customFormat="1" ht="45" customHeight="1">
      <c r="A50" s="92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923"/>
      <c r="C50" s="923"/>
      <c r="D50" s="923"/>
      <c r="E50" s="923"/>
      <c r="F50" s="923"/>
      <c r="G50" s="923"/>
      <c r="H50" s="923"/>
      <c r="I50" s="923"/>
      <c r="J50" s="923"/>
      <c r="K50" s="923"/>
      <c r="L50" s="923"/>
      <c r="M50" s="923"/>
      <c r="N50" s="923"/>
      <c r="O50" s="923"/>
      <c r="P50" s="923"/>
    </row>
    <row r="51" spans="1:16" customFormat="1" ht="69.900000000000006" customHeight="1">
      <c r="A51" s="923">
        <f>'3,1'!$A$60</f>
        <v>0</v>
      </c>
      <c r="B51" s="923"/>
      <c r="C51" s="923"/>
      <c r="D51" s="923"/>
      <c r="E51" s="923"/>
      <c r="F51" s="923"/>
      <c r="G51" s="923"/>
      <c r="H51" s="923"/>
      <c r="I51" s="923"/>
      <c r="J51" s="923"/>
      <c r="K51" s="923"/>
      <c r="L51" s="923"/>
      <c r="M51" s="923"/>
      <c r="N51" s="923"/>
      <c r="O51" s="923"/>
      <c r="P51" s="923"/>
    </row>
    <row r="52" spans="1:16" customFormat="1" ht="12.8" customHeight="1">
      <c r="B52" s="137"/>
    </row>
    <row r="53" spans="1:16" customFormat="1" ht="12.8" customHeight="1">
      <c r="B53" s="137"/>
    </row>
    <row r="54" spans="1:16" s="114" customFormat="1">
      <c r="B54" s="114" t="str">
        <f>'3,1'!B63</f>
        <v>Sastādīja:</v>
      </c>
      <c r="L54" s="142" t="str">
        <f>'3,1'!L63</f>
        <v>Pārbaudīja:</v>
      </c>
      <c r="M54" s="142"/>
      <c r="N54" s="142"/>
    </row>
    <row r="55" spans="1:16" s="114" customFormat="1">
      <c r="C55" s="134">
        <f>'3,1'!C64</f>
        <v>0</v>
      </c>
      <c r="L55" s="134"/>
      <c r="M55" s="920">
        <f>'3,1'!M64</f>
        <v>0</v>
      </c>
      <c r="N55" s="920"/>
    </row>
    <row r="56" spans="1:16" s="114" customFormat="1">
      <c r="C56" s="133">
        <f>'3,1'!C65</f>
        <v>0</v>
      </c>
      <c r="L56" s="133"/>
      <c r="M56" s="921">
        <f>'3,1'!M65</f>
        <v>0</v>
      </c>
      <c r="N56" s="921"/>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41" zoomScale="90" zoomScaleNormal="100" zoomScaleSheetLayoutView="90" workbookViewId="0">
      <selection activeCell="F36" sqref="F36"/>
    </sheetView>
  </sheetViews>
  <sheetFormatPr defaultColWidth="9.125" defaultRowHeight="14.4"/>
  <cols>
    <col min="1" max="1" width="9" style="19" customWidth="1"/>
    <col min="2" max="2" width="5" style="19" customWidth="1"/>
    <col min="3" max="3" width="40.25" style="19" customWidth="1"/>
    <col min="4" max="4" width="16.375" style="19" customWidth="1"/>
    <col min="5" max="5" width="8.125" style="19" customWidth="1"/>
    <col min="6" max="9" width="9.125" style="19"/>
    <col min="10" max="10" width="9.125" style="56"/>
    <col min="11" max="12" width="9.125" style="19"/>
    <col min="13" max="13" width="13.25" style="19" customWidth="1"/>
    <col min="14" max="14" width="12.25" style="19" customWidth="1"/>
    <col min="15" max="15" width="12.75" style="19" customWidth="1"/>
    <col min="16" max="16" width="11.75" style="19" customWidth="1"/>
    <col min="17" max="17" width="13.75" style="19" customWidth="1"/>
    <col min="18" max="16384" width="9.125" style="19"/>
  </cols>
  <sheetData>
    <row r="1" spans="1:19" s="24" customFormat="1">
      <c r="F1" s="21"/>
      <c r="G1" s="21"/>
      <c r="H1" s="155" t="s">
        <v>87</v>
      </c>
      <c r="I1" s="111" t="str">
        <f>kops3!$B$23</f>
        <v>3,3</v>
      </c>
      <c r="J1" s="53"/>
    </row>
    <row r="2" spans="1:19" s="24" customFormat="1">
      <c r="A2" s="931" t="str">
        <f>C13</f>
        <v>Ārējie elektromontāžas darbi</v>
      </c>
      <c r="B2" s="931"/>
      <c r="C2" s="931"/>
      <c r="D2" s="931"/>
      <c r="E2" s="931"/>
      <c r="F2" s="931"/>
      <c r="G2" s="931"/>
      <c r="H2" s="931"/>
      <c r="I2" s="931"/>
      <c r="J2" s="931"/>
      <c r="K2" s="931"/>
      <c r="L2" s="931"/>
      <c r="M2" s="931"/>
      <c r="N2" s="931"/>
      <c r="O2" s="931"/>
      <c r="P2" s="931"/>
      <c r="Q2" s="931"/>
    </row>
    <row r="3" spans="1:19">
      <c r="A3" s="20"/>
      <c r="B3" s="20"/>
      <c r="C3" s="20" t="s">
        <v>11</v>
      </c>
      <c r="D3" s="20"/>
      <c r="E3" s="933" t="str">
        <f>Koptame!C11</f>
        <v>Pirmsskolas izglītības iestāde</v>
      </c>
      <c r="F3" s="933"/>
      <c r="G3" s="933"/>
      <c r="H3" s="933"/>
      <c r="I3" s="933"/>
      <c r="J3" s="933"/>
      <c r="K3" s="933"/>
      <c r="L3" s="933"/>
      <c r="M3" s="933"/>
      <c r="N3" s="933"/>
      <c r="O3" s="933"/>
      <c r="P3" s="933"/>
      <c r="Q3" s="933"/>
    </row>
    <row r="4" spans="1:19">
      <c r="A4" s="20"/>
      <c r="B4" s="20"/>
      <c r="C4" s="20" t="s">
        <v>12</v>
      </c>
      <c r="D4" s="20"/>
      <c r="E4" s="933" t="str">
        <f>Koptame!C12</f>
        <v>Pirmsskolas izglītības iestādes jaunbūve</v>
      </c>
      <c r="F4" s="933"/>
      <c r="G4" s="933"/>
      <c r="H4" s="933"/>
      <c r="I4" s="933"/>
      <c r="J4" s="933"/>
      <c r="K4" s="933"/>
      <c r="L4" s="933"/>
      <c r="M4" s="933"/>
      <c r="N4" s="933"/>
      <c r="O4" s="933"/>
      <c r="P4" s="933"/>
      <c r="Q4" s="933"/>
    </row>
    <row r="5" spans="1:19">
      <c r="A5" s="20"/>
      <c r="B5" s="20"/>
      <c r="C5" s="20" t="s">
        <v>13</v>
      </c>
      <c r="D5" s="20"/>
      <c r="E5" s="933" t="str">
        <f>Koptame!C13</f>
        <v>Baložu iela 33, Baloži, Ķekavas novads</v>
      </c>
      <c r="F5" s="933"/>
      <c r="G5" s="933"/>
      <c r="H5" s="933"/>
      <c r="I5" s="933"/>
      <c r="J5" s="933"/>
      <c r="K5" s="933"/>
      <c r="L5" s="933"/>
      <c r="M5" s="933"/>
      <c r="N5" s="933"/>
      <c r="O5" s="933"/>
      <c r="P5" s="933"/>
      <c r="Q5" s="933"/>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932" t="str">
        <f>Koptame!D16</f>
        <v xml:space="preserve">Tāme sastādīta:   </v>
      </c>
      <c r="N9" s="932"/>
      <c r="O9" s="932"/>
      <c r="P9" s="932"/>
      <c r="Q9" s="44"/>
    </row>
    <row r="10" spans="1:19" ht="15.05">
      <c r="A10" s="45"/>
      <c r="B10" s="45"/>
    </row>
    <row r="11" spans="1:19"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9" ht="62.85">
      <c r="A12" s="924"/>
      <c r="B12" s="935"/>
      <c r="C12" s="960"/>
      <c r="D12" s="961"/>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9" ht="15.0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7.7">
      <c r="A14" s="251"/>
      <c r="B14" s="349"/>
      <c r="C14" s="570" t="s">
        <v>1195</v>
      </c>
      <c r="D14" s="571"/>
      <c r="E14" s="571"/>
      <c r="F14" s="571"/>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7.7">
      <c r="A15" s="251"/>
      <c r="B15" s="349"/>
      <c r="C15" s="570" t="s">
        <v>314</v>
      </c>
      <c r="D15" s="571"/>
      <c r="E15" s="571"/>
      <c r="F15" s="571"/>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2"/>
      <c r="C16" s="573" t="s">
        <v>1196</v>
      </c>
      <c r="D16" s="572" t="s">
        <v>656</v>
      </c>
      <c r="E16" s="572" t="s">
        <v>146</v>
      </c>
      <c r="F16" s="572">
        <v>460</v>
      </c>
      <c r="G16" s="182"/>
      <c r="H16" s="182"/>
      <c r="I16" s="182"/>
      <c r="J16" s="178"/>
      <c r="K16" s="182"/>
      <c r="L16" s="231"/>
      <c r="M16" s="232"/>
      <c r="N16" s="231"/>
      <c r="O16" s="231"/>
      <c r="P16" s="231"/>
      <c r="Q16" s="233"/>
      <c r="S16" s="94"/>
    </row>
    <row r="17" spans="1:19" s="56" customFormat="1">
      <c r="A17" s="251">
        <v>2</v>
      </c>
      <c r="B17" s="572"/>
      <c r="C17" s="573" t="s">
        <v>1197</v>
      </c>
      <c r="D17" s="572" t="s">
        <v>324</v>
      </c>
      <c r="E17" s="572" t="s">
        <v>146</v>
      </c>
      <c r="F17" s="572">
        <v>90</v>
      </c>
      <c r="G17" s="182"/>
      <c r="H17" s="182"/>
      <c r="I17" s="182"/>
      <c r="J17" s="178"/>
      <c r="K17" s="182"/>
      <c r="L17" s="231"/>
      <c r="M17" s="232"/>
      <c r="N17" s="231"/>
      <c r="O17" s="231"/>
      <c r="P17" s="231"/>
      <c r="Q17" s="233"/>
      <c r="S17" s="94"/>
    </row>
    <row r="18" spans="1:19" s="56" customFormat="1">
      <c r="A18" s="251">
        <v>3</v>
      </c>
      <c r="B18" s="572"/>
      <c r="C18" s="573" t="s">
        <v>1198</v>
      </c>
      <c r="D18" s="572" t="s">
        <v>324</v>
      </c>
      <c r="E18" s="572" t="s">
        <v>146</v>
      </c>
      <c r="F18" s="572">
        <v>1775</v>
      </c>
      <c r="G18" s="182"/>
      <c r="H18" s="182"/>
      <c r="I18" s="182"/>
      <c r="J18" s="178"/>
      <c r="K18" s="182"/>
      <c r="L18" s="231"/>
      <c r="M18" s="232"/>
      <c r="N18" s="231"/>
      <c r="O18" s="231"/>
      <c r="P18" s="231"/>
      <c r="Q18" s="233"/>
      <c r="S18" s="94"/>
    </row>
    <row r="19" spans="1:19" s="56" customFormat="1">
      <c r="A19" s="251">
        <v>4</v>
      </c>
      <c r="B19" s="572"/>
      <c r="C19" s="573" t="s">
        <v>1199</v>
      </c>
      <c r="D19" s="572" t="s">
        <v>324</v>
      </c>
      <c r="E19" s="572" t="s">
        <v>146</v>
      </c>
      <c r="F19" s="572">
        <v>230</v>
      </c>
      <c r="G19" s="182"/>
      <c r="H19" s="182"/>
      <c r="I19" s="182"/>
      <c r="J19" s="178"/>
      <c r="K19" s="182"/>
      <c r="L19" s="231"/>
      <c r="M19" s="232"/>
      <c r="N19" s="231"/>
      <c r="O19" s="231"/>
      <c r="P19" s="231"/>
      <c r="Q19" s="233"/>
      <c r="S19" s="94"/>
    </row>
    <row r="20" spans="1:19" s="56" customFormat="1">
      <c r="A20" s="251">
        <v>5</v>
      </c>
      <c r="B20" s="572"/>
      <c r="C20" s="573" t="s">
        <v>1200</v>
      </c>
      <c r="D20" s="572" t="s">
        <v>324</v>
      </c>
      <c r="E20" s="572" t="s">
        <v>146</v>
      </c>
      <c r="F20" s="572">
        <v>160</v>
      </c>
      <c r="G20" s="182"/>
      <c r="H20" s="182"/>
      <c r="I20" s="182"/>
      <c r="J20" s="178"/>
      <c r="K20" s="182"/>
      <c r="L20" s="231"/>
      <c r="M20" s="232"/>
      <c r="N20" s="231"/>
      <c r="O20" s="231"/>
      <c r="P20" s="231"/>
      <c r="Q20" s="233"/>
      <c r="S20" s="94"/>
    </row>
    <row r="21" spans="1:19" s="56" customFormat="1">
      <c r="A21" s="251">
        <v>6</v>
      </c>
      <c r="B21" s="572"/>
      <c r="C21" s="573" t="s">
        <v>1201</v>
      </c>
      <c r="D21" s="572" t="s">
        <v>324</v>
      </c>
      <c r="E21" s="572" t="s">
        <v>146</v>
      </c>
      <c r="F21" s="572">
        <v>15</v>
      </c>
      <c r="G21" s="182"/>
      <c r="H21" s="182"/>
      <c r="I21" s="182"/>
      <c r="J21" s="178"/>
      <c r="K21" s="182"/>
      <c r="L21" s="231"/>
      <c r="M21" s="232"/>
      <c r="N21" s="231"/>
      <c r="O21" s="231"/>
      <c r="P21" s="231"/>
      <c r="Q21" s="233"/>
      <c r="S21" s="94"/>
    </row>
    <row r="22" spans="1:19" s="56" customFormat="1">
      <c r="A22" s="251">
        <v>7</v>
      </c>
      <c r="B22" s="572"/>
      <c r="C22" s="573" t="s">
        <v>1202</v>
      </c>
      <c r="D22" s="572" t="s">
        <v>324</v>
      </c>
      <c r="E22" s="572" t="s">
        <v>146</v>
      </c>
      <c r="F22" s="572">
        <v>115</v>
      </c>
      <c r="G22" s="182"/>
      <c r="H22" s="182"/>
      <c r="I22" s="182"/>
      <c r="J22" s="178"/>
      <c r="K22" s="182"/>
      <c r="L22" s="231"/>
      <c r="M22" s="232"/>
      <c r="N22" s="231"/>
      <c r="O22" s="231"/>
      <c r="P22" s="231"/>
      <c r="Q22" s="233"/>
      <c r="S22" s="94"/>
    </row>
    <row r="23" spans="1:19" s="56" customFormat="1">
      <c r="A23" s="251">
        <v>8</v>
      </c>
      <c r="B23" s="572"/>
      <c r="C23" s="573" t="s">
        <v>1203</v>
      </c>
      <c r="D23" s="572" t="s">
        <v>324</v>
      </c>
      <c r="E23" s="572" t="s">
        <v>146</v>
      </c>
      <c r="F23" s="572">
        <v>885</v>
      </c>
      <c r="G23" s="182"/>
      <c r="H23" s="182"/>
      <c r="I23" s="182"/>
      <c r="J23" s="178"/>
      <c r="K23" s="182"/>
      <c r="L23" s="231"/>
      <c r="M23" s="232"/>
      <c r="N23" s="231"/>
      <c r="O23" s="231"/>
      <c r="P23" s="231"/>
      <c r="Q23" s="233"/>
      <c r="S23" s="94"/>
    </row>
    <row r="24" spans="1:19" s="56" customFormat="1">
      <c r="A24" s="251">
        <v>9</v>
      </c>
      <c r="B24" s="572"/>
      <c r="C24" s="573" t="s">
        <v>1204</v>
      </c>
      <c r="D24" s="574" t="s">
        <v>657</v>
      </c>
      <c r="E24" s="575" t="s">
        <v>141</v>
      </c>
      <c r="F24" s="576">
        <v>4</v>
      </c>
      <c r="G24" s="163"/>
      <c r="H24" s="182"/>
      <c r="I24" s="166"/>
      <c r="J24" s="178"/>
      <c r="K24" s="182"/>
      <c r="L24" s="231"/>
      <c r="M24" s="232"/>
      <c r="N24" s="231"/>
      <c r="O24" s="231"/>
      <c r="P24" s="231"/>
      <c r="Q24" s="233"/>
      <c r="S24" s="94"/>
    </row>
    <row r="25" spans="1:19" s="56" customFormat="1">
      <c r="A25" s="251">
        <v>10</v>
      </c>
      <c r="B25" s="572"/>
      <c r="C25" s="573" t="s">
        <v>335</v>
      </c>
      <c r="D25" s="574" t="s">
        <v>336</v>
      </c>
      <c r="E25" s="575" t="s">
        <v>141</v>
      </c>
      <c r="F25" s="576">
        <v>144</v>
      </c>
      <c r="G25" s="163"/>
      <c r="H25" s="182"/>
      <c r="I25" s="166"/>
      <c r="J25" s="178"/>
      <c r="K25" s="182"/>
      <c r="L25" s="231"/>
      <c r="M25" s="232"/>
      <c r="N25" s="231"/>
      <c r="O25" s="231"/>
      <c r="P25" s="231"/>
      <c r="Q25" s="233"/>
      <c r="S25" s="94"/>
    </row>
    <row r="26" spans="1:19" s="56" customFormat="1">
      <c r="A26" s="251">
        <v>11</v>
      </c>
      <c r="B26" s="572"/>
      <c r="C26" s="573" t="s">
        <v>1205</v>
      </c>
      <c r="D26" s="574" t="s">
        <v>1206</v>
      </c>
      <c r="E26" s="575" t="s">
        <v>141</v>
      </c>
      <c r="F26" s="576">
        <v>1</v>
      </c>
      <c r="G26" s="163"/>
      <c r="H26" s="182"/>
      <c r="I26" s="166"/>
      <c r="J26" s="178"/>
      <c r="K26" s="182"/>
      <c r="L26" s="231"/>
      <c r="M26" s="232"/>
      <c r="N26" s="231"/>
      <c r="O26" s="231"/>
      <c r="P26" s="231"/>
      <c r="Q26" s="233"/>
      <c r="S26" s="94"/>
    </row>
    <row r="27" spans="1:19" s="56" customFormat="1">
      <c r="A27" s="251">
        <v>12</v>
      </c>
      <c r="B27" s="572"/>
      <c r="C27" s="573" t="s">
        <v>1207</v>
      </c>
      <c r="D27" s="574"/>
      <c r="E27" s="575" t="s">
        <v>146</v>
      </c>
      <c r="F27" s="576">
        <v>1885</v>
      </c>
      <c r="G27" s="213"/>
      <c r="H27" s="182"/>
      <c r="I27" s="214"/>
      <c r="J27" s="215"/>
      <c r="K27" s="216"/>
      <c r="L27" s="231"/>
      <c r="M27" s="232"/>
      <c r="N27" s="231"/>
      <c r="O27" s="231"/>
      <c r="P27" s="231"/>
      <c r="Q27" s="233"/>
      <c r="S27" s="94"/>
    </row>
    <row r="28" spans="1:19" s="56" customFormat="1">
      <c r="A28" s="251">
        <v>13</v>
      </c>
      <c r="B28" s="572"/>
      <c r="C28" s="573" t="s">
        <v>1208</v>
      </c>
      <c r="D28" s="574"/>
      <c r="E28" s="575" t="s">
        <v>146</v>
      </c>
      <c r="F28" s="576">
        <v>1885</v>
      </c>
      <c r="G28" s="182"/>
      <c r="H28" s="182"/>
      <c r="I28" s="182"/>
      <c r="J28" s="178"/>
      <c r="K28" s="178"/>
      <c r="L28" s="231"/>
      <c r="M28" s="232"/>
      <c r="N28" s="231"/>
      <c r="O28" s="231"/>
      <c r="P28" s="231"/>
      <c r="Q28" s="233"/>
      <c r="S28" s="94"/>
    </row>
    <row r="29" spans="1:19" s="56" customFormat="1" ht="43.2">
      <c r="A29" s="251">
        <v>14</v>
      </c>
      <c r="B29" s="572"/>
      <c r="C29" s="573" t="s">
        <v>1209</v>
      </c>
      <c r="D29" s="572"/>
      <c r="E29" s="572" t="s">
        <v>141</v>
      </c>
      <c r="F29" s="572">
        <v>1</v>
      </c>
      <c r="G29" s="164"/>
      <c r="H29" s="182"/>
      <c r="I29" s="182"/>
      <c r="J29" s="178"/>
      <c r="K29" s="178"/>
      <c r="L29" s="231"/>
      <c r="M29" s="232"/>
      <c r="N29" s="231"/>
      <c r="O29" s="231"/>
      <c r="P29" s="231"/>
      <c r="Q29" s="233"/>
      <c r="S29" s="94"/>
    </row>
    <row r="30" spans="1:19" s="56" customFormat="1" ht="17.7">
      <c r="A30" s="251"/>
      <c r="B30" s="349"/>
      <c r="C30" s="570" t="s">
        <v>1210</v>
      </c>
      <c r="D30" s="571"/>
      <c r="E30" s="571"/>
      <c r="F30" s="571"/>
      <c r="G30" s="164"/>
      <c r="H30" s="164"/>
      <c r="I30" s="178"/>
      <c r="J30" s="178"/>
      <c r="K30" s="178"/>
      <c r="L30" s="231"/>
      <c r="M30" s="232"/>
      <c r="N30" s="231"/>
      <c r="O30" s="231"/>
      <c r="P30" s="231"/>
      <c r="Q30" s="233"/>
      <c r="S30" s="94"/>
    </row>
    <row r="31" spans="1:19" s="56" customFormat="1">
      <c r="A31" s="251">
        <v>15</v>
      </c>
      <c r="B31" s="572"/>
      <c r="C31" s="577" t="s">
        <v>1211</v>
      </c>
      <c r="D31" s="573"/>
      <c r="E31" s="572" t="s">
        <v>146</v>
      </c>
      <c r="F31" s="572">
        <v>300</v>
      </c>
      <c r="G31" s="182"/>
      <c r="H31" s="182"/>
      <c r="I31" s="182"/>
      <c r="J31" s="178"/>
      <c r="K31" s="178"/>
      <c r="L31" s="231"/>
      <c r="M31" s="232"/>
      <c r="N31" s="231"/>
      <c r="O31" s="231"/>
      <c r="P31" s="231"/>
      <c r="Q31" s="233"/>
      <c r="S31" s="94"/>
    </row>
    <row r="32" spans="1:19" s="56" customFormat="1">
      <c r="A32" s="251">
        <v>16</v>
      </c>
      <c r="B32" s="572"/>
      <c r="C32" s="577" t="s">
        <v>1212</v>
      </c>
      <c r="D32" s="573"/>
      <c r="E32" s="572" t="s">
        <v>146</v>
      </c>
      <c r="F32" s="572">
        <v>160</v>
      </c>
      <c r="G32" s="182"/>
      <c r="H32" s="182"/>
      <c r="I32" s="182"/>
      <c r="J32" s="178"/>
      <c r="K32" s="178"/>
      <c r="L32" s="231"/>
      <c r="M32" s="232"/>
      <c r="N32" s="231"/>
      <c r="O32" s="231"/>
      <c r="P32" s="231"/>
      <c r="Q32" s="233"/>
      <c r="S32" s="94"/>
    </row>
    <row r="33" spans="1:19" s="56" customFormat="1">
      <c r="A33" s="251">
        <v>17</v>
      </c>
      <c r="B33" s="572"/>
      <c r="C33" s="577" t="s">
        <v>1213</v>
      </c>
      <c r="D33" s="573"/>
      <c r="E33" s="572" t="s">
        <v>145</v>
      </c>
      <c r="F33" s="572">
        <v>265</v>
      </c>
      <c r="G33" s="182"/>
      <c r="H33" s="182"/>
      <c r="I33" s="182"/>
      <c r="J33" s="178"/>
      <c r="K33" s="178"/>
      <c r="L33" s="231"/>
      <c r="M33" s="232"/>
      <c r="N33" s="231"/>
      <c r="O33" s="231"/>
      <c r="P33" s="231"/>
      <c r="Q33" s="233"/>
      <c r="S33" s="94"/>
    </row>
    <row r="34" spans="1:19" s="56" customFormat="1" ht="28.8">
      <c r="A34" s="251">
        <v>18</v>
      </c>
      <c r="B34" s="572"/>
      <c r="C34" s="578" t="s">
        <v>1214</v>
      </c>
      <c r="D34" s="573"/>
      <c r="E34" s="572" t="s">
        <v>141</v>
      </c>
      <c r="F34" s="572">
        <v>1</v>
      </c>
      <c r="G34" s="164"/>
      <c r="H34" s="182"/>
      <c r="I34" s="182"/>
      <c r="J34" s="178"/>
      <c r="K34" s="178"/>
      <c r="L34" s="231"/>
      <c r="M34" s="232"/>
      <c r="N34" s="231"/>
      <c r="O34" s="231"/>
      <c r="P34" s="231"/>
      <c r="Q34" s="233"/>
      <c r="S34" s="94"/>
    </row>
    <row r="35" spans="1:19" s="56" customFormat="1">
      <c r="A35" s="251">
        <v>19</v>
      </c>
      <c r="B35" s="572"/>
      <c r="C35" s="573" t="s">
        <v>313</v>
      </c>
      <c r="D35" s="573"/>
      <c r="E35" s="572" t="s">
        <v>141</v>
      </c>
      <c r="F35" s="572">
        <v>1</v>
      </c>
      <c r="G35" s="164"/>
      <c r="H35" s="182"/>
      <c r="I35" s="182"/>
      <c r="J35" s="178"/>
      <c r="K35" s="178"/>
      <c r="L35" s="231"/>
      <c r="M35" s="232"/>
      <c r="N35" s="231"/>
      <c r="O35" s="231"/>
      <c r="P35" s="231"/>
      <c r="Q35" s="233"/>
      <c r="S35" s="94"/>
    </row>
    <row r="36" spans="1:19" s="56" customFormat="1" ht="17.7">
      <c r="A36" s="251"/>
      <c r="B36" s="349"/>
      <c r="C36" s="570" t="s">
        <v>1215</v>
      </c>
      <c r="D36" s="571"/>
      <c r="E36" s="571"/>
      <c r="F36" s="571"/>
      <c r="G36" s="164"/>
      <c r="H36" s="164"/>
      <c r="I36" s="178"/>
      <c r="J36" s="178"/>
      <c r="K36" s="178"/>
      <c r="L36" s="231"/>
      <c r="M36" s="232"/>
      <c r="N36" s="231"/>
      <c r="O36" s="231"/>
      <c r="P36" s="231"/>
      <c r="Q36" s="233"/>
      <c r="S36" s="94"/>
    </row>
    <row r="37" spans="1:19" s="56" customFormat="1" ht="86.4">
      <c r="A37" s="251">
        <v>20</v>
      </c>
      <c r="B37" s="579"/>
      <c r="C37" s="573" t="s">
        <v>1679</v>
      </c>
      <c r="D37" s="572" t="s">
        <v>1683</v>
      </c>
      <c r="E37" s="572" t="s">
        <v>140</v>
      </c>
      <c r="F37" s="572">
        <v>20</v>
      </c>
      <c r="G37" s="163"/>
      <c r="H37" s="182"/>
      <c r="I37" s="166"/>
      <c r="J37" s="178"/>
      <c r="K37" s="178"/>
      <c r="L37" s="231"/>
      <c r="M37" s="232"/>
      <c r="N37" s="231"/>
      <c r="O37" s="231"/>
      <c r="P37" s="231"/>
      <c r="Q37" s="233"/>
      <c r="S37" s="94"/>
    </row>
    <row r="38" spans="1:19" s="56" customFormat="1" ht="43.2">
      <c r="A38" s="251">
        <v>21</v>
      </c>
      <c r="B38" s="579"/>
      <c r="C38" s="573" t="s">
        <v>1680</v>
      </c>
      <c r="D38" s="572"/>
      <c r="E38" s="572" t="s">
        <v>140</v>
      </c>
      <c r="F38" s="572">
        <v>16</v>
      </c>
      <c r="G38" s="163"/>
      <c r="H38" s="182"/>
      <c r="I38" s="166"/>
      <c r="J38" s="178"/>
      <c r="K38" s="178"/>
      <c r="L38" s="231"/>
      <c r="M38" s="232"/>
      <c r="N38" s="231"/>
      <c r="O38" s="231"/>
      <c r="P38" s="231"/>
      <c r="Q38" s="233"/>
      <c r="S38" s="94"/>
    </row>
    <row r="39" spans="1:19" s="56" customFormat="1" ht="86.4">
      <c r="A39" s="251">
        <v>22</v>
      </c>
      <c r="B39" s="579"/>
      <c r="C39" s="573" t="s">
        <v>1681</v>
      </c>
      <c r="D39" s="572" t="s">
        <v>1683</v>
      </c>
      <c r="E39" s="572" t="s">
        <v>140</v>
      </c>
      <c r="F39" s="572">
        <v>48</v>
      </c>
      <c r="G39" s="163"/>
      <c r="H39" s="182"/>
      <c r="I39" s="166"/>
      <c r="J39" s="178"/>
      <c r="K39" s="178"/>
      <c r="L39" s="231"/>
      <c r="M39" s="232"/>
      <c r="N39" s="231"/>
      <c r="O39" s="231"/>
      <c r="P39" s="231"/>
      <c r="Q39" s="233"/>
      <c r="S39" s="94"/>
    </row>
    <row r="40" spans="1:19" s="56" customFormat="1" ht="43.2">
      <c r="A40" s="251">
        <v>23</v>
      </c>
      <c r="B40" s="572"/>
      <c r="C40" s="523" t="s">
        <v>1216</v>
      </c>
      <c r="D40" s="530"/>
      <c r="E40" s="530" t="s">
        <v>141</v>
      </c>
      <c r="F40" s="530">
        <v>18</v>
      </c>
      <c r="G40" s="163"/>
      <c r="H40" s="182"/>
      <c r="I40" s="166"/>
      <c r="J40" s="166"/>
      <c r="K40" s="178"/>
      <c r="L40" s="231"/>
      <c r="M40" s="232"/>
      <c r="N40" s="231"/>
      <c r="O40" s="231"/>
      <c r="P40" s="231"/>
      <c r="Q40" s="233"/>
      <c r="S40" s="94"/>
    </row>
    <row r="41" spans="1:19" s="56" customFormat="1" ht="43.2">
      <c r="A41" s="251">
        <v>24</v>
      </c>
      <c r="B41" s="579"/>
      <c r="C41" s="523" t="s">
        <v>1217</v>
      </c>
      <c r="D41" s="530"/>
      <c r="E41" s="530" t="s">
        <v>141</v>
      </c>
      <c r="F41" s="530">
        <v>48</v>
      </c>
      <c r="G41" s="163"/>
      <c r="H41" s="182"/>
      <c r="I41" s="166"/>
      <c r="J41" s="166"/>
      <c r="K41" s="163"/>
      <c r="L41" s="231"/>
      <c r="M41" s="232"/>
      <c r="N41" s="231"/>
      <c r="O41" s="231"/>
      <c r="P41" s="231"/>
      <c r="Q41" s="233"/>
      <c r="S41" s="94"/>
    </row>
    <row r="42" spans="1:19" s="56" customFormat="1">
      <c r="A42" s="251">
        <v>25</v>
      </c>
      <c r="B42" s="572"/>
      <c r="C42" s="573" t="s">
        <v>313</v>
      </c>
      <c r="D42" s="573"/>
      <c r="E42" s="572" t="s">
        <v>141</v>
      </c>
      <c r="F42" s="572">
        <v>1</v>
      </c>
      <c r="G42" s="164"/>
      <c r="H42" s="164"/>
      <c r="I42" s="178"/>
      <c r="J42" s="178"/>
      <c r="K42" s="178"/>
      <c r="L42" s="231"/>
      <c r="M42" s="232"/>
      <c r="N42" s="231"/>
      <c r="O42" s="231"/>
      <c r="P42" s="231"/>
      <c r="Q42" s="233"/>
      <c r="S42" s="94"/>
    </row>
    <row r="43" spans="1:19" s="56" customFormat="1" ht="17.7">
      <c r="A43" s="251"/>
      <c r="B43" s="349"/>
      <c r="C43" s="570" t="s">
        <v>376</v>
      </c>
      <c r="D43" s="570"/>
      <c r="E43" s="570"/>
      <c r="F43" s="570"/>
      <c r="G43" s="164"/>
      <c r="H43" s="164"/>
      <c r="I43" s="178"/>
      <c r="J43" s="178"/>
      <c r="K43" s="178"/>
      <c r="L43" s="231"/>
      <c r="M43" s="232"/>
      <c r="N43" s="231"/>
      <c r="O43" s="231"/>
      <c r="P43" s="231"/>
      <c r="Q43" s="233"/>
      <c r="S43" s="94"/>
    </row>
    <row r="44" spans="1:19" s="56" customFormat="1" ht="43.2">
      <c r="A44" s="251">
        <v>26</v>
      </c>
      <c r="B44" s="580"/>
      <c r="C44" s="581" t="s">
        <v>1218</v>
      </c>
      <c r="D44" s="572" t="s">
        <v>1682</v>
      </c>
      <c r="E44" s="575" t="s">
        <v>140</v>
      </c>
      <c r="F44" s="582">
        <v>4</v>
      </c>
      <c r="G44" s="221"/>
      <c r="H44" s="182"/>
      <c r="I44" s="166"/>
      <c r="J44" s="166"/>
      <c r="K44" s="163"/>
      <c r="L44" s="231"/>
      <c r="M44" s="232"/>
      <c r="N44" s="231"/>
      <c r="O44" s="231"/>
      <c r="P44" s="231"/>
      <c r="Q44" s="233"/>
      <c r="S44" s="94"/>
    </row>
    <row r="45" spans="1:19" s="56" customFormat="1">
      <c r="A45" s="251">
        <v>27</v>
      </c>
      <c r="B45" s="580"/>
      <c r="C45" s="581" t="s">
        <v>1219</v>
      </c>
      <c r="D45" s="572"/>
      <c r="E45" s="575" t="s">
        <v>140</v>
      </c>
      <c r="F45" s="582">
        <v>2</v>
      </c>
      <c r="G45" s="221"/>
      <c r="H45" s="182"/>
      <c r="I45" s="166"/>
      <c r="J45" s="166"/>
      <c r="K45" s="163"/>
      <c r="L45" s="231"/>
      <c r="M45" s="232"/>
      <c r="N45" s="231"/>
      <c r="O45" s="231"/>
      <c r="P45" s="231"/>
      <c r="Q45" s="233"/>
      <c r="S45" s="94"/>
    </row>
    <row r="46" spans="1:19" s="56" customFormat="1">
      <c r="A46" s="251">
        <v>28</v>
      </c>
      <c r="B46" s="580"/>
      <c r="C46" s="581" t="s">
        <v>658</v>
      </c>
      <c r="D46" s="572"/>
      <c r="E46" s="575" t="s">
        <v>140</v>
      </c>
      <c r="F46" s="582">
        <v>4</v>
      </c>
      <c r="G46" s="164"/>
      <c r="H46" s="182"/>
      <c r="I46" s="182"/>
      <c r="J46" s="178"/>
      <c r="K46" s="178"/>
      <c r="L46" s="231"/>
      <c r="M46" s="232"/>
      <c r="N46" s="231"/>
      <c r="O46" s="231"/>
      <c r="P46" s="231"/>
      <c r="Q46" s="233"/>
      <c r="S46" s="94"/>
    </row>
    <row r="47" spans="1:19" s="56" customFormat="1">
      <c r="A47" s="251">
        <v>29</v>
      </c>
      <c r="B47" s="580"/>
      <c r="C47" s="581" t="s">
        <v>659</v>
      </c>
      <c r="D47" s="583"/>
      <c r="E47" s="575" t="s">
        <v>140</v>
      </c>
      <c r="F47" s="582">
        <v>4</v>
      </c>
      <c r="G47" s="164"/>
      <c r="H47" s="182"/>
      <c r="I47" s="182"/>
      <c r="J47" s="178"/>
      <c r="K47" s="178"/>
      <c r="L47" s="231"/>
      <c r="M47" s="232"/>
      <c r="N47" s="231"/>
      <c r="O47" s="231"/>
      <c r="P47" s="231"/>
      <c r="Q47" s="233"/>
      <c r="S47" s="94"/>
    </row>
    <row r="48" spans="1:19" s="56" customFormat="1" ht="17.7">
      <c r="A48" s="251"/>
      <c r="B48" s="349"/>
      <c r="C48" s="570" t="s">
        <v>1220</v>
      </c>
      <c r="D48" s="571"/>
      <c r="E48" s="571"/>
      <c r="F48" s="571"/>
      <c r="G48" s="164"/>
      <c r="H48" s="164"/>
      <c r="I48" s="178"/>
      <c r="J48" s="178"/>
      <c r="K48" s="178"/>
      <c r="L48" s="231"/>
      <c r="M48" s="232"/>
      <c r="N48" s="231"/>
      <c r="O48" s="231"/>
      <c r="P48" s="231"/>
      <c r="Q48" s="233"/>
      <c r="S48" s="94"/>
    </row>
    <row r="49" spans="1:19" s="56" customFormat="1">
      <c r="A49" s="251">
        <v>30</v>
      </c>
      <c r="B49" s="579"/>
      <c r="C49" s="573" t="s">
        <v>660</v>
      </c>
      <c r="D49" s="573"/>
      <c r="E49" s="572" t="s">
        <v>141</v>
      </c>
      <c r="F49" s="572">
        <v>270</v>
      </c>
      <c r="G49" s="221"/>
      <c r="H49" s="182"/>
      <c r="I49" s="166"/>
      <c r="J49" s="178"/>
      <c r="K49" s="178"/>
      <c r="L49" s="231"/>
      <c r="M49" s="232"/>
      <c r="N49" s="231"/>
      <c r="O49" s="231"/>
      <c r="P49" s="231"/>
      <c r="Q49" s="233"/>
      <c r="S49" s="94"/>
    </row>
    <row r="50" spans="1:19" s="56" customFormat="1" ht="28.8">
      <c r="A50" s="251">
        <v>31</v>
      </c>
      <c r="B50" s="579"/>
      <c r="C50" s="573" t="s">
        <v>661</v>
      </c>
      <c r="D50" s="573"/>
      <c r="E50" s="572" t="s">
        <v>141</v>
      </c>
      <c r="F50" s="572">
        <v>12</v>
      </c>
      <c r="G50" s="221"/>
      <c r="H50" s="182"/>
      <c r="I50" s="166"/>
      <c r="J50" s="178"/>
      <c r="K50" s="178"/>
      <c r="L50" s="231"/>
      <c r="M50" s="232"/>
      <c r="N50" s="231"/>
      <c r="O50" s="231"/>
      <c r="P50" s="231"/>
      <c r="Q50" s="233"/>
      <c r="S50" s="94"/>
    </row>
    <row r="51" spans="1:19" s="56" customFormat="1">
      <c r="A51" s="251">
        <v>32</v>
      </c>
      <c r="B51" s="579"/>
      <c r="C51" s="573" t="s">
        <v>662</v>
      </c>
      <c r="D51" s="573"/>
      <c r="E51" s="572" t="s">
        <v>141</v>
      </c>
      <c r="F51" s="572">
        <v>60</v>
      </c>
      <c r="G51" s="221"/>
      <c r="H51" s="182"/>
      <c r="I51" s="166"/>
      <c r="J51" s="178"/>
      <c r="K51" s="178"/>
      <c r="L51" s="231"/>
      <c r="M51" s="232"/>
      <c r="N51" s="231"/>
      <c r="O51" s="231"/>
      <c r="P51" s="231"/>
      <c r="Q51" s="233"/>
      <c r="S51" s="94"/>
    </row>
    <row r="52" spans="1:19" s="56" customFormat="1" ht="28.8">
      <c r="A52" s="251">
        <v>33</v>
      </c>
      <c r="B52" s="579"/>
      <c r="C52" s="573" t="s">
        <v>663</v>
      </c>
      <c r="D52" s="573"/>
      <c r="E52" s="572" t="s">
        <v>141</v>
      </c>
      <c r="F52" s="572">
        <v>5</v>
      </c>
      <c r="G52" s="221"/>
      <c r="H52" s="182"/>
      <c r="I52" s="166"/>
      <c r="J52" s="178"/>
      <c r="K52" s="178"/>
      <c r="L52" s="231"/>
      <c r="M52" s="232"/>
      <c r="N52" s="231"/>
      <c r="O52" s="231"/>
      <c r="P52" s="231"/>
      <c r="Q52" s="233"/>
      <c r="S52" s="94"/>
    </row>
    <row r="53" spans="1:19" s="56" customFormat="1">
      <c r="A53" s="251">
        <v>34</v>
      </c>
      <c r="B53" s="579"/>
      <c r="C53" s="573" t="s">
        <v>757</v>
      </c>
      <c r="D53" s="573"/>
      <c r="E53" s="572" t="s">
        <v>141</v>
      </c>
      <c r="F53" s="572">
        <v>1</v>
      </c>
      <c r="G53" s="164"/>
      <c r="H53" s="164"/>
      <c r="I53" s="178"/>
      <c r="J53" s="178"/>
      <c r="K53" s="178"/>
      <c r="L53" s="231"/>
      <c r="M53" s="232"/>
      <c r="N53" s="231"/>
      <c r="O53" s="231"/>
      <c r="P53" s="231"/>
      <c r="Q53" s="233"/>
      <c r="S53" s="94"/>
    </row>
    <row r="54" spans="1:19" s="56" customFormat="1" ht="17.7">
      <c r="A54" s="251"/>
      <c r="B54" s="349"/>
      <c r="C54" s="570" t="s">
        <v>1221</v>
      </c>
      <c r="D54" s="571"/>
      <c r="E54" s="571"/>
      <c r="F54" s="571"/>
      <c r="G54" s="164"/>
      <c r="H54" s="164"/>
      <c r="I54" s="178"/>
      <c r="J54" s="178"/>
      <c r="K54" s="178"/>
      <c r="L54" s="231"/>
      <c r="M54" s="232"/>
      <c r="N54" s="231"/>
      <c r="O54" s="231"/>
      <c r="P54" s="231"/>
      <c r="Q54" s="233"/>
      <c r="S54" s="94"/>
    </row>
    <row r="55" spans="1:19" s="56" customFormat="1">
      <c r="A55" s="251">
        <v>35</v>
      </c>
      <c r="B55" s="579"/>
      <c r="C55" s="573" t="s">
        <v>1222</v>
      </c>
      <c r="D55" s="573"/>
      <c r="E55" s="572" t="s">
        <v>141</v>
      </c>
      <c r="F55" s="572">
        <v>1</v>
      </c>
      <c r="G55" s="221"/>
      <c r="H55" s="182"/>
      <c r="I55" s="166"/>
      <c r="J55" s="178"/>
      <c r="K55" s="178"/>
      <c r="L55" s="231"/>
      <c r="M55" s="232"/>
      <c r="N55" s="231"/>
      <c r="O55" s="231"/>
      <c r="P55" s="231"/>
      <c r="Q55" s="233"/>
      <c r="S55" s="94"/>
    </row>
    <row r="56" spans="1:19" s="56" customFormat="1">
      <c r="A56" s="251">
        <v>36</v>
      </c>
      <c r="B56" s="584"/>
      <c r="C56" s="573" t="s">
        <v>757</v>
      </c>
      <c r="D56" s="573"/>
      <c r="E56" s="572" t="s">
        <v>141</v>
      </c>
      <c r="F56" s="572">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929" t="s">
        <v>98</v>
      </c>
      <c r="D58" s="929"/>
      <c r="E58" s="930"/>
      <c r="F58" s="930"/>
      <c r="G58" s="930"/>
      <c r="H58" s="930"/>
      <c r="I58" s="930"/>
      <c r="J58" s="930"/>
      <c r="K58" s="930"/>
      <c r="L58" s="930"/>
      <c r="M58" s="241"/>
      <c r="N58" s="241"/>
      <c r="O58" s="241"/>
      <c r="P58" s="241"/>
      <c r="Q58" s="241"/>
    </row>
    <row r="59" spans="1:19" s="114" customFormat="1" collapsed="1">
      <c r="J59" s="135"/>
    </row>
    <row r="60" spans="1:19" customFormat="1" ht="12.8" customHeight="1">
      <c r="B60" s="136" t="s">
        <v>52</v>
      </c>
    </row>
    <row r="61" spans="1:19" customFormat="1" ht="45" customHeight="1">
      <c r="A61" s="92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923"/>
      <c r="C61" s="923"/>
      <c r="D61" s="923"/>
      <c r="E61" s="923"/>
      <c r="F61" s="923"/>
      <c r="G61" s="923"/>
      <c r="H61" s="923"/>
      <c r="I61" s="923"/>
      <c r="J61" s="923"/>
      <c r="K61" s="923"/>
      <c r="L61" s="923"/>
      <c r="M61" s="923"/>
      <c r="N61" s="923"/>
      <c r="O61" s="923"/>
      <c r="P61" s="923"/>
      <c r="Q61" s="923"/>
    </row>
    <row r="62" spans="1:19" customFormat="1" ht="77.25" customHeight="1">
      <c r="A62" s="923"/>
      <c r="B62" s="923"/>
      <c r="C62" s="923"/>
      <c r="D62" s="923"/>
      <c r="E62" s="923"/>
      <c r="F62" s="923"/>
      <c r="G62" s="923"/>
      <c r="H62" s="923"/>
      <c r="I62" s="923"/>
      <c r="J62" s="923"/>
      <c r="K62" s="923"/>
      <c r="L62" s="923"/>
      <c r="M62" s="923"/>
      <c r="N62" s="923"/>
      <c r="O62" s="923"/>
      <c r="P62" s="923"/>
      <c r="Q62" s="923"/>
    </row>
    <row r="63" spans="1:19" customFormat="1" ht="12.8" customHeight="1">
      <c r="B63" s="137"/>
    </row>
    <row r="64" spans="1:19" customFormat="1" ht="12.8"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920">
        <f>Koptame!C42</f>
        <v>0</v>
      </c>
      <c r="O66" s="920"/>
      <c r="P66" s="142"/>
      <c r="Q66" s="142"/>
    </row>
    <row r="67" spans="1:17" s="114" customFormat="1">
      <c r="C67" s="133">
        <f>Koptame!C37</f>
        <v>0</v>
      </c>
      <c r="D67" s="133"/>
      <c r="M67" s="133"/>
      <c r="N67" s="921">
        <f>Koptame!C43</f>
        <v>0</v>
      </c>
      <c r="O67" s="921"/>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7" priority="1">
      <formula>#REF!&gt;0</formula>
    </cfRule>
    <cfRule type="expression" dxfId="186" priority="2">
      <formula>#REF!=3</formula>
    </cfRule>
    <cfRule type="expression" dxfId="185" priority="3">
      <formula>#REF!=2</formula>
    </cfRule>
    <cfRule type="expression" dxfId="184" priority="4">
      <formula>#REF!=1</formula>
    </cfRule>
    <cfRule type="expression" dxfId="183"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8" zoomScale="130" zoomScaleNormal="100" zoomScaleSheetLayoutView="130" workbookViewId="0">
      <selection activeCell="C14" sqref="C14"/>
    </sheetView>
  </sheetViews>
  <sheetFormatPr defaultColWidth="9.125" defaultRowHeight="14.4"/>
  <cols>
    <col min="1" max="1" width="9" style="19" customWidth="1"/>
    <col min="2" max="2" width="8.25" style="19" customWidth="1"/>
    <col min="3" max="3" width="40.25" style="19" customWidth="1"/>
    <col min="4" max="4" width="8.125" style="19" customWidth="1"/>
    <col min="5" max="11" width="9.125" style="19"/>
    <col min="12" max="12" width="11.75" style="19" customWidth="1"/>
    <col min="13" max="13" width="12.25" style="19" customWidth="1"/>
    <col min="14" max="14" width="12.75" style="19" customWidth="1"/>
    <col min="15" max="15" width="11.75" style="19" customWidth="1"/>
    <col min="16" max="16" width="13.75" style="19" customWidth="1"/>
    <col min="17" max="16384" width="9.125" style="19"/>
  </cols>
  <sheetData>
    <row r="1" spans="1:16" s="24" customFormat="1">
      <c r="E1" s="21"/>
      <c r="F1" s="21"/>
      <c r="G1" s="155" t="s">
        <v>87</v>
      </c>
      <c r="H1" s="103" t="str">
        <f>kops3!B24</f>
        <v>3,4</v>
      </c>
    </row>
    <row r="2" spans="1:16" s="24" customFormat="1">
      <c r="A2" s="931" t="str">
        <f>C13</f>
        <v>Ārējie siltumtīkli</v>
      </c>
      <c r="B2" s="931"/>
      <c r="C2" s="931"/>
      <c r="D2" s="931"/>
      <c r="E2" s="931"/>
      <c r="F2" s="931"/>
      <c r="G2" s="931"/>
      <c r="H2" s="931"/>
      <c r="I2" s="931"/>
      <c r="J2" s="931"/>
      <c r="K2" s="931"/>
      <c r="L2" s="931"/>
      <c r="M2" s="931"/>
      <c r="N2" s="931"/>
      <c r="O2" s="931"/>
      <c r="P2" s="931"/>
    </row>
    <row r="3" spans="1:16">
      <c r="A3" s="20"/>
      <c r="B3" s="20"/>
      <c r="C3" s="20" t="s">
        <v>11</v>
      </c>
      <c r="D3" s="933" t="str">
        <f>Koptame!C11</f>
        <v>Pirmsskolas izglītības iestāde</v>
      </c>
      <c r="E3" s="933"/>
      <c r="F3" s="933"/>
      <c r="G3" s="933"/>
      <c r="H3" s="933"/>
      <c r="I3" s="933"/>
      <c r="J3" s="933"/>
      <c r="K3" s="933"/>
      <c r="L3" s="933"/>
      <c r="M3" s="933"/>
      <c r="N3" s="933"/>
      <c r="O3" s="933"/>
      <c r="P3" s="933"/>
    </row>
    <row r="4" spans="1:16">
      <c r="A4" s="20"/>
      <c r="B4" s="20"/>
      <c r="C4" s="20" t="s">
        <v>12</v>
      </c>
      <c r="D4" s="933" t="str">
        <f>Koptame!C12</f>
        <v>Pirmsskolas izglītības iestādes jaunbūve</v>
      </c>
      <c r="E4" s="933"/>
      <c r="F4" s="933"/>
      <c r="G4" s="933"/>
      <c r="H4" s="933"/>
      <c r="I4" s="933"/>
      <c r="J4" s="933"/>
      <c r="K4" s="933"/>
      <c r="L4" s="933"/>
      <c r="M4" s="933"/>
      <c r="N4" s="933"/>
      <c r="O4" s="933"/>
      <c r="P4" s="933"/>
    </row>
    <row r="5" spans="1:16">
      <c r="A5" s="20"/>
      <c r="B5" s="20"/>
      <c r="C5" s="20" t="s">
        <v>13</v>
      </c>
      <c r="D5" s="933" t="str">
        <f>Koptame!C13</f>
        <v>Baložu iela 33, Baloži, Ķekavas novads</v>
      </c>
      <c r="E5" s="933"/>
      <c r="F5" s="933"/>
      <c r="G5" s="933"/>
      <c r="H5" s="933"/>
      <c r="I5" s="933"/>
      <c r="J5" s="933"/>
      <c r="K5" s="933"/>
      <c r="L5" s="933"/>
      <c r="M5" s="933"/>
      <c r="N5" s="933"/>
      <c r="O5" s="933"/>
      <c r="P5" s="93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932" t="str">
        <f>Koptame!D16</f>
        <v xml:space="preserve">Tāme sastādīta:   </v>
      </c>
      <c r="M9" s="932"/>
      <c r="N9" s="932"/>
      <c r="O9" s="932"/>
      <c r="P9" s="44"/>
    </row>
    <row r="10" spans="1:16" ht="15.05">
      <c r="A10" s="45"/>
      <c r="B10" s="45"/>
    </row>
    <row r="11" spans="1:16" ht="14.25" customHeight="1">
      <c r="A11" s="924" t="s">
        <v>15</v>
      </c>
      <c r="B11" s="934" t="s">
        <v>21</v>
      </c>
      <c r="C11" s="927" t="s">
        <v>91</v>
      </c>
      <c r="D11" s="928" t="s">
        <v>22</v>
      </c>
      <c r="E11" s="924" t="s">
        <v>23</v>
      </c>
      <c r="F11" s="922" t="s">
        <v>24</v>
      </c>
      <c r="G11" s="922"/>
      <c r="H11" s="922"/>
      <c r="I11" s="922"/>
      <c r="J11" s="922"/>
      <c r="K11" s="922"/>
      <c r="L11" s="922" t="s">
        <v>25</v>
      </c>
      <c r="M11" s="922"/>
      <c r="N11" s="922"/>
      <c r="O11" s="922"/>
      <c r="P11" s="922"/>
    </row>
    <row r="12" spans="1:16" ht="62.85">
      <c r="A12" s="924"/>
      <c r="B12" s="935"/>
      <c r="C12" s="927"/>
      <c r="D12" s="928"/>
      <c r="E12" s="924"/>
      <c r="F12" s="144" t="s">
        <v>26</v>
      </c>
      <c r="G12" s="144" t="s">
        <v>55</v>
      </c>
      <c r="H12" s="144" t="s">
        <v>56</v>
      </c>
      <c r="I12" s="144" t="s">
        <v>89</v>
      </c>
      <c r="J12" s="144" t="s">
        <v>57</v>
      </c>
      <c r="K12" s="144" t="s">
        <v>58</v>
      </c>
      <c r="L12" s="144" t="s">
        <v>18</v>
      </c>
      <c r="M12" s="144" t="s">
        <v>56</v>
      </c>
      <c r="N12" s="144" t="s">
        <v>89</v>
      </c>
      <c r="O12" s="144" t="s">
        <v>57</v>
      </c>
      <c r="P12" s="144" t="s">
        <v>59</v>
      </c>
    </row>
    <row r="13" spans="1:16" ht="15.0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
      <c r="A14" s="251">
        <v>1</v>
      </c>
      <c r="B14" s="312"/>
      <c r="C14" s="305" t="s">
        <v>1135</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1136</v>
      </c>
      <c r="D15" s="313" t="s">
        <v>141</v>
      </c>
      <c r="E15" s="313">
        <v>1</v>
      </c>
      <c r="F15" s="161"/>
      <c r="G15" s="178"/>
      <c r="H15" s="178"/>
      <c r="I15" s="178"/>
      <c r="J15" s="178"/>
      <c r="K15" s="231"/>
      <c r="L15" s="232"/>
      <c r="M15" s="231"/>
      <c r="N15" s="231"/>
      <c r="O15" s="231"/>
      <c r="P15" s="233"/>
    </row>
    <row r="16" spans="1:16" s="56" customFormat="1" ht="38">
      <c r="A16" s="251">
        <v>3</v>
      </c>
      <c r="B16" s="312"/>
      <c r="C16" s="305" t="s">
        <v>1137</v>
      </c>
      <c r="D16" s="313" t="s">
        <v>140</v>
      </c>
      <c r="E16" s="313">
        <v>1</v>
      </c>
      <c r="F16" s="161"/>
      <c r="G16" s="178"/>
      <c r="H16" s="178"/>
      <c r="I16" s="178"/>
      <c r="J16" s="178"/>
      <c r="K16" s="231"/>
      <c r="L16" s="232"/>
      <c r="M16" s="231"/>
      <c r="N16" s="231"/>
      <c r="O16" s="231"/>
      <c r="P16" s="233"/>
    </row>
    <row r="17" spans="1:16" s="56" customFormat="1" ht="38">
      <c r="A17" s="251">
        <v>4</v>
      </c>
      <c r="B17" s="312"/>
      <c r="C17" s="305" t="s">
        <v>1138</v>
      </c>
      <c r="D17" s="313" t="s">
        <v>140</v>
      </c>
      <c r="E17" s="313">
        <v>1</v>
      </c>
      <c r="F17" s="161"/>
      <c r="G17" s="178"/>
      <c r="H17" s="178"/>
      <c r="I17" s="178"/>
      <c r="J17" s="178"/>
      <c r="K17" s="231"/>
      <c r="L17" s="232"/>
      <c r="M17" s="231"/>
      <c r="N17" s="231"/>
      <c r="O17" s="231"/>
      <c r="P17" s="233"/>
    </row>
    <row r="18" spans="1:16" s="56" customFormat="1" ht="38">
      <c r="A18" s="251">
        <v>5</v>
      </c>
      <c r="B18" s="312"/>
      <c r="C18" s="305" t="s">
        <v>1139</v>
      </c>
      <c r="D18" s="313" t="s">
        <v>140</v>
      </c>
      <c r="E18" s="313">
        <v>4</v>
      </c>
      <c r="F18" s="161"/>
      <c r="G18" s="178"/>
      <c r="H18" s="178"/>
      <c r="I18" s="178"/>
      <c r="J18" s="178"/>
      <c r="K18" s="231"/>
      <c r="L18" s="232"/>
      <c r="M18" s="231"/>
      <c r="N18" s="231"/>
      <c r="O18" s="231"/>
      <c r="P18" s="233"/>
    </row>
    <row r="19" spans="1:16" s="56" customFormat="1" ht="38">
      <c r="A19" s="251">
        <v>6</v>
      </c>
      <c r="B19" s="312"/>
      <c r="C19" s="305" t="s">
        <v>1140</v>
      </c>
      <c r="D19" s="313" t="s">
        <v>140</v>
      </c>
      <c r="E19" s="313">
        <v>4</v>
      </c>
      <c r="F19" s="161"/>
      <c r="G19" s="178"/>
      <c r="H19" s="178"/>
      <c r="I19" s="178"/>
      <c r="J19" s="178"/>
      <c r="K19" s="231"/>
      <c r="L19" s="232"/>
      <c r="M19" s="231"/>
      <c r="N19" s="231"/>
      <c r="O19" s="231"/>
      <c r="P19" s="233"/>
    </row>
    <row r="20" spans="1:16" s="56" customFormat="1" ht="25.55">
      <c r="A20" s="251">
        <v>7</v>
      </c>
      <c r="B20" s="312"/>
      <c r="C20" s="305" t="s">
        <v>1141</v>
      </c>
      <c r="D20" s="313" t="s">
        <v>140</v>
      </c>
      <c r="E20" s="313">
        <v>2</v>
      </c>
      <c r="F20" s="161"/>
      <c r="G20" s="178"/>
      <c r="H20" s="178"/>
      <c r="I20" s="178"/>
      <c r="J20" s="178"/>
      <c r="K20" s="231"/>
      <c r="L20" s="232"/>
      <c r="M20" s="231"/>
      <c r="N20" s="231"/>
      <c r="O20" s="231"/>
      <c r="P20" s="233"/>
    </row>
    <row r="21" spans="1:16" s="56" customFormat="1" ht="25.55">
      <c r="A21" s="251">
        <v>8</v>
      </c>
      <c r="B21" s="312"/>
      <c r="C21" s="305" t="s">
        <v>1142</v>
      </c>
      <c r="D21" s="313" t="s">
        <v>140</v>
      </c>
      <c r="E21" s="313">
        <v>2</v>
      </c>
      <c r="F21" s="161"/>
      <c r="G21" s="178"/>
      <c r="H21" s="178"/>
      <c r="I21" s="178"/>
      <c r="J21" s="178"/>
      <c r="K21" s="231"/>
      <c r="L21" s="232"/>
      <c r="M21" s="231"/>
      <c r="N21" s="231"/>
      <c r="O21" s="231"/>
      <c r="P21" s="233"/>
    </row>
    <row r="22" spans="1:16" s="56" customFormat="1" ht="38">
      <c r="A22" s="251">
        <v>9</v>
      </c>
      <c r="B22" s="312"/>
      <c r="C22" s="305" t="s">
        <v>1143</v>
      </c>
      <c r="D22" s="313" t="s">
        <v>140</v>
      </c>
      <c r="E22" s="313">
        <v>2</v>
      </c>
      <c r="F22" s="161"/>
      <c r="G22" s="178"/>
      <c r="H22" s="178"/>
      <c r="I22" s="178"/>
      <c r="J22" s="178"/>
      <c r="K22" s="231"/>
      <c r="L22" s="232"/>
      <c r="M22" s="231"/>
      <c r="N22" s="231"/>
      <c r="O22" s="231"/>
      <c r="P22" s="233"/>
    </row>
    <row r="23" spans="1:16" s="56" customFormat="1" ht="38">
      <c r="A23" s="251">
        <v>10</v>
      </c>
      <c r="B23" s="312"/>
      <c r="C23" s="305" t="s">
        <v>1144</v>
      </c>
      <c r="D23" s="313" t="s">
        <v>140</v>
      </c>
      <c r="E23" s="313">
        <v>2</v>
      </c>
      <c r="F23" s="161"/>
      <c r="G23" s="178"/>
      <c r="H23" s="178"/>
      <c r="I23" s="178"/>
      <c r="J23" s="178"/>
      <c r="K23" s="231"/>
      <c r="L23" s="232"/>
      <c r="M23" s="231"/>
      <c r="N23" s="231"/>
      <c r="O23" s="231"/>
      <c r="P23" s="233"/>
    </row>
    <row r="24" spans="1:16" s="56" customFormat="1">
      <c r="A24" s="251">
        <v>11</v>
      </c>
      <c r="B24" s="312"/>
      <c r="C24" s="305" t="s">
        <v>1145</v>
      </c>
      <c r="D24" s="313" t="s">
        <v>141</v>
      </c>
      <c r="E24" s="313">
        <v>1</v>
      </c>
      <c r="F24" s="161"/>
      <c r="G24" s="178"/>
      <c r="H24" s="178"/>
      <c r="I24" s="178"/>
      <c r="J24" s="178"/>
      <c r="K24" s="231"/>
      <c r="L24" s="232"/>
      <c r="M24" s="231"/>
      <c r="N24" s="231"/>
      <c r="O24" s="231"/>
      <c r="P24" s="233"/>
    </row>
    <row r="25" spans="1:16" s="56" customFormat="1" ht="25.55">
      <c r="A25" s="251">
        <v>12</v>
      </c>
      <c r="B25" s="312"/>
      <c r="C25" s="305" t="s">
        <v>1146</v>
      </c>
      <c r="D25" s="313" t="s">
        <v>140</v>
      </c>
      <c r="E25" s="313">
        <v>2</v>
      </c>
      <c r="F25" s="161"/>
      <c r="G25" s="178"/>
      <c r="H25" s="178"/>
      <c r="I25" s="178"/>
      <c r="J25" s="178"/>
      <c r="K25" s="231"/>
      <c r="L25" s="232"/>
      <c r="M25" s="231"/>
      <c r="N25" s="231"/>
      <c r="O25" s="231"/>
      <c r="P25" s="233"/>
    </row>
    <row r="26" spans="1:16" s="56" customFormat="1" ht="38">
      <c r="A26" s="251">
        <v>13</v>
      </c>
      <c r="B26" s="312"/>
      <c r="C26" s="305" t="s">
        <v>1144</v>
      </c>
      <c r="D26" s="313" t="s">
        <v>140</v>
      </c>
      <c r="E26" s="313">
        <v>2</v>
      </c>
      <c r="F26" s="161"/>
      <c r="G26" s="178"/>
      <c r="H26" s="178"/>
      <c r="I26" s="178"/>
      <c r="J26" s="178"/>
      <c r="K26" s="231"/>
      <c r="L26" s="232"/>
      <c r="M26" s="231"/>
      <c r="N26" s="231"/>
      <c r="O26" s="231"/>
      <c r="P26" s="233"/>
    </row>
    <row r="27" spans="1:16" s="56" customFormat="1">
      <c r="A27" s="251">
        <v>14</v>
      </c>
      <c r="B27" s="312"/>
      <c r="C27" s="305" t="s">
        <v>1147</v>
      </c>
      <c r="D27" s="313" t="s">
        <v>140</v>
      </c>
      <c r="E27" s="313">
        <v>2</v>
      </c>
      <c r="F27" s="161"/>
      <c r="G27" s="178"/>
      <c r="H27" s="178"/>
      <c r="I27" s="178"/>
      <c r="J27" s="178"/>
      <c r="K27" s="231"/>
      <c r="L27" s="232"/>
      <c r="M27" s="231"/>
      <c r="N27" s="231"/>
      <c r="O27" s="231"/>
      <c r="P27" s="233"/>
    </row>
    <row r="28" spans="1:16" s="56" customFormat="1">
      <c r="A28" s="251">
        <v>15</v>
      </c>
      <c r="B28" s="312"/>
      <c r="C28" s="305" t="s">
        <v>1148</v>
      </c>
      <c r="D28" s="313" t="s">
        <v>140</v>
      </c>
      <c r="E28" s="313">
        <v>2</v>
      </c>
      <c r="F28" s="161"/>
      <c r="G28" s="178"/>
      <c r="H28" s="178"/>
      <c r="I28" s="178"/>
      <c r="J28" s="178"/>
      <c r="K28" s="231"/>
      <c r="L28" s="232"/>
      <c r="M28" s="231"/>
      <c r="N28" s="231"/>
      <c r="O28" s="231"/>
      <c r="P28" s="233"/>
    </row>
    <row r="29" spans="1:16" s="56" customFormat="1" ht="38">
      <c r="A29" s="251">
        <v>16</v>
      </c>
      <c r="B29" s="312"/>
      <c r="C29" s="305" t="s">
        <v>1143</v>
      </c>
      <c r="D29" s="313" t="s">
        <v>140</v>
      </c>
      <c r="E29" s="313">
        <v>2</v>
      </c>
      <c r="F29" s="161"/>
      <c r="G29" s="178"/>
      <c r="H29" s="178"/>
      <c r="I29" s="178"/>
      <c r="J29" s="178"/>
      <c r="K29" s="231"/>
      <c r="L29" s="232"/>
      <c r="M29" s="231"/>
      <c r="N29" s="231"/>
      <c r="O29" s="231"/>
      <c r="P29" s="233"/>
    </row>
    <row r="30" spans="1:16" s="56" customFormat="1">
      <c r="A30" s="251">
        <v>17</v>
      </c>
      <c r="B30" s="312"/>
      <c r="C30" s="305" t="s">
        <v>1149</v>
      </c>
      <c r="D30" s="313" t="s">
        <v>146</v>
      </c>
      <c r="E30" s="313">
        <v>140</v>
      </c>
      <c r="F30" s="161"/>
      <c r="G30" s="178"/>
      <c r="H30" s="178"/>
      <c r="I30" s="178"/>
      <c r="J30" s="178"/>
      <c r="K30" s="231"/>
      <c r="L30" s="232"/>
      <c r="M30" s="231"/>
      <c r="N30" s="231"/>
      <c r="O30" s="231"/>
      <c r="P30" s="233"/>
    </row>
    <row r="31" spans="1:16" s="56" customFormat="1" ht="15.75">
      <c r="A31" s="251">
        <v>18</v>
      </c>
      <c r="B31" s="312"/>
      <c r="C31" s="305" t="s">
        <v>1150</v>
      </c>
      <c r="D31" s="313" t="s">
        <v>1151</v>
      </c>
      <c r="E31" s="313">
        <v>23</v>
      </c>
      <c r="F31" s="161"/>
      <c r="G31" s="178"/>
      <c r="H31" s="178"/>
      <c r="I31" s="178"/>
      <c r="J31" s="178"/>
      <c r="K31" s="231"/>
      <c r="L31" s="232"/>
      <c r="M31" s="231"/>
      <c r="N31" s="231"/>
      <c r="O31" s="231"/>
      <c r="P31" s="233"/>
    </row>
    <row r="32" spans="1:16" s="56" customFormat="1" ht="50.4">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6.2">
      <c r="A34" s="251">
        <v>21</v>
      </c>
      <c r="C34" s="585" t="s">
        <v>1152</v>
      </c>
      <c r="D34" s="475"/>
      <c r="E34" s="475"/>
      <c r="F34" s="466"/>
      <c r="G34" s="469"/>
      <c r="H34" s="472"/>
      <c r="I34" s="472"/>
      <c r="J34" s="472"/>
      <c r="K34" s="231"/>
      <c r="L34" s="232"/>
      <c r="M34" s="231"/>
      <c r="N34" s="231"/>
      <c r="O34" s="231"/>
      <c r="P34" s="233"/>
    </row>
    <row r="35" spans="1:16" s="56" customFormat="1" ht="25.55">
      <c r="A35" s="251">
        <v>22</v>
      </c>
      <c r="B35" s="312"/>
      <c r="C35" s="305" t="s">
        <v>1153</v>
      </c>
      <c r="D35" s="313" t="s">
        <v>141</v>
      </c>
      <c r="E35" s="313">
        <v>1</v>
      </c>
      <c r="F35" s="161"/>
      <c r="G35" s="178"/>
      <c r="H35" s="178"/>
      <c r="I35" s="178"/>
      <c r="J35" s="178"/>
      <c r="K35" s="231"/>
      <c r="L35" s="232"/>
      <c r="M35" s="231"/>
      <c r="N35" s="231"/>
      <c r="O35" s="231"/>
      <c r="P35" s="233"/>
    </row>
    <row r="36" spans="1:16" s="56" customFormat="1">
      <c r="A36" s="251">
        <v>23</v>
      </c>
      <c r="B36" s="312"/>
      <c r="C36" s="305" t="s">
        <v>1154</v>
      </c>
      <c r="D36" s="313" t="s">
        <v>140</v>
      </c>
      <c r="E36" s="313">
        <v>2</v>
      </c>
      <c r="F36" s="161"/>
      <c r="G36" s="178"/>
      <c r="H36" s="178"/>
      <c r="I36" s="178"/>
      <c r="J36" s="178"/>
      <c r="K36" s="231"/>
      <c r="L36" s="232"/>
      <c r="M36" s="231"/>
      <c r="N36" s="231"/>
      <c r="O36" s="231"/>
      <c r="P36" s="233"/>
    </row>
    <row r="37" spans="1:16" s="56" customFormat="1">
      <c r="A37" s="251">
        <v>24</v>
      </c>
      <c r="B37" s="312"/>
      <c r="C37" s="305" t="s">
        <v>1155</v>
      </c>
      <c r="D37" s="313" t="s">
        <v>141</v>
      </c>
      <c r="E37" s="313">
        <v>1</v>
      </c>
      <c r="F37" s="161"/>
      <c r="G37" s="178"/>
      <c r="H37" s="178"/>
      <c r="I37" s="178"/>
      <c r="J37" s="178"/>
      <c r="K37" s="231"/>
      <c r="L37" s="232"/>
      <c r="M37" s="231"/>
      <c r="N37" s="231"/>
      <c r="O37" s="231"/>
      <c r="P37" s="233"/>
    </row>
    <row r="38" spans="1:16" s="56" customFormat="1">
      <c r="A38" s="251">
        <v>25</v>
      </c>
      <c r="C38" s="585" t="s">
        <v>1156</v>
      </c>
      <c r="D38" s="475"/>
      <c r="E38" s="475"/>
      <c r="F38" s="466"/>
      <c r="G38" s="469"/>
      <c r="H38" s="472"/>
      <c r="I38" s="472"/>
      <c r="J38" s="472"/>
      <c r="K38" s="231"/>
      <c r="L38" s="232"/>
      <c r="M38" s="231"/>
      <c r="N38" s="231"/>
      <c r="O38" s="231"/>
      <c r="P38" s="233"/>
    </row>
    <row r="39" spans="1:16" s="56" customFormat="1" ht="25.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929" t="s">
        <v>98</v>
      </c>
      <c r="D41" s="930"/>
      <c r="E41" s="930"/>
      <c r="F41" s="930"/>
      <c r="G41" s="930"/>
      <c r="H41" s="930"/>
      <c r="I41" s="930"/>
      <c r="J41" s="930"/>
      <c r="K41" s="930"/>
      <c r="L41" s="241"/>
      <c r="M41" s="241"/>
      <c r="N41" s="241"/>
      <c r="O41" s="241"/>
      <c r="P41" s="241"/>
    </row>
    <row r="42" spans="1:16" s="114" customFormat="1" collapsed="1">
      <c r="I42" s="135"/>
    </row>
    <row r="43" spans="1:16" customFormat="1" ht="12.8" customHeight="1">
      <c r="B43" s="136" t="s">
        <v>52</v>
      </c>
    </row>
    <row r="44" spans="1:16" customFormat="1" ht="45" customHeight="1">
      <c r="A44" s="92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23"/>
      <c r="C44" s="923"/>
      <c r="D44" s="923"/>
      <c r="E44" s="923"/>
      <c r="F44" s="923"/>
      <c r="G44" s="923"/>
      <c r="H44" s="923"/>
      <c r="I44" s="923"/>
      <c r="J44" s="923"/>
      <c r="K44" s="923"/>
      <c r="L44" s="923"/>
      <c r="M44" s="923"/>
      <c r="N44" s="923"/>
      <c r="O44" s="923"/>
      <c r="P44" s="923"/>
    </row>
    <row r="45" spans="1:16" customFormat="1" ht="73.5" customHeight="1">
      <c r="A45" s="923">
        <f>'3,1'!$A$60</f>
        <v>0</v>
      </c>
      <c r="B45" s="923"/>
      <c r="C45" s="923"/>
      <c r="D45" s="923"/>
      <c r="E45" s="923"/>
      <c r="F45" s="923"/>
      <c r="G45" s="923"/>
      <c r="H45" s="923"/>
      <c r="I45" s="923"/>
      <c r="J45" s="923"/>
      <c r="K45" s="923"/>
      <c r="L45" s="923"/>
      <c r="M45" s="923"/>
      <c r="N45" s="923"/>
      <c r="O45" s="923"/>
      <c r="P45" s="923"/>
    </row>
    <row r="46" spans="1:16" customFormat="1" ht="12.8" customHeight="1">
      <c r="B46" s="137"/>
    </row>
    <row r="47" spans="1:16" customFormat="1" ht="12.8" customHeight="1">
      <c r="B47" s="137"/>
    </row>
    <row r="48" spans="1:16" s="114" customFormat="1">
      <c r="B48" s="114" t="str">
        <f>'3,3'!B65</f>
        <v>Sastādīja:</v>
      </c>
      <c r="L48" s="114" t="str">
        <f>'3,3'!M65</f>
        <v>Pārbaudīja:</v>
      </c>
    </row>
    <row r="49" spans="2:14" s="114" customFormat="1">
      <c r="C49" s="134">
        <f>'3,3'!C66</f>
        <v>0</v>
      </c>
      <c r="L49" s="134"/>
      <c r="M49" s="920">
        <f>'3,3'!N66</f>
        <v>0</v>
      </c>
      <c r="N49" s="920"/>
    </row>
    <row r="50" spans="2:14" s="114" customFormat="1">
      <c r="C50" s="133">
        <f>'3,3'!C67</f>
        <v>0</v>
      </c>
      <c r="L50" s="133"/>
      <c r="M50" s="921">
        <f>'3,3'!N67</f>
        <v>0</v>
      </c>
      <c r="N50" s="921"/>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topLeftCell="A13" zoomScaleNormal="100" zoomScaleSheetLayoutView="100" workbookViewId="0">
      <selection activeCell="W33" sqref="W33"/>
    </sheetView>
  </sheetViews>
  <sheetFormatPr defaultColWidth="9.125" defaultRowHeight="14.4"/>
  <cols>
    <col min="1" max="1" width="4.875" style="19" customWidth="1"/>
    <col min="2" max="2" width="9.375" style="19" customWidth="1"/>
    <col min="3" max="3" width="40.25" style="19" customWidth="1"/>
    <col min="4" max="4" width="20.75" style="19" customWidth="1"/>
    <col min="5" max="5" width="8.125" style="19" customWidth="1"/>
    <col min="6" max="9" width="9.125" style="19"/>
    <col min="10" max="10" width="9.125" style="56"/>
    <col min="11" max="12" width="9.125" style="19"/>
    <col min="13" max="13" width="11.75" style="19" customWidth="1"/>
    <col min="14" max="14" width="12.25" style="19" customWidth="1"/>
    <col min="15" max="15" width="12.75" style="19" customWidth="1"/>
    <col min="16" max="16" width="11.75" style="19" customWidth="1"/>
    <col min="17" max="17" width="13.75" style="19" customWidth="1"/>
    <col min="18" max="16384" width="9.125" style="19"/>
  </cols>
  <sheetData>
    <row r="1" spans="1:17" s="24" customFormat="1">
      <c r="F1" s="21"/>
      <c r="G1" s="21"/>
      <c r="H1" s="155" t="s">
        <v>87</v>
      </c>
      <c r="I1" s="103" t="str">
        <f>kops3!B25</f>
        <v>3,5</v>
      </c>
      <c r="J1" s="53"/>
    </row>
    <row r="2" spans="1:17" s="24" customFormat="1">
      <c r="A2" s="931" t="str">
        <f>C13</f>
        <v>Ārējie vājstrāvas tīkli</v>
      </c>
      <c r="B2" s="931"/>
      <c r="C2" s="931"/>
      <c r="D2" s="931"/>
      <c r="E2" s="931"/>
      <c r="F2" s="931"/>
      <c r="G2" s="931"/>
      <c r="H2" s="931"/>
      <c r="I2" s="931"/>
      <c r="J2" s="931"/>
      <c r="K2" s="931"/>
      <c r="L2" s="931"/>
      <c r="M2" s="931"/>
      <c r="N2" s="931"/>
      <c r="O2" s="931"/>
      <c r="P2" s="931"/>
      <c r="Q2" s="931"/>
    </row>
    <row r="3" spans="1:17">
      <c r="A3" s="20"/>
      <c r="B3" s="20"/>
      <c r="C3" s="20" t="s">
        <v>11</v>
      </c>
      <c r="D3" s="20"/>
      <c r="E3" s="933" t="str">
        <f>Koptame!C11</f>
        <v>Pirmsskolas izglītības iestāde</v>
      </c>
      <c r="F3" s="933"/>
      <c r="G3" s="933"/>
      <c r="H3" s="933"/>
      <c r="I3" s="933"/>
      <c r="J3" s="933"/>
      <c r="K3" s="933"/>
      <c r="L3" s="933"/>
      <c r="M3" s="933"/>
      <c r="N3" s="933"/>
      <c r="O3" s="933"/>
      <c r="P3" s="933"/>
      <c r="Q3" s="933"/>
    </row>
    <row r="4" spans="1:17">
      <c r="A4" s="20"/>
      <c r="B4" s="20"/>
      <c r="C4" s="20" t="s">
        <v>12</v>
      </c>
      <c r="D4" s="20"/>
      <c r="E4" s="933" t="str">
        <f>Koptame!C12</f>
        <v>Pirmsskolas izglītības iestādes jaunbūve</v>
      </c>
      <c r="F4" s="933"/>
      <c r="G4" s="933"/>
      <c r="H4" s="933"/>
      <c r="I4" s="933"/>
      <c r="J4" s="933"/>
      <c r="K4" s="933"/>
      <c r="L4" s="933"/>
      <c r="M4" s="933"/>
      <c r="N4" s="933"/>
      <c r="O4" s="933"/>
      <c r="P4" s="933"/>
      <c r="Q4" s="933"/>
    </row>
    <row r="5" spans="1:17">
      <c r="A5" s="20"/>
      <c r="B5" s="20"/>
      <c r="C5" s="20" t="s">
        <v>13</v>
      </c>
      <c r="D5" s="20"/>
      <c r="E5" s="933" t="str">
        <f>Koptame!C13</f>
        <v>Baložu iela 33, Baloži, Ķekavas novads</v>
      </c>
      <c r="F5" s="933"/>
      <c r="G5" s="933"/>
      <c r="H5" s="933"/>
      <c r="I5" s="933"/>
      <c r="J5" s="933"/>
      <c r="K5" s="933"/>
      <c r="L5" s="933"/>
      <c r="M5" s="933"/>
      <c r="N5" s="933"/>
      <c r="O5" s="933"/>
      <c r="P5" s="933"/>
      <c r="Q5" s="93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932" t="str">
        <f>Koptame!D16</f>
        <v xml:space="preserve">Tāme sastādīta:   </v>
      </c>
      <c r="N9" s="932"/>
      <c r="O9" s="932"/>
      <c r="P9" s="932"/>
      <c r="Q9" s="44"/>
    </row>
    <row r="10" spans="1:17" ht="15.05">
      <c r="A10" s="45"/>
      <c r="B10" s="45"/>
    </row>
    <row r="11" spans="1:17" ht="14.25" customHeight="1">
      <c r="A11" s="924" t="s">
        <v>15</v>
      </c>
      <c r="B11" s="934" t="s">
        <v>21</v>
      </c>
      <c r="C11" s="955" t="s">
        <v>91</v>
      </c>
      <c r="D11" s="956"/>
      <c r="E11" s="928" t="s">
        <v>22</v>
      </c>
      <c r="F11" s="924" t="s">
        <v>23</v>
      </c>
      <c r="G11" s="922" t="s">
        <v>24</v>
      </c>
      <c r="H11" s="922"/>
      <c r="I11" s="922"/>
      <c r="J11" s="922"/>
      <c r="K11" s="922"/>
      <c r="L11" s="922"/>
      <c r="M11" s="922" t="s">
        <v>25</v>
      </c>
      <c r="N11" s="922"/>
      <c r="O11" s="922"/>
      <c r="P11" s="922"/>
      <c r="Q11" s="922"/>
    </row>
    <row r="12" spans="1:17" ht="62.85">
      <c r="A12" s="924"/>
      <c r="B12" s="935"/>
      <c r="C12" s="957"/>
      <c r="D12" s="958"/>
      <c r="E12" s="928"/>
      <c r="F12" s="924"/>
      <c r="G12" s="144" t="s">
        <v>26</v>
      </c>
      <c r="H12" s="144" t="s">
        <v>55</v>
      </c>
      <c r="I12" s="144" t="s">
        <v>56</v>
      </c>
      <c r="J12" s="144" t="s">
        <v>89</v>
      </c>
      <c r="K12" s="144" t="s">
        <v>57</v>
      </c>
      <c r="L12" s="144" t="s">
        <v>58</v>
      </c>
      <c r="M12" s="144" t="s">
        <v>18</v>
      </c>
      <c r="N12" s="144" t="s">
        <v>56</v>
      </c>
      <c r="O12" s="144" t="s">
        <v>89</v>
      </c>
      <c r="P12" s="144" t="s">
        <v>57</v>
      </c>
      <c r="Q12" s="144" t="s">
        <v>59</v>
      </c>
    </row>
    <row r="13" spans="1:17" ht="15.0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1"/>
      <c r="H15" s="468"/>
      <c r="I15" s="470"/>
      <c r="J15" s="178"/>
      <c r="K15" s="474"/>
      <c r="L15" s="231"/>
      <c r="M15" s="232"/>
      <c r="N15" s="231"/>
      <c r="O15" s="231"/>
      <c r="P15" s="231"/>
      <c r="Q15" s="233"/>
    </row>
    <row r="16" spans="1:17" s="56" customFormat="1">
      <c r="A16" s="251">
        <v>2</v>
      </c>
      <c r="B16" s="308"/>
      <c r="C16" s="314" t="s">
        <v>577</v>
      </c>
      <c r="D16" s="313" t="s">
        <v>1129</v>
      </c>
      <c r="E16" s="313" t="s">
        <v>436</v>
      </c>
      <c r="F16" s="415">
        <v>7</v>
      </c>
      <c r="G16" s="471"/>
      <c r="H16" s="468"/>
      <c r="I16" s="470"/>
      <c r="J16" s="178"/>
      <c r="K16" s="474"/>
      <c r="L16" s="231"/>
      <c r="M16" s="232"/>
      <c r="N16" s="231"/>
      <c r="O16" s="231"/>
      <c r="P16" s="231"/>
      <c r="Q16" s="233"/>
    </row>
    <row r="17" spans="1:17" s="56" customFormat="1">
      <c r="A17" s="251">
        <v>3</v>
      </c>
      <c r="B17" s="308"/>
      <c r="C17" s="314" t="s">
        <v>1130</v>
      </c>
      <c r="D17" s="313" t="s">
        <v>1131</v>
      </c>
      <c r="E17" s="313" t="s">
        <v>436</v>
      </c>
      <c r="F17" s="415">
        <v>1</v>
      </c>
      <c r="G17" s="471"/>
      <c r="H17" s="468"/>
      <c r="I17" s="470"/>
      <c r="J17" s="473"/>
      <c r="K17" s="474"/>
      <c r="L17" s="231"/>
      <c r="M17" s="232"/>
      <c r="N17" s="231"/>
      <c r="O17" s="231"/>
      <c r="P17" s="231"/>
      <c r="Q17" s="233"/>
    </row>
    <row r="18" spans="1:17" s="56" customFormat="1">
      <c r="A18" s="251">
        <v>4</v>
      </c>
      <c r="B18" s="308"/>
      <c r="C18" s="314" t="s">
        <v>1130</v>
      </c>
      <c r="D18" s="313" t="s">
        <v>1132</v>
      </c>
      <c r="E18" s="313" t="s">
        <v>436</v>
      </c>
      <c r="F18" s="415">
        <v>1</v>
      </c>
      <c r="G18" s="471"/>
      <c r="H18" s="468"/>
      <c r="I18" s="470"/>
      <c r="J18" s="473"/>
      <c r="K18" s="474"/>
      <c r="L18" s="231"/>
      <c r="M18" s="232"/>
      <c r="N18" s="231"/>
      <c r="O18" s="231"/>
      <c r="P18" s="231"/>
      <c r="Q18" s="233"/>
    </row>
    <row r="19" spans="1:17" s="56" customFormat="1">
      <c r="A19" s="251">
        <v>5</v>
      </c>
      <c r="B19" s="308"/>
      <c r="C19" s="314" t="s">
        <v>1133</v>
      </c>
      <c r="D19" s="313" t="s">
        <v>1684</v>
      </c>
      <c r="E19" s="313" t="s">
        <v>452</v>
      </c>
      <c r="F19" s="415">
        <v>1</v>
      </c>
      <c r="G19" s="471"/>
      <c r="H19" s="468"/>
      <c r="I19" s="470"/>
      <c r="J19" s="178"/>
      <c r="K19" s="474"/>
      <c r="L19" s="231"/>
      <c r="M19" s="232"/>
      <c r="N19" s="231"/>
      <c r="O19" s="231"/>
      <c r="P19" s="231"/>
      <c r="Q19" s="233"/>
    </row>
    <row r="20" spans="1:17" s="56" customFormat="1">
      <c r="A20" s="251">
        <v>6</v>
      </c>
      <c r="B20" s="308"/>
      <c r="C20" s="314" t="s">
        <v>579</v>
      </c>
      <c r="D20" s="313"/>
      <c r="E20" s="313" t="s">
        <v>580</v>
      </c>
      <c r="F20" s="415">
        <v>0.3</v>
      </c>
      <c r="G20" s="471"/>
      <c r="H20" s="468"/>
      <c r="I20" s="470"/>
      <c r="J20" s="178"/>
      <c r="K20" s="474"/>
      <c r="L20" s="231"/>
      <c r="M20" s="232"/>
      <c r="N20" s="231"/>
      <c r="O20" s="231"/>
      <c r="P20" s="231"/>
      <c r="Q20" s="233"/>
    </row>
    <row r="21" spans="1:17" s="56" customFormat="1">
      <c r="A21" s="251">
        <v>7</v>
      </c>
      <c r="B21" s="308"/>
      <c r="C21" s="314" t="s">
        <v>581</v>
      </c>
      <c r="D21" s="313"/>
      <c r="E21" s="313" t="s">
        <v>452</v>
      </c>
      <c r="F21" s="415">
        <v>1</v>
      </c>
      <c r="G21" s="471"/>
      <c r="H21" s="468"/>
      <c r="I21" s="470"/>
      <c r="J21" s="178"/>
      <c r="K21" s="474"/>
      <c r="L21" s="231"/>
      <c r="M21" s="232"/>
      <c r="N21" s="231"/>
      <c r="O21" s="231"/>
      <c r="P21" s="231"/>
      <c r="Q21" s="233"/>
    </row>
    <row r="22" spans="1:17" s="56" customFormat="1">
      <c r="A22" s="251">
        <v>8</v>
      </c>
      <c r="B22" s="308"/>
      <c r="C22" s="314" t="s">
        <v>582</v>
      </c>
      <c r="D22" s="313"/>
      <c r="E22" s="313" t="s">
        <v>436</v>
      </c>
      <c r="F22" s="415">
        <v>1</v>
      </c>
      <c r="G22" s="471"/>
      <c r="H22" s="468"/>
      <c r="I22" s="470"/>
      <c r="J22" s="178"/>
      <c r="K22" s="474"/>
      <c r="L22" s="231"/>
      <c r="M22" s="232"/>
      <c r="N22" s="231"/>
      <c r="O22" s="231"/>
      <c r="P22" s="231"/>
      <c r="Q22" s="233"/>
    </row>
    <row r="23" spans="1:17" s="56" customFormat="1">
      <c r="A23" s="251">
        <v>9</v>
      </c>
      <c r="B23" s="308"/>
      <c r="C23" s="314" t="s">
        <v>1134</v>
      </c>
      <c r="D23" s="313"/>
      <c r="E23" s="313" t="s">
        <v>436</v>
      </c>
      <c r="F23" s="415">
        <f>F19*3</f>
        <v>3</v>
      </c>
      <c r="G23" s="471"/>
      <c r="H23" s="468"/>
      <c r="I23" s="470"/>
      <c r="J23" s="178"/>
      <c r="K23" s="474"/>
      <c r="L23" s="231"/>
      <c r="M23" s="232"/>
      <c r="N23" s="231"/>
      <c r="O23" s="231"/>
      <c r="P23" s="231"/>
      <c r="Q23" s="233"/>
    </row>
    <row r="24" spans="1:17" s="56" customFormat="1">
      <c r="A24" s="251">
        <v>10</v>
      </c>
      <c r="B24" s="308"/>
      <c r="C24" s="314" t="s">
        <v>583</v>
      </c>
      <c r="D24" s="313"/>
      <c r="E24" s="313" t="s">
        <v>452</v>
      </c>
      <c r="F24" s="415">
        <f>F19*2</f>
        <v>2</v>
      </c>
      <c r="G24" s="471"/>
      <c r="H24" s="468"/>
      <c r="I24" s="470"/>
      <c r="J24" s="178"/>
      <c r="K24" s="474"/>
      <c r="L24" s="231"/>
      <c r="M24" s="232"/>
      <c r="N24" s="231"/>
      <c r="O24" s="231"/>
      <c r="P24" s="231"/>
      <c r="Q24" s="233"/>
    </row>
    <row r="25" spans="1:17" s="56" customFormat="1">
      <c r="A25" s="251">
        <v>11</v>
      </c>
      <c r="B25" s="308"/>
      <c r="C25" s="314" t="s">
        <v>584</v>
      </c>
      <c r="D25" s="313"/>
      <c r="E25" s="313" t="s">
        <v>436</v>
      </c>
      <c r="F25" s="415">
        <v>1</v>
      </c>
      <c r="G25" s="471"/>
      <c r="H25" s="468"/>
      <c r="I25" s="470"/>
      <c r="J25" s="178"/>
      <c r="K25" s="474"/>
      <c r="L25" s="231"/>
      <c r="M25" s="232"/>
      <c r="N25" s="231"/>
      <c r="O25" s="231"/>
      <c r="P25" s="231"/>
      <c r="Q25" s="233"/>
    </row>
    <row r="26" spans="1:17" s="56" customFormat="1">
      <c r="A26" s="251">
        <v>12</v>
      </c>
      <c r="B26" s="308"/>
      <c r="C26" s="314" t="s">
        <v>585</v>
      </c>
      <c r="D26" s="313"/>
      <c r="E26" s="313" t="s">
        <v>586</v>
      </c>
      <c r="F26" s="415">
        <f>14*6*0.5*0.15</f>
        <v>6.3</v>
      </c>
      <c r="G26" s="471"/>
      <c r="H26" s="468"/>
      <c r="I26" s="470"/>
      <c r="J26" s="178"/>
      <c r="K26" s="474"/>
      <c r="L26" s="231"/>
      <c r="M26" s="232"/>
      <c r="N26" s="231"/>
      <c r="O26" s="231"/>
      <c r="P26" s="231"/>
      <c r="Q26" s="233"/>
    </row>
    <row r="27" spans="1:17" s="56" customFormat="1">
      <c r="A27" s="251">
        <v>13</v>
      </c>
      <c r="B27" s="308"/>
      <c r="C27" s="314" t="s">
        <v>587</v>
      </c>
      <c r="D27" s="353" t="s">
        <v>588</v>
      </c>
      <c r="E27" s="313" t="s">
        <v>589</v>
      </c>
      <c r="F27" s="415">
        <v>1</v>
      </c>
      <c r="G27" s="471"/>
      <c r="H27" s="468"/>
      <c r="I27" s="470"/>
      <c r="J27" s="178"/>
      <c r="K27" s="474"/>
      <c r="L27" s="231"/>
      <c r="M27" s="232"/>
      <c r="N27" s="231"/>
      <c r="O27" s="231"/>
      <c r="P27" s="231"/>
      <c r="Q27" s="233"/>
    </row>
    <row r="28" spans="1:17" s="56" customFormat="1">
      <c r="A28" s="251">
        <v>14</v>
      </c>
      <c r="B28" s="308"/>
      <c r="C28" s="314" t="s">
        <v>590</v>
      </c>
      <c r="D28" s="353" t="s">
        <v>591</v>
      </c>
      <c r="E28" s="313" t="s">
        <v>592</v>
      </c>
      <c r="F28" s="415">
        <v>1</v>
      </c>
      <c r="G28" s="471"/>
      <c r="H28" s="468"/>
      <c r="I28" s="470"/>
      <c r="J28" s="178"/>
      <c r="K28" s="474"/>
      <c r="L28" s="231"/>
      <c r="M28" s="232"/>
      <c r="N28" s="231"/>
      <c r="O28" s="231"/>
      <c r="P28" s="231"/>
      <c r="Q28" s="233"/>
    </row>
    <row r="29" spans="1:17">
      <c r="A29" s="251">
        <v>15</v>
      </c>
      <c r="B29" s="308"/>
      <c r="C29" s="314" t="s">
        <v>593</v>
      </c>
      <c r="D29" s="353" t="s">
        <v>594</v>
      </c>
      <c r="E29" s="313" t="s">
        <v>145</v>
      </c>
      <c r="F29" s="415">
        <v>60</v>
      </c>
      <c r="G29" s="471"/>
      <c r="H29" s="470"/>
      <c r="I29" s="470"/>
      <c r="J29" s="521"/>
      <c r="K29" s="474"/>
      <c r="L29" s="231"/>
      <c r="M29" s="232"/>
      <c r="N29" s="231"/>
      <c r="O29" s="231"/>
      <c r="P29" s="231"/>
      <c r="Q29" s="233"/>
    </row>
    <row r="30" spans="1:17" ht="24.9">
      <c r="A30" s="251">
        <v>16</v>
      </c>
      <c r="B30" s="308"/>
      <c r="C30" s="314" t="s">
        <v>595</v>
      </c>
      <c r="D30" s="353" t="s">
        <v>596</v>
      </c>
      <c r="E30" s="313" t="s">
        <v>452</v>
      </c>
      <c r="F30" s="415">
        <v>1</v>
      </c>
      <c r="G30" s="471"/>
      <c r="H30" s="470"/>
      <c r="I30" s="470"/>
      <c r="J30" s="521"/>
      <c r="K30" s="474"/>
      <c r="L30" s="231"/>
      <c r="M30" s="232"/>
      <c r="N30" s="231"/>
      <c r="O30" s="231"/>
      <c r="P30" s="231"/>
      <c r="Q30" s="233"/>
    </row>
    <row r="31" spans="1:17">
      <c r="A31" s="251"/>
      <c r="B31" s="799"/>
      <c r="C31" s="315" t="s">
        <v>607</v>
      </c>
      <c r="D31" s="239"/>
      <c r="E31" s="278"/>
      <c r="F31" s="278"/>
      <c r="G31" s="232"/>
      <c r="H31" s="232"/>
      <c r="I31" s="521"/>
      <c r="J31" s="521"/>
      <c r="K31" s="521"/>
      <c r="L31" s="231"/>
      <c r="M31" s="232"/>
      <c r="N31" s="231"/>
      <c r="O31" s="231"/>
      <c r="P31" s="231"/>
      <c r="Q31" s="233"/>
    </row>
    <row r="32" spans="1:17" ht="24.9">
      <c r="A32" s="251">
        <v>1</v>
      </c>
      <c r="B32" s="308"/>
      <c r="C32" s="405" t="s">
        <v>597</v>
      </c>
      <c r="D32" s="313"/>
      <c r="E32" s="313" t="s">
        <v>598</v>
      </c>
      <c r="F32" s="415">
        <f>82</f>
        <v>82</v>
      </c>
      <c r="G32" s="196"/>
      <c r="H32" s="190"/>
      <c r="I32" s="190"/>
      <c r="J32" s="230"/>
      <c r="K32" s="230"/>
      <c r="L32" s="231"/>
      <c r="M32" s="232"/>
      <c r="N32" s="231"/>
      <c r="O32" s="231"/>
      <c r="P32" s="231"/>
      <c r="Q32" s="233"/>
    </row>
    <row r="33" spans="1:17" ht="24.9">
      <c r="A33" s="251">
        <v>2</v>
      </c>
      <c r="B33" s="308"/>
      <c r="C33" s="405" t="s">
        <v>599</v>
      </c>
      <c r="D33" s="313"/>
      <c r="E33" s="313" t="s">
        <v>146</v>
      </c>
      <c r="F33" s="415">
        <f>F32</f>
        <v>82</v>
      </c>
      <c r="G33" s="196"/>
      <c r="H33" s="190"/>
      <c r="I33" s="190"/>
      <c r="J33" s="230"/>
      <c r="K33" s="230"/>
      <c r="L33" s="231"/>
      <c r="M33" s="232"/>
      <c r="N33" s="231"/>
      <c r="O33" s="231"/>
      <c r="P33" s="231"/>
      <c r="Q33" s="233"/>
    </row>
    <row r="34" spans="1:17">
      <c r="A34" s="251">
        <v>3</v>
      </c>
      <c r="B34" s="308"/>
      <c r="C34" s="405" t="s">
        <v>600</v>
      </c>
      <c r="D34" s="313"/>
      <c r="E34" s="313" t="s">
        <v>277</v>
      </c>
      <c r="F34" s="415">
        <v>1</v>
      </c>
      <c r="G34" s="196"/>
      <c r="H34" s="190"/>
      <c r="I34" s="190"/>
      <c r="J34" s="230"/>
      <c r="K34" s="230"/>
      <c r="L34" s="231"/>
      <c r="M34" s="232"/>
      <c r="N34" s="231"/>
      <c r="O34" s="231"/>
      <c r="P34" s="231"/>
      <c r="Q34" s="233"/>
    </row>
    <row r="35" spans="1:17">
      <c r="A35" s="251">
        <v>4</v>
      </c>
      <c r="B35" s="308"/>
      <c r="C35" s="405" t="s">
        <v>601</v>
      </c>
      <c r="D35" s="313"/>
      <c r="E35" s="313" t="s">
        <v>436</v>
      </c>
      <c r="F35" s="415">
        <v>1</v>
      </c>
      <c r="G35" s="196"/>
      <c r="H35" s="190"/>
      <c r="I35" s="190"/>
      <c r="J35" s="230"/>
      <c r="K35" s="230"/>
      <c r="L35" s="231"/>
      <c r="M35" s="232"/>
      <c r="N35" s="231"/>
      <c r="O35" s="231"/>
      <c r="P35" s="231"/>
      <c r="Q35" s="233"/>
    </row>
    <row r="36" spans="1:17">
      <c r="A36" s="251">
        <v>5</v>
      </c>
      <c r="B36" s="308"/>
      <c r="C36" s="405" t="s">
        <v>602</v>
      </c>
      <c r="D36" s="313"/>
      <c r="E36" s="313" t="s">
        <v>146</v>
      </c>
      <c r="F36" s="415">
        <v>1</v>
      </c>
      <c r="G36" s="196"/>
      <c r="H36" s="190"/>
      <c r="I36" s="190"/>
      <c r="J36" s="230"/>
      <c r="K36" s="230"/>
      <c r="L36" s="231"/>
      <c r="M36" s="232"/>
      <c r="N36" s="231"/>
      <c r="O36" s="231"/>
      <c r="P36" s="231"/>
      <c r="Q36" s="233"/>
    </row>
    <row r="37" spans="1:17">
      <c r="A37" s="251">
        <v>6</v>
      </c>
      <c r="B37" s="308"/>
      <c r="C37" s="405" t="s">
        <v>603</v>
      </c>
      <c r="D37" s="313"/>
      <c r="E37" s="313" t="s">
        <v>146</v>
      </c>
      <c r="F37" s="415">
        <f>32+9</f>
        <v>41</v>
      </c>
      <c r="G37" s="196"/>
      <c r="H37" s="190"/>
      <c r="I37" s="190"/>
      <c r="J37" s="190"/>
      <c r="K37" s="196"/>
      <c r="L37" s="231"/>
      <c r="M37" s="232"/>
      <c r="N37" s="231"/>
      <c r="O37" s="231"/>
      <c r="P37" s="231"/>
      <c r="Q37" s="233"/>
    </row>
    <row r="38" spans="1:17" s="56" customFormat="1">
      <c r="A38" s="251">
        <v>7</v>
      </c>
      <c r="B38" s="308"/>
      <c r="C38" s="405" t="s">
        <v>1121</v>
      </c>
      <c r="D38" s="313"/>
      <c r="E38" s="313" t="s">
        <v>436</v>
      </c>
      <c r="F38" s="415">
        <v>1</v>
      </c>
      <c r="G38" s="196"/>
      <c r="H38" s="160"/>
      <c r="I38" s="190"/>
      <c r="J38" s="229"/>
      <c r="K38" s="230"/>
      <c r="L38" s="231"/>
      <c r="M38" s="232"/>
      <c r="N38" s="231"/>
      <c r="O38" s="231"/>
      <c r="P38" s="231"/>
      <c r="Q38" s="233"/>
    </row>
    <row r="39" spans="1:17" s="56" customFormat="1" ht="24.9">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7.3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929" t="s">
        <v>98</v>
      </c>
      <c r="D43" s="929"/>
      <c r="E43" s="930"/>
      <c r="F43" s="930"/>
      <c r="G43" s="930"/>
      <c r="H43" s="930"/>
      <c r="I43" s="930"/>
      <c r="J43" s="930"/>
      <c r="K43" s="930"/>
      <c r="L43" s="930"/>
      <c r="M43" s="241"/>
      <c r="N43" s="241"/>
      <c r="O43" s="241"/>
      <c r="P43" s="241"/>
      <c r="Q43" s="241"/>
    </row>
    <row r="44" spans="1:17" s="114" customFormat="1" collapsed="1">
      <c r="J44" s="135"/>
    </row>
    <row r="45" spans="1:17" customFormat="1" ht="12.8" customHeight="1">
      <c r="B45" s="136" t="s">
        <v>52</v>
      </c>
    </row>
    <row r="46" spans="1:17" customFormat="1" ht="45" customHeight="1">
      <c r="A46" s="92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23"/>
      <c r="C46" s="923"/>
      <c r="D46" s="923"/>
      <c r="E46" s="923"/>
      <c r="F46" s="923"/>
      <c r="G46" s="923"/>
      <c r="H46" s="923"/>
      <c r="I46" s="923"/>
      <c r="J46" s="923"/>
      <c r="K46" s="923"/>
      <c r="L46" s="923"/>
      <c r="M46" s="923"/>
      <c r="N46" s="923"/>
      <c r="O46" s="923"/>
      <c r="P46" s="923"/>
      <c r="Q46" s="923"/>
    </row>
    <row r="47" spans="1:17" customFormat="1" ht="65.45" customHeight="1">
      <c r="A47" s="923">
        <f>'3,1'!$A$60</f>
        <v>0</v>
      </c>
      <c r="B47" s="923"/>
      <c r="C47" s="923"/>
      <c r="D47" s="923"/>
      <c r="E47" s="923"/>
      <c r="F47" s="923"/>
      <c r="G47" s="923"/>
      <c r="H47" s="923"/>
      <c r="I47" s="923"/>
      <c r="J47" s="923"/>
      <c r="K47" s="923"/>
      <c r="L47" s="923"/>
      <c r="M47" s="923"/>
      <c r="N47" s="923"/>
      <c r="O47" s="923"/>
      <c r="P47" s="923"/>
      <c r="Q47" s="923"/>
    </row>
    <row r="48" spans="1:17" customFormat="1" ht="12.8" customHeight="1">
      <c r="B48" s="137"/>
    </row>
    <row r="49" spans="2:15" customFormat="1" ht="12.8" customHeight="1">
      <c r="B49" s="137"/>
    </row>
    <row r="50" spans="2:15" s="114" customFormat="1">
      <c r="B50" s="114" t="str">
        <f>'3,3'!B65</f>
        <v>Sastādīja:</v>
      </c>
      <c r="M50" s="114" t="str">
        <f>'3,3'!M65</f>
        <v>Pārbaudīja:</v>
      </c>
    </row>
    <row r="51" spans="2:15" s="114" customFormat="1">
      <c r="C51" s="134">
        <f>'3,3'!C66</f>
        <v>0</v>
      </c>
      <c r="D51" s="134"/>
      <c r="M51" s="134"/>
      <c r="N51" s="920">
        <f>'3,3'!N66</f>
        <v>0</v>
      </c>
      <c r="O51" s="920"/>
    </row>
    <row r="52" spans="2:15" s="114" customFormat="1">
      <c r="C52" s="133">
        <f>'3,3'!C67</f>
        <v>0</v>
      </c>
      <c r="D52" s="133"/>
      <c r="M52" s="133"/>
      <c r="N52" s="921">
        <f>'3,3'!N67</f>
        <v>0</v>
      </c>
      <c r="O52" s="921"/>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25" defaultRowHeight="12.45"/>
  <cols>
    <col min="1" max="1" width="10.25" style="66" customWidth="1"/>
    <col min="2" max="2" width="12.75" style="66" customWidth="1"/>
    <col min="3" max="3" width="32.75" style="66" customWidth="1"/>
    <col min="4" max="4" width="10" style="66" customWidth="1"/>
    <col min="5" max="5" width="13.25" style="66" customWidth="1"/>
    <col min="6" max="6" width="13.75" style="66" customWidth="1"/>
    <col min="7" max="7" width="17.75" style="66" customWidth="1"/>
    <col min="8" max="8" width="12.875" style="66" customWidth="1"/>
    <col min="9" max="9" width="16" style="66" customWidth="1"/>
    <col min="10" max="16384" width="9.125" style="66"/>
  </cols>
  <sheetData>
    <row r="1" spans="1:9" ht="17.7">
      <c r="A1" s="65"/>
    </row>
    <row r="2" spans="1:9" ht="18" customHeight="1">
      <c r="A2" s="909" t="s">
        <v>95</v>
      </c>
      <c r="B2" s="909"/>
      <c r="C2" s="909"/>
      <c r="D2" s="909"/>
      <c r="E2" s="909"/>
      <c r="F2" s="909"/>
      <c r="G2" s="909"/>
      <c r="H2" s="909"/>
      <c r="I2" s="909"/>
    </row>
    <row r="3" spans="1:9" ht="17.7">
      <c r="C3" s="67"/>
      <c r="D3" s="68"/>
      <c r="F3" s="72"/>
      <c r="G3" s="72"/>
      <c r="H3" s="72"/>
      <c r="I3" s="72"/>
    </row>
    <row r="4" spans="1:9" ht="17.7">
      <c r="C4" s="67"/>
      <c r="D4" s="68"/>
      <c r="F4" s="72"/>
      <c r="G4" s="72"/>
      <c r="H4" s="72"/>
      <c r="I4" s="72"/>
    </row>
    <row r="5" spans="1:9">
      <c r="A5" s="71"/>
    </row>
    <row r="6" spans="1:9" ht="17.7">
      <c r="A6" s="912" t="str">
        <f>Koptame!C24</f>
        <v>Teritorijas labiekārtošana</v>
      </c>
      <c r="B6" s="913"/>
      <c r="C6" s="913"/>
      <c r="D6" s="913"/>
      <c r="E6" s="913"/>
      <c r="F6" s="913"/>
      <c r="G6" s="913"/>
      <c r="H6" s="913"/>
      <c r="I6" s="914"/>
    </row>
    <row r="7" spans="1:9">
      <c r="A7" s="71"/>
    </row>
    <row r="8" spans="1:9" ht="15.05">
      <c r="A8" s="915" t="s">
        <v>9</v>
      </c>
      <c r="B8" s="915"/>
      <c r="C8" s="899" t="str">
        <f>Koptame!C11</f>
        <v>Pirmsskolas izglītības iestāde</v>
      </c>
      <c r="D8" s="899"/>
      <c r="E8" s="899"/>
      <c r="F8" s="899"/>
      <c r="G8" s="899"/>
      <c r="H8" s="899"/>
      <c r="I8" s="899"/>
    </row>
    <row r="9" spans="1:9" ht="15.9" customHeight="1">
      <c r="A9" s="904" t="s">
        <v>27</v>
      </c>
      <c r="B9" s="904"/>
      <c r="C9" s="899" t="str">
        <f>Koptame!C12</f>
        <v>Pirmsskolas izglītības iestādes jaunbūve</v>
      </c>
      <c r="D9" s="899"/>
      <c r="E9" s="899"/>
      <c r="F9" s="899"/>
      <c r="G9" s="899"/>
      <c r="H9" s="899"/>
      <c r="I9" s="899"/>
    </row>
    <row r="10" spans="1:9" ht="15.05">
      <c r="A10" s="904" t="s">
        <v>10</v>
      </c>
      <c r="B10" s="904"/>
      <c r="C10" s="899" t="str">
        <f>Koptame!C13</f>
        <v>Baložu iela 33, Baloži, Ķekavas novads</v>
      </c>
      <c r="D10" s="899"/>
      <c r="E10" s="899"/>
      <c r="F10" s="899"/>
      <c r="G10" s="899"/>
      <c r="H10" s="899"/>
      <c r="I10" s="899"/>
    </row>
    <row r="11" spans="1:9" ht="15.05">
      <c r="A11" s="904" t="str">
        <f>Koptame!B14</f>
        <v>Iepirkuma Id Nr.</v>
      </c>
      <c r="B11" s="90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910" t="s">
        <v>60</v>
      </c>
      <c r="G13" s="911"/>
      <c r="H13" s="69"/>
      <c r="I13" s="70"/>
    </row>
    <row r="14" spans="1:9" ht="17.7">
      <c r="A14" s="74"/>
      <c r="F14" s="910" t="s">
        <v>14</v>
      </c>
      <c r="G14" s="911"/>
      <c r="H14" s="69"/>
      <c r="I14" s="70"/>
    </row>
    <row r="16" spans="1:9" ht="14.4">
      <c r="G16" s="12"/>
      <c r="H16" s="12" t="str">
        <f>Koptame!D16</f>
        <v xml:space="preserve">Tāme sastādīta:   </v>
      </c>
    </row>
    <row r="17" spans="1:9" ht="15.05">
      <c r="A17" s="75"/>
    </row>
    <row r="18" spans="1:9" ht="51.4" customHeight="1">
      <c r="A18" s="900" t="s">
        <v>15</v>
      </c>
      <c r="B18" s="900" t="s">
        <v>16</v>
      </c>
      <c r="C18" s="916" t="s">
        <v>90</v>
      </c>
      <c r="D18" s="917"/>
      <c r="E18" s="900" t="s">
        <v>61</v>
      </c>
      <c r="F18" s="900" t="s">
        <v>17</v>
      </c>
      <c r="G18" s="900"/>
      <c r="H18" s="900"/>
      <c r="I18" s="900" t="s">
        <v>18</v>
      </c>
    </row>
    <row r="19" spans="1:9" ht="40.75" customHeight="1">
      <c r="A19" s="900"/>
      <c r="B19" s="900"/>
      <c r="C19" s="918"/>
      <c r="D19" s="919"/>
      <c r="E19" s="900"/>
      <c r="F19" s="143" t="s">
        <v>62</v>
      </c>
      <c r="G19" s="143" t="s">
        <v>63</v>
      </c>
      <c r="H19" s="143" t="s">
        <v>64</v>
      </c>
      <c r="I19" s="900"/>
    </row>
    <row r="20" spans="1:9" ht="17.7">
      <c r="A20" s="76"/>
      <c r="B20" s="77"/>
      <c r="C20" s="905"/>
      <c r="D20" s="906"/>
      <c r="E20" s="77"/>
      <c r="F20" s="77"/>
      <c r="G20" s="77"/>
      <c r="H20" s="77"/>
      <c r="I20" s="78"/>
    </row>
    <row r="21" spans="1:9" ht="13.1">
      <c r="A21" s="79">
        <v>1</v>
      </c>
      <c r="B21" s="80" t="s">
        <v>66</v>
      </c>
      <c r="C21" s="901" t="s">
        <v>48</v>
      </c>
      <c r="D21" s="902"/>
      <c r="E21" s="63"/>
      <c r="F21" s="63"/>
      <c r="G21" s="63"/>
      <c r="H21" s="63"/>
      <c r="I21" s="64"/>
    </row>
    <row r="22" spans="1:9" ht="13.1">
      <c r="A22" s="82"/>
      <c r="B22" s="83"/>
      <c r="C22" s="907"/>
      <c r="D22" s="908"/>
      <c r="E22" s="81"/>
      <c r="F22" s="156"/>
      <c r="G22" s="156"/>
      <c r="H22" s="156"/>
      <c r="I22" s="157"/>
    </row>
    <row r="23" spans="1:9" ht="16.55" customHeight="1">
      <c r="A23" s="110"/>
      <c r="B23" s="110"/>
      <c r="C23" s="84" t="s">
        <v>19</v>
      </c>
      <c r="D23" s="84"/>
      <c r="E23" s="85"/>
      <c r="F23" s="85"/>
      <c r="G23" s="85"/>
      <c r="H23" s="85"/>
      <c r="I23" s="85"/>
    </row>
    <row r="24" spans="1:9" ht="15.05">
      <c r="A24" s="903" t="s">
        <v>41</v>
      </c>
      <c r="B24" s="903"/>
      <c r="C24" s="903"/>
      <c r="D24" s="86" t="str">
        <f>kops1!$D$34</f>
        <v xml:space="preserve"> </v>
      </c>
      <c r="E24" s="87"/>
      <c r="F24" s="73"/>
    </row>
    <row r="25" spans="1:9" ht="15.75">
      <c r="A25" s="109"/>
      <c r="B25" s="109"/>
      <c r="C25" s="132" t="s">
        <v>51</v>
      </c>
      <c r="D25" s="86"/>
      <c r="E25" s="87"/>
      <c r="F25" s="73"/>
    </row>
    <row r="26" spans="1:9" ht="15.05">
      <c r="A26" s="903" t="s">
        <v>28</v>
      </c>
      <c r="B26" s="903"/>
      <c r="C26" s="903"/>
      <c r="D26" s="86" t="str">
        <f>kops1!$D$36</f>
        <v xml:space="preserve"> </v>
      </c>
      <c r="E26" s="87"/>
      <c r="F26" s="73"/>
    </row>
    <row r="27" spans="1:9" ht="18" customHeight="1">
      <c r="A27" s="898"/>
      <c r="B27" s="898"/>
      <c r="C27" s="84" t="s">
        <v>20</v>
      </c>
      <c r="D27" s="84"/>
      <c r="E27" s="88"/>
      <c r="F27" s="73"/>
    </row>
    <row r="28" spans="1:9" ht="17.7">
      <c r="A28" s="89"/>
    </row>
    <row r="29" spans="1:9" ht="17.7">
      <c r="A29" s="89"/>
    </row>
    <row r="30" spans="1:9" ht="14.4">
      <c r="A30" s="90"/>
      <c r="B30" s="2" t="s">
        <v>8</v>
      </c>
      <c r="C30" s="3"/>
      <c r="F30" s="73"/>
    </row>
    <row r="31" spans="1:9" ht="14.4">
      <c r="A31" s="73"/>
      <c r="B31" s="3"/>
      <c r="C31" s="134">
        <f>Koptame!C36</f>
        <v>0</v>
      </c>
      <c r="D31" s="91"/>
      <c r="E31" s="91"/>
      <c r="F31" s="73"/>
    </row>
    <row r="32" spans="1:9" ht="14.4">
      <c r="A32" s="92"/>
      <c r="B32" s="2"/>
      <c r="C32" s="133">
        <f>Koptame!C37</f>
        <v>0</v>
      </c>
      <c r="D32" s="73"/>
      <c r="E32" s="73"/>
      <c r="F32" s="73"/>
    </row>
    <row r="33" spans="2:3" ht="14.4">
      <c r="B33" s="2"/>
      <c r="C33" s="133"/>
    </row>
    <row r="34" spans="2:3" ht="14.4">
      <c r="B34" s="2"/>
    </row>
    <row r="35" spans="2:3" ht="14.4">
      <c r="B35" s="4"/>
      <c r="C35" s="1"/>
    </row>
    <row r="36" spans="2:3" ht="14.4">
      <c r="B36" s="2" t="str">
        <f>Koptame!B41</f>
        <v>Pārbaudīja:</v>
      </c>
      <c r="C36" s="113"/>
    </row>
    <row r="37" spans="2:3" ht="14.4">
      <c r="B37" s="3"/>
      <c r="C37" s="134">
        <f>Koptame!C42</f>
        <v>0</v>
      </c>
    </row>
    <row r="38" spans="2:3" ht="14.4">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A1:P172"/>
  <sheetViews>
    <sheetView showZeros="0" tabSelected="1" view="pageBreakPreview" topLeftCell="A27" zoomScaleNormal="80" zoomScaleSheetLayoutView="100" workbookViewId="0">
      <selection activeCell="J45" sqref="J45"/>
    </sheetView>
  </sheetViews>
  <sheetFormatPr defaultColWidth="9.125" defaultRowHeight="14.4"/>
  <cols>
    <col min="1" max="1" width="6" style="632" customWidth="1"/>
    <col min="2" max="2" width="6" style="656" customWidth="1"/>
    <col min="3" max="3" width="49.25" style="632" customWidth="1"/>
    <col min="4" max="4" width="8.125" style="632" customWidth="1"/>
    <col min="5" max="5" width="12.875" style="632" customWidth="1"/>
    <col min="6" max="7" width="9.125" style="656"/>
    <col min="8" max="11" width="9.125" style="632"/>
    <col min="12" max="12" width="14.25" style="632" customWidth="1"/>
    <col min="13" max="13" width="14.875" style="632" customWidth="1"/>
    <col min="14" max="14" width="15.125" style="632" customWidth="1"/>
    <col min="15" max="15" width="13.125" style="632" customWidth="1"/>
    <col min="16" max="16" width="14.875" style="632" customWidth="1"/>
    <col min="17" max="16384" width="9.125" style="632"/>
  </cols>
  <sheetData>
    <row r="1" spans="1:16" s="627" customFormat="1">
      <c r="B1" s="709"/>
      <c r="E1" s="628"/>
      <c r="F1" s="710"/>
      <c r="G1" s="629" t="s">
        <v>87</v>
      </c>
      <c r="H1" s="711" t="str">
        <f>kops4!B21</f>
        <v>4,1</v>
      </c>
    </row>
    <row r="2" spans="1:16" s="627" customFormat="1">
      <c r="A2" s="949" t="str">
        <f>C13</f>
        <v>Teritorijas labiekārtošana</v>
      </c>
      <c r="B2" s="949"/>
      <c r="C2" s="949"/>
      <c r="D2" s="949"/>
      <c r="E2" s="949"/>
      <c r="F2" s="949"/>
      <c r="G2" s="949"/>
      <c r="H2" s="949"/>
      <c r="I2" s="949"/>
      <c r="J2" s="949"/>
      <c r="K2" s="949"/>
      <c r="L2" s="949"/>
      <c r="M2" s="949"/>
      <c r="N2" s="949"/>
      <c r="O2" s="949"/>
      <c r="P2" s="949"/>
    </row>
    <row r="3" spans="1:16">
      <c r="A3" s="631"/>
      <c r="B3" s="712"/>
      <c r="C3" s="631" t="s">
        <v>11</v>
      </c>
      <c r="D3" s="951" t="str">
        <f>Koptame!C11</f>
        <v>Pirmsskolas izglītības iestāde</v>
      </c>
      <c r="E3" s="951"/>
      <c r="F3" s="951"/>
      <c r="G3" s="951"/>
      <c r="H3" s="951"/>
      <c r="I3" s="951"/>
      <c r="J3" s="951"/>
      <c r="K3" s="951"/>
      <c r="L3" s="951"/>
      <c r="M3" s="951"/>
      <c r="N3" s="951"/>
      <c r="O3" s="951"/>
      <c r="P3" s="951"/>
    </row>
    <row r="4" spans="1:16">
      <c r="A4" s="631"/>
      <c r="B4" s="712"/>
      <c r="C4" s="631" t="s">
        <v>12</v>
      </c>
      <c r="D4" s="951" t="str">
        <f>Koptame!C12</f>
        <v>Pirmsskolas izglītības iestādes jaunbūve</v>
      </c>
      <c r="E4" s="951"/>
      <c r="F4" s="951"/>
      <c r="G4" s="951"/>
      <c r="H4" s="951"/>
      <c r="I4" s="951"/>
      <c r="J4" s="951"/>
      <c r="K4" s="951"/>
      <c r="L4" s="951"/>
      <c r="M4" s="951"/>
      <c r="N4" s="951"/>
      <c r="O4" s="951"/>
      <c r="P4" s="951"/>
    </row>
    <row r="5" spans="1:16">
      <c r="A5" s="631"/>
      <c r="B5" s="712"/>
      <c r="C5" s="631" t="s">
        <v>13</v>
      </c>
      <c r="D5" s="951" t="str">
        <f>Koptame!C13</f>
        <v>Baložu iela 33, Baloži, Ķekavas novads</v>
      </c>
      <c r="E5" s="951"/>
      <c r="F5" s="951"/>
      <c r="G5" s="951"/>
      <c r="H5" s="951"/>
      <c r="I5" s="951"/>
      <c r="J5" s="951"/>
      <c r="K5" s="951"/>
      <c r="L5" s="951"/>
      <c r="M5" s="951"/>
      <c r="N5" s="951"/>
      <c r="O5" s="951"/>
      <c r="P5" s="951"/>
    </row>
    <row r="6" spans="1:16">
      <c r="A6" s="631"/>
      <c r="B6" s="712"/>
      <c r="C6" s="631" t="str">
        <f>Koptame!B14</f>
        <v>Iepirkuma Id Nr.</v>
      </c>
      <c r="D6" s="633" t="str">
        <f>Koptame!C14</f>
        <v>ĶNP 2023/85</v>
      </c>
      <c r="E6" s="634"/>
      <c r="F6" s="713"/>
      <c r="G6" s="713"/>
      <c r="H6" s="634"/>
      <c r="I6" s="634"/>
      <c r="J6" s="634"/>
      <c r="K6" s="634"/>
      <c r="L6" s="634"/>
      <c r="M6" s="634"/>
      <c r="N6" s="634"/>
      <c r="O6" s="634"/>
      <c r="P6" s="635"/>
    </row>
    <row r="7" spans="1:16">
      <c r="A7" s="636" t="str">
        <f>Koptame!B17</f>
        <v>Tāme sastādīta 2024.gada tirgus cenās</v>
      </c>
      <c r="B7" s="714"/>
      <c r="D7" s="633"/>
      <c r="E7" s="633"/>
      <c r="F7" s="715"/>
      <c r="G7" s="715"/>
      <c r="H7" s="633"/>
      <c r="I7" s="633"/>
      <c r="J7" s="633"/>
      <c r="K7" s="634"/>
      <c r="L7" s="634"/>
      <c r="M7" s="634"/>
      <c r="N7" s="634"/>
      <c r="O7" s="631" t="s">
        <v>86</v>
      </c>
      <c r="P7" s="638">
        <f>P162</f>
        <v>0</v>
      </c>
    </row>
    <row r="8" spans="1:16">
      <c r="A8" s="639"/>
      <c r="B8" s="712"/>
      <c r="D8" s="640"/>
      <c r="E8" s="634"/>
      <c r="F8" s="713"/>
      <c r="G8" s="713"/>
      <c r="H8" s="634"/>
      <c r="I8" s="634"/>
      <c r="J8" s="634"/>
      <c r="K8" s="634"/>
      <c r="N8" s="634"/>
      <c r="O8" s="634"/>
      <c r="P8" s="635"/>
    </row>
    <row r="9" spans="1:16" ht="15.4" customHeight="1">
      <c r="A9" s="641"/>
      <c r="B9" s="716"/>
      <c r="J9" s="642"/>
      <c r="K9" s="642"/>
      <c r="L9" s="950" t="str">
        <f>Koptame!D16</f>
        <v xml:space="preserve">Tāme sastādīta:   </v>
      </c>
      <c r="M9" s="950"/>
      <c r="N9" s="950"/>
      <c r="O9" s="950"/>
      <c r="P9" s="642"/>
    </row>
    <row r="10" spans="1:16" ht="15.05">
      <c r="A10" s="641"/>
      <c r="B10" s="716"/>
    </row>
    <row r="11" spans="1:16" ht="14.25" customHeight="1">
      <c r="A11" s="942" t="s">
        <v>15</v>
      </c>
      <c r="B11" s="968" t="s">
        <v>21</v>
      </c>
      <c r="C11" s="945" t="s">
        <v>91</v>
      </c>
      <c r="D11" s="946" t="s">
        <v>22</v>
      </c>
      <c r="E11" s="942" t="s">
        <v>23</v>
      </c>
      <c r="F11" s="940" t="s">
        <v>24</v>
      </c>
      <c r="G11" s="940"/>
      <c r="H11" s="940"/>
      <c r="I11" s="940"/>
      <c r="J11" s="940"/>
      <c r="K11" s="940"/>
      <c r="L11" s="940" t="s">
        <v>25</v>
      </c>
      <c r="M11" s="940"/>
      <c r="N11" s="940"/>
      <c r="O11" s="940"/>
      <c r="P11" s="940"/>
    </row>
    <row r="12" spans="1:16" ht="73.5" customHeight="1">
      <c r="A12" s="942"/>
      <c r="B12" s="969"/>
      <c r="C12" s="945"/>
      <c r="D12" s="946"/>
      <c r="E12" s="942"/>
      <c r="F12" s="643" t="s">
        <v>26</v>
      </c>
      <c r="G12" s="643" t="s">
        <v>55</v>
      </c>
      <c r="H12" s="643" t="s">
        <v>56</v>
      </c>
      <c r="I12" s="643" t="s">
        <v>89</v>
      </c>
      <c r="J12" s="643" t="s">
        <v>57</v>
      </c>
      <c r="K12" s="643" t="s">
        <v>58</v>
      </c>
      <c r="L12" s="643" t="s">
        <v>18</v>
      </c>
      <c r="M12" s="643" t="s">
        <v>56</v>
      </c>
      <c r="N12" s="643" t="s">
        <v>89</v>
      </c>
      <c r="O12" s="643" t="s">
        <v>57</v>
      </c>
      <c r="P12" s="643" t="s">
        <v>59</v>
      </c>
    </row>
    <row r="13" spans="1:16" ht="15.05">
      <c r="A13" s="717"/>
      <c r="B13" s="718"/>
      <c r="C13" s="719" t="str">
        <f>kops4!C21</f>
        <v>Teritorijas labiekārtošana</v>
      </c>
      <c r="D13" s="224"/>
      <c r="E13" s="225"/>
      <c r="F13" s="720"/>
      <c r="G13" s="720"/>
      <c r="H13" s="720"/>
      <c r="I13" s="721"/>
      <c r="J13" s="721"/>
      <c r="K13" s="721">
        <f t="shared" ref="K13" si="0">SUM(H13:J13)</f>
        <v>0</v>
      </c>
      <c r="L13" s="721">
        <f t="shared" ref="L13" si="1">ROUND(F13*E13,2)</f>
        <v>0</v>
      </c>
      <c r="M13" s="721">
        <f t="shared" ref="M13" si="2">ROUND(H13*E13,2)</f>
        <v>0</v>
      </c>
      <c r="N13" s="721">
        <f t="shared" ref="N13" si="3">ROUND(I13*E13,2)</f>
        <v>0</v>
      </c>
      <c r="O13" s="721">
        <f t="shared" ref="O13" si="4">ROUND(J13*E13,2)</f>
        <v>0</v>
      </c>
      <c r="P13" s="722">
        <f t="shared" ref="P13" si="5">SUM(M13:O13)</f>
        <v>0</v>
      </c>
    </row>
    <row r="14" spans="1:16" s="656" customFormat="1">
      <c r="A14" s="723"/>
      <c r="B14" s="724"/>
      <c r="C14" s="725" t="s">
        <v>672</v>
      </c>
      <c r="D14" s="726"/>
      <c r="E14" s="726"/>
      <c r="F14" s="727"/>
      <c r="G14" s="727"/>
      <c r="H14" s="727"/>
      <c r="I14" s="727"/>
      <c r="J14" s="727"/>
      <c r="K14" s="190">
        <f>SUM(H14:J14)</f>
        <v>0</v>
      </c>
      <c r="L14" s="190">
        <f>ROUND(F14*E14,2)</f>
        <v>0</v>
      </c>
      <c r="M14" s="190">
        <f>ROUND(H14*E14,2)</f>
        <v>0</v>
      </c>
      <c r="N14" s="190">
        <f>ROUND(I14*E14,2)</f>
        <v>0</v>
      </c>
      <c r="O14" s="190">
        <f>ROUND(J14*E14,2)</f>
        <v>0</v>
      </c>
      <c r="P14" s="728">
        <f>SUM(M14:O14)</f>
        <v>0</v>
      </c>
    </row>
    <row r="15" spans="1:16" s="656" customFormat="1" ht="31.1" customHeight="1">
      <c r="A15" s="612">
        <v>1</v>
      </c>
      <c r="B15" s="724"/>
      <c r="C15" s="622" t="s">
        <v>673</v>
      </c>
      <c r="D15" s="615" t="s">
        <v>141</v>
      </c>
      <c r="E15" s="438">
        <v>1</v>
      </c>
      <c r="F15" s="729"/>
      <c r="G15" s="729"/>
      <c r="H15" s="182"/>
      <c r="I15" s="729"/>
      <c r="J15" s="729"/>
      <c r="K15" s="190"/>
      <c r="L15" s="190"/>
      <c r="M15" s="190"/>
      <c r="N15" s="190"/>
      <c r="O15" s="190"/>
      <c r="P15" s="728"/>
    </row>
    <row r="16" spans="1:16" s="656" customFormat="1">
      <c r="A16" s="612">
        <v>2</v>
      </c>
      <c r="B16" s="724"/>
      <c r="C16" s="783" t="s">
        <v>1704</v>
      </c>
      <c r="D16" s="784" t="s">
        <v>140</v>
      </c>
      <c r="E16" s="785">
        <v>548</v>
      </c>
      <c r="F16" s="729"/>
      <c r="G16" s="729"/>
      <c r="H16" s="182"/>
      <c r="I16" s="729"/>
      <c r="J16" s="729"/>
      <c r="K16" s="190"/>
      <c r="L16" s="190"/>
      <c r="M16" s="190"/>
      <c r="N16" s="190"/>
      <c r="O16" s="190"/>
      <c r="P16" s="728"/>
    </row>
    <row r="17" spans="1:16" s="656" customFormat="1">
      <c r="A17" s="612"/>
      <c r="B17" s="688"/>
      <c r="C17" s="730" t="s">
        <v>674</v>
      </c>
      <c r="D17" s="438"/>
      <c r="E17" s="438"/>
      <c r="F17" s="160"/>
      <c r="G17" s="160"/>
      <c r="H17" s="182"/>
      <c r="I17" s="731"/>
      <c r="J17" s="731"/>
      <c r="K17" s="190"/>
      <c r="L17" s="190"/>
      <c r="M17" s="190"/>
      <c r="N17" s="190"/>
      <c r="O17" s="190"/>
      <c r="P17" s="728"/>
    </row>
    <row r="18" spans="1:16" s="656" customFormat="1" ht="24.9">
      <c r="A18" s="612">
        <v>3</v>
      </c>
      <c r="B18" s="688"/>
      <c r="C18" s="732" t="s">
        <v>675</v>
      </c>
      <c r="D18" s="438" t="s">
        <v>29</v>
      </c>
      <c r="E18" s="438">
        <f>E22+E29+E36+E42+E43+E55+E58+E60+E59</f>
        <v>9733.2000000000007</v>
      </c>
      <c r="F18" s="160"/>
      <c r="G18" s="729"/>
      <c r="H18" s="182"/>
      <c r="I18" s="731"/>
      <c r="J18" s="731"/>
      <c r="K18" s="190"/>
      <c r="L18" s="190"/>
      <c r="M18" s="190"/>
      <c r="N18" s="190"/>
      <c r="O18" s="190"/>
      <c r="P18" s="728"/>
    </row>
    <row r="19" spans="1:16" s="656" customFormat="1">
      <c r="A19" s="612">
        <v>4</v>
      </c>
      <c r="B19" s="688"/>
      <c r="C19" s="732" t="s">
        <v>775</v>
      </c>
      <c r="D19" s="438" t="s">
        <v>29</v>
      </c>
      <c r="E19" s="438">
        <f>E18</f>
        <v>9733.2000000000007</v>
      </c>
      <c r="F19" s="160"/>
      <c r="G19" s="729"/>
      <c r="H19" s="182"/>
      <c r="I19" s="731"/>
      <c r="J19" s="731"/>
      <c r="K19" s="190"/>
      <c r="L19" s="190"/>
      <c r="M19" s="190"/>
      <c r="N19" s="190"/>
      <c r="O19" s="190"/>
      <c r="P19" s="728"/>
    </row>
    <row r="20" spans="1:16" s="656" customFormat="1">
      <c r="A20" s="612"/>
      <c r="B20" s="688"/>
      <c r="C20" s="730" t="s">
        <v>762</v>
      </c>
      <c r="D20" s="438"/>
      <c r="E20" s="438"/>
      <c r="F20" s="160"/>
      <c r="G20" s="160"/>
      <c r="H20" s="182"/>
      <c r="I20" s="731"/>
      <c r="J20" s="731"/>
      <c r="K20" s="190"/>
      <c r="L20" s="190"/>
      <c r="M20" s="190"/>
      <c r="N20" s="190"/>
      <c r="O20" s="190"/>
      <c r="P20" s="728"/>
    </row>
    <row r="21" spans="1:16" s="735" customFormat="1">
      <c r="A21" s="612"/>
      <c r="B21" s="733"/>
      <c r="C21" s="734" t="s">
        <v>768</v>
      </c>
      <c r="D21" s="438"/>
      <c r="E21" s="438"/>
      <c r="F21" s="160"/>
      <c r="G21" s="160"/>
      <c r="H21" s="182"/>
      <c r="I21" s="731"/>
      <c r="J21" s="731"/>
      <c r="K21" s="190"/>
      <c r="L21" s="190"/>
      <c r="M21" s="190"/>
      <c r="N21" s="190"/>
      <c r="O21" s="190"/>
      <c r="P21" s="728"/>
    </row>
    <row r="22" spans="1:16" s="735" customFormat="1">
      <c r="A22" s="612">
        <v>5</v>
      </c>
      <c r="B22" s="733"/>
      <c r="C22" s="622" t="s">
        <v>763</v>
      </c>
      <c r="D22" s="438" t="s">
        <v>29</v>
      </c>
      <c r="E22" s="438">
        <v>2812</v>
      </c>
      <c r="F22" s="729"/>
      <c r="G22" s="160"/>
      <c r="H22" s="182"/>
      <c r="I22" s="729"/>
      <c r="J22" s="729"/>
      <c r="K22" s="190"/>
      <c r="L22" s="190"/>
      <c r="M22" s="190"/>
      <c r="N22" s="190"/>
      <c r="O22" s="190"/>
      <c r="P22" s="728"/>
    </row>
    <row r="23" spans="1:16" s="735" customFormat="1">
      <c r="A23" s="612">
        <v>6</v>
      </c>
      <c r="B23" s="733"/>
      <c r="C23" s="622" t="s">
        <v>764</v>
      </c>
      <c r="D23" s="438" t="s">
        <v>29</v>
      </c>
      <c r="E23" s="438">
        <v>2812</v>
      </c>
      <c r="F23" s="729"/>
      <c r="G23" s="160"/>
      <c r="H23" s="182"/>
      <c r="I23" s="729"/>
      <c r="J23" s="729"/>
      <c r="K23" s="190"/>
      <c r="L23" s="190"/>
      <c r="M23" s="190"/>
      <c r="N23" s="190"/>
      <c r="O23" s="190"/>
      <c r="P23" s="728"/>
    </row>
    <row r="24" spans="1:16" s="735" customFormat="1" ht="28.35" customHeight="1">
      <c r="A24" s="612">
        <v>7</v>
      </c>
      <c r="B24" s="733"/>
      <c r="C24" s="622" t="s">
        <v>765</v>
      </c>
      <c r="D24" s="438" t="s">
        <v>29</v>
      </c>
      <c r="E24" s="438">
        <v>2812</v>
      </c>
      <c r="F24" s="729"/>
      <c r="G24" s="160"/>
      <c r="H24" s="182"/>
      <c r="I24" s="729"/>
      <c r="J24" s="729"/>
      <c r="K24" s="190"/>
      <c r="L24" s="190"/>
      <c r="M24" s="190"/>
      <c r="N24" s="190"/>
      <c r="O24" s="190"/>
      <c r="P24" s="728"/>
    </row>
    <row r="25" spans="1:16" s="735" customFormat="1" ht="28.35" customHeight="1">
      <c r="A25" s="612">
        <v>8</v>
      </c>
      <c r="B25" s="733"/>
      <c r="C25" s="622" t="s">
        <v>766</v>
      </c>
      <c r="D25" s="438" t="s">
        <v>29</v>
      </c>
      <c r="E25" s="438">
        <v>2812</v>
      </c>
      <c r="F25" s="729"/>
      <c r="G25" s="160"/>
      <c r="H25" s="182"/>
      <c r="I25" s="729"/>
      <c r="J25" s="729"/>
      <c r="K25" s="190"/>
      <c r="L25" s="190"/>
      <c r="M25" s="190"/>
      <c r="N25" s="190"/>
      <c r="O25" s="190"/>
      <c r="P25" s="728"/>
    </row>
    <row r="26" spans="1:16" s="735" customFormat="1">
      <c r="A26" s="612">
        <v>9</v>
      </c>
      <c r="B26" s="733"/>
      <c r="C26" s="622" t="s">
        <v>767</v>
      </c>
      <c r="D26" s="438" t="s">
        <v>29</v>
      </c>
      <c r="E26" s="438">
        <v>2812</v>
      </c>
      <c r="F26" s="729"/>
      <c r="G26" s="160"/>
      <c r="H26" s="182"/>
      <c r="I26" s="729"/>
      <c r="J26" s="729"/>
      <c r="K26" s="190"/>
      <c r="L26" s="190"/>
      <c r="M26" s="190"/>
      <c r="N26" s="190"/>
      <c r="O26" s="190"/>
      <c r="P26" s="728"/>
    </row>
    <row r="27" spans="1:16" s="735" customFormat="1">
      <c r="A27" s="612">
        <v>10</v>
      </c>
      <c r="B27" s="733"/>
      <c r="C27" s="622" t="s">
        <v>678</v>
      </c>
      <c r="D27" s="438" t="s">
        <v>29</v>
      </c>
      <c r="E27" s="438">
        <v>2812</v>
      </c>
      <c r="F27" s="729"/>
      <c r="G27" s="160"/>
      <c r="H27" s="182"/>
      <c r="I27" s="729"/>
      <c r="J27" s="729"/>
      <c r="K27" s="190"/>
      <c r="L27" s="190"/>
      <c r="M27" s="190"/>
      <c r="N27" s="190"/>
      <c r="O27" s="190"/>
      <c r="P27" s="728"/>
    </row>
    <row r="28" spans="1:16" s="735" customFormat="1">
      <c r="A28" s="612"/>
      <c r="B28" s="733"/>
      <c r="C28" s="734" t="s">
        <v>769</v>
      </c>
      <c r="D28" s="438"/>
      <c r="E28" s="438"/>
      <c r="F28" s="160"/>
      <c r="G28" s="160"/>
      <c r="H28" s="182"/>
      <c r="I28" s="731"/>
      <c r="J28" s="731"/>
      <c r="K28" s="190"/>
      <c r="L28" s="190"/>
      <c r="M28" s="190"/>
      <c r="N28" s="190"/>
      <c r="O28" s="190"/>
      <c r="P28" s="728"/>
    </row>
    <row r="29" spans="1:16" s="735" customFormat="1">
      <c r="A29" s="612">
        <v>11</v>
      </c>
      <c r="B29" s="733"/>
      <c r="C29" s="622" t="s">
        <v>763</v>
      </c>
      <c r="D29" s="438" t="s">
        <v>29</v>
      </c>
      <c r="E29" s="438">
        <v>108</v>
      </c>
      <c r="F29" s="729"/>
      <c r="G29" s="160"/>
      <c r="H29" s="182"/>
      <c r="I29" s="729"/>
      <c r="J29" s="729"/>
      <c r="K29" s="190"/>
      <c r="L29" s="190"/>
      <c r="M29" s="190"/>
      <c r="N29" s="190"/>
      <c r="O29" s="190"/>
      <c r="P29" s="728"/>
    </row>
    <row r="30" spans="1:16" s="735" customFormat="1">
      <c r="A30" s="612">
        <v>12</v>
      </c>
      <c r="B30" s="733"/>
      <c r="C30" s="622" t="s">
        <v>764</v>
      </c>
      <c r="D30" s="438" t="s">
        <v>29</v>
      </c>
      <c r="E30" s="438">
        <v>108</v>
      </c>
      <c r="F30" s="729"/>
      <c r="G30" s="160"/>
      <c r="H30" s="182"/>
      <c r="I30" s="729"/>
      <c r="J30" s="729"/>
      <c r="K30" s="190"/>
      <c r="L30" s="190"/>
      <c r="M30" s="190"/>
      <c r="N30" s="190"/>
      <c r="O30" s="190"/>
      <c r="P30" s="728"/>
    </row>
    <row r="31" spans="1:16" s="735" customFormat="1" ht="28.35" customHeight="1">
      <c r="A31" s="612">
        <v>13</v>
      </c>
      <c r="B31" s="733"/>
      <c r="C31" s="622" t="s">
        <v>770</v>
      </c>
      <c r="D31" s="438" t="s">
        <v>29</v>
      </c>
      <c r="E31" s="438">
        <v>108</v>
      </c>
      <c r="F31" s="729"/>
      <c r="G31" s="160"/>
      <c r="H31" s="182"/>
      <c r="I31" s="729"/>
      <c r="J31" s="729"/>
      <c r="K31" s="190"/>
      <c r="L31" s="190"/>
      <c r="M31" s="190"/>
      <c r="N31" s="190"/>
      <c r="O31" s="190"/>
      <c r="P31" s="728"/>
    </row>
    <row r="32" spans="1:16" s="735" customFormat="1" ht="28.35" customHeight="1">
      <c r="A32" s="612">
        <v>14</v>
      </c>
      <c r="B32" s="733"/>
      <c r="C32" s="622" t="s">
        <v>771</v>
      </c>
      <c r="D32" s="438" t="s">
        <v>29</v>
      </c>
      <c r="E32" s="438">
        <v>108</v>
      </c>
      <c r="F32" s="729"/>
      <c r="G32" s="160"/>
      <c r="H32" s="182"/>
      <c r="I32" s="729"/>
      <c r="J32" s="729"/>
      <c r="K32" s="190"/>
      <c r="L32" s="190"/>
      <c r="M32" s="190"/>
      <c r="N32" s="190"/>
      <c r="O32" s="190"/>
      <c r="P32" s="728"/>
    </row>
    <row r="33" spans="1:16" s="735" customFormat="1">
      <c r="A33" s="612">
        <v>15</v>
      </c>
      <c r="B33" s="733"/>
      <c r="C33" s="622" t="s">
        <v>772</v>
      </c>
      <c r="D33" s="438" t="s">
        <v>29</v>
      </c>
      <c r="E33" s="438">
        <v>108</v>
      </c>
      <c r="F33" s="729"/>
      <c r="G33" s="160"/>
      <c r="H33" s="182"/>
      <c r="I33" s="729"/>
      <c r="J33" s="729"/>
      <c r="K33" s="190"/>
      <c r="L33" s="190"/>
      <c r="M33" s="190"/>
      <c r="N33" s="190"/>
      <c r="O33" s="190"/>
      <c r="P33" s="728"/>
    </row>
    <row r="34" spans="1:16" s="735" customFormat="1">
      <c r="A34" s="612">
        <v>16</v>
      </c>
      <c r="B34" s="733"/>
      <c r="C34" s="622" t="s">
        <v>773</v>
      </c>
      <c r="D34" s="438" t="s">
        <v>29</v>
      </c>
      <c r="E34" s="438">
        <v>108</v>
      </c>
      <c r="F34" s="729"/>
      <c r="G34" s="160"/>
      <c r="H34" s="182"/>
      <c r="I34" s="729"/>
      <c r="J34" s="729"/>
      <c r="K34" s="190"/>
      <c r="L34" s="190"/>
      <c r="M34" s="190"/>
      <c r="N34" s="190"/>
      <c r="O34" s="190"/>
      <c r="P34" s="728"/>
    </row>
    <row r="35" spans="1:16" s="735" customFormat="1">
      <c r="A35" s="612"/>
      <c r="B35" s="733"/>
      <c r="C35" s="734" t="s">
        <v>774</v>
      </c>
      <c r="D35" s="438"/>
      <c r="E35" s="438"/>
      <c r="F35" s="160"/>
      <c r="G35" s="160"/>
      <c r="H35" s="182"/>
      <c r="I35" s="731"/>
      <c r="J35" s="731"/>
      <c r="K35" s="190"/>
      <c r="L35" s="190"/>
      <c r="M35" s="190"/>
      <c r="N35" s="190"/>
      <c r="O35" s="190"/>
      <c r="P35" s="728"/>
    </row>
    <row r="36" spans="1:16" s="735" customFormat="1">
      <c r="A36" s="612">
        <v>17</v>
      </c>
      <c r="B36" s="733"/>
      <c r="C36" s="622" t="s">
        <v>676</v>
      </c>
      <c r="D36" s="438" t="s">
        <v>29</v>
      </c>
      <c r="E36" s="438">
        <v>2098</v>
      </c>
      <c r="F36" s="729"/>
      <c r="G36" s="160"/>
      <c r="H36" s="182"/>
      <c r="I36" s="729"/>
      <c r="J36" s="729"/>
      <c r="K36" s="190"/>
      <c r="L36" s="190"/>
      <c r="M36" s="190"/>
      <c r="N36" s="190"/>
      <c r="O36" s="190"/>
      <c r="P36" s="728"/>
    </row>
    <row r="37" spans="1:16" s="735" customFormat="1" ht="28.35" customHeight="1">
      <c r="A37" s="612">
        <v>18</v>
      </c>
      <c r="B37" s="733"/>
      <c r="C37" s="622" t="s">
        <v>677</v>
      </c>
      <c r="D37" s="438" t="s">
        <v>29</v>
      </c>
      <c r="E37" s="438">
        <v>2098</v>
      </c>
      <c r="F37" s="729"/>
      <c r="G37" s="160"/>
      <c r="H37" s="182"/>
      <c r="I37" s="729"/>
      <c r="J37" s="729"/>
      <c r="K37" s="190"/>
      <c r="L37" s="190"/>
      <c r="M37" s="190"/>
      <c r="N37" s="190"/>
      <c r="O37" s="190"/>
      <c r="P37" s="728"/>
    </row>
    <row r="38" spans="1:16" s="735" customFormat="1">
      <c r="A38" s="612">
        <v>19</v>
      </c>
      <c r="B38" s="733"/>
      <c r="C38" s="622" t="s">
        <v>776</v>
      </c>
      <c r="D38" s="438" t="s">
        <v>29</v>
      </c>
      <c r="E38" s="438">
        <v>2098</v>
      </c>
      <c r="F38" s="729"/>
      <c r="G38" s="160"/>
      <c r="H38" s="182"/>
      <c r="I38" s="729"/>
      <c r="J38" s="729"/>
      <c r="K38" s="190"/>
      <c r="L38" s="190"/>
      <c r="M38" s="190"/>
      <c r="N38" s="190"/>
      <c r="O38" s="190"/>
      <c r="P38" s="728"/>
    </row>
    <row r="39" spans="1:16" s="794" customFormat="1">
      <c r="A39" s="786">
        <v>20</v>
      </c>
      <c r="B39" s="787"/>
      <c r="C39" s="788" t="s">
        <v>845</v>
      </c>
      <c r="D39" s="789" t="s">
        <v>29</v>
      </c>
      <c r="E39" s="795">
        <v>1848</v>
      </c>
      <c r="F39" s="790"/>
      <c r="G39" s="791"/>
      <c r="H39" s="792"/>
      <c r="I39" s="790"/>
      <c r="J39" s="790"/>
      <c r="K39" s="791"/>
      <c r="L39" s="791"/>
      <c r="M39" s="791"/>
      <c r="N39" s="791"/>
      <c r="O39" s="791"/>
      <c r="P39" s="793"/>
    </row>
    <row r="40" spans="1:16" s="794" customFormat="1">
      <c r="A40" s="786">
        <v>21</v>
      </c>
      <c r="B40" s="787"/>
      <c r="C40" s="788" t="s">
        <v>844</v>
      </c>
      <c r="D40" s="789" t="s">
        <v>29</v>
      </c>
      <c r="E40" s="795">
        <v>250</v>
      </c>
      <c r="F40" s="790"/>
      <c r="G40" s="791"/>
      <c r="H40" s="792"/>
      <c r="I40" s="790"/>
      <c r="J40" s="790"/>
      <c r="K40" s="791"/>
      <c r="L40" s="791"/>
      <c r="M40" s="791"/>
      <c r="N40" s="791"/>
      <c r="O40" s="791"/>
      <c r="P40" s="793"/>
    </row>
    <row r="41" spans="1:16" s="735" customFormat="1">
      <c r="A41" s="612"/>
      <c r="B41" s="733"/>
      <c r="C41" s="970" t="s">
        <v>1763</v>
      </c>
      <c r="D41" s="438"/>
      <c r="E41" s="438"/>
      <c r="F41" s="160"/>
      <c r="G41" s="160"/>
      <c r="H41" s="182"/>
      <c r="I41" s="731"/>
      <c r="J41" s="731"/>
      <c r="K41" s="190"/>
      <c r="L41" s="190"/>
      <c r="M41" s="190"/>
      <c r="N41" s="190"/>
      <c r="O41" s="190"/>
      <c r="P41" s="728"/>
    </row>
    <row r="42" spans="1:16" s="736" customFormat="1" ht="24.9">
      <c r="A42" s="612">
        <v>22</v>
      </c>
      <c r="B42" s="724"/>
      <c r="C42" s="622" t="s">
        <v>683</v>
      </c>
      <c r="D42" s="615" t="s">
        <v>29</v>
      </c>
      <c r="E42" s="438">
        <v>1744</v>
      </c>
      <c r="F42" s="729"/>
      <c r="G42" s="160"/>
      <c r="H42" s="182"/>
      <c r="I42" s="729"/>
      <c r="J42" s="729"/>
      <c r="K42" s="190"/>
      <c r="L42" s="190"/>
      <c r="M42" s="190"/>
      <c r="N42" s="190"/>
      <c r="O42" s="190"/>
      <c r="P42" s="728"/>
    </row>
    <row r="43" spans="1:16" s="736" customFormat="1" ht="12.45">
      <c r="A43" s="786"/>
      <c r="B43" s="808"/>
      <c r="C43" s="788"/>
      <c r="D43" s="789"/>
      <c r="E43" s="789"/>
      <c r="F43" s="729"/>
      <c r="G43" s="160"/>
      <c r="H43" s="182"/>
      <c r="I43" s="729"/>
      <c r="J43" s="729"/>
      <c r="K43" s="190"/>
      <c r="L43" s="190"/>
      <c r="M43" s="190"/>
      <c r="N43" s="190"/>
      <c r="O43" s="190"/>
      <c r="P43" s="728"/>
    </row>
    <row r="44" spans="1:16" s="736" customFormat="1" ht="12.45">
      <c r="A44" s="786" t="s">
        <v>1755</v>
      </c>
      <c r="B44" s="808"/>
      <c r="C44" s="788" t="s">
        <v>1759</v>
      </c>
      <c r="D44" s="789" t="s">
        <v>29</v>
      </c>
      <c r="E44" s="789">
        <v>369</v>
      </c>
      <c r="F44" s="729"/>
      <c r="G44" s="160"/>
      <c r="H44" s="182"/>
      <c r="I44" s="729"/>
      <c r="J44" s="729"/>
      <c r="K44" s="190"/>
      <c r="L44" s="190"/>
      <c r="M44" s="190"/>
      <c r="N44" s="190"/>
      <c r="O44" s="190"/>
      <c r="P44" s="728"/>
    </row>
    <row r="45" spans="1:16" s="736" customFormat="1" ht="12.45">
      <c r="A45" s="786" t="s">
        <v>1756</v>
      </c>
      <c r="B45" s="808"/>
      <c r="C45" s="788" t="s">
        <v>1760</v>
      </c>
      <c r="D45" s="789" t="s">
        <v>29</v>
      </c>
      <c r="E45" s="789">
        <v>369</v>
      </c>
      <c r="F45" s="729"/>
      <c r="G45" s="160"/>
      <c r="H45" s="182"/>
      <c r="I45" s="729"/>
      <c r="J45" s="729"/>
      <c r="K45" s="190"/>
      <c r="L45" s="190"/>
      <c r="M45" s="190"/>
      <c r="N45" s="190"/>
      <c r="O45" s="190"/>
      <c r="P45" s="728"/>
    </row>
    <row r="46" spans="1:16" s="736" customFormat="1" ht="12.45">
      <c r="A46" s="786" t="s">
        <v>1757</v>
      </c>
      <c r="B46" s="808"/>
      <c r="C46" s="788" t="s">
        <v>1761</v>
      </c>
      <c r="D46" s="789" t="s">
        <v>29</v>
      </c>
      <c r="E46" s="789">
        <v>369</v>
      </c>
      <c r="F46" s="729"/>
      <c r="G46" s="160"/>
      <c r="H46" s="182"/>
      <c r="I46" s="729"/>
      <c r="J46" s="729"/>
      <c r="K46" s="190"/>
      <c r="L46" s="190"/>
      <c r="M46" s="190"/>
      <c r="N46" s="190"/>
      <c r="O46" s="190"/>
      <c r="P46" s="728"/>
    </row>
    <row r="47" spans="1:16" s="736" customFormat="1" ht="12.45">
      <c r="A47" s="786" t="s">
        <v>1758</v>
      </c>
      <c r="B47" s="808"/>
      <c r="C47" s="788" t="s">
        <v>1762</v>
      </c>
      <c r="D47" s="789" t="s">
        <v>29</v>
      </c>
      <c r="E47" s="789">
        <v>369</v>
      </c>
      <c r="F47" s="729"/>
      <c r="G47" s="160"/>
      <c r="H47" s="182"/>
      <c r="I47" s="729"/>
      <c r="J47" s="729"/>
      <c r="K47" s="190"/>
      <c r="L47" s="190"/>
      <c r="M47" s="190"/>
      <c r="N47" s="190"/>
      <c r="O47" s="190"/>
      <c r="P47" s="728"/>
    </row>
    <row r="48" spans="1:16" s="736" customFormat="1" ht="12.45">
      <c r="A48" s="612"/>
      <c r="B48" s="724"/>
      <c r="C48" s="734" t="s">
        <v>679</v>
      </c>
      <c r="D48" s="615"/>
      <c r="E48" s="438">
        <v>0</v>
      </c>
      <c r="F48" s="729"/>
      <c r="G48" s="729"/>
      <c r="H48" s="182"/>
      <c r="I48" s="729"/>
      <c r="J48" s="729"/>
      <c r="K48" s="190"/>
      <c r="L48" s="190"/>
      <c r="M48" s="190"/>
      <c r="N48" s="190"/>
      <c r="O48" s="190"/>
      <c r="P48" s="728"/>
    </row>
    <row r="49" spans="1:16" s="736" customFormat="1" ht="24.9">
      <c r="A49" s="612">
        <v>24</v>
      </c>
      <c r="B49" s="613"/>
      <c r="C49" s="622" t="s">
        <v>681</v>
      </c>
      <c r="D49" s="438" t="s">
        <v>146</v>
      </c>
      <c r="E49" s="438">
        <v>594</v>
      </c>
      <c r="F49" s="729"/>
      <c r="G49" s="160"/>
      <c r="H49" s="182"/>
      <c r="I49" s="729"/>
      <c r="J49" s="729"/>
      <c r="K49" s="190"/>
      <c r="L49" s="190"/>
      <c r="M49" s="190"/>
      <c r="N49" s="190"/>
      <c r="O49" s="190"/>
      <c r="P49" s="728"/>
    </row>
    <row r="50" spans="1:16" s="736" customFormat="1" ht="24.9">
      <c r="A50" s="612">
        <v>25</v>
      </c>
      <c r="B50" s="724"/>
      <c r="C50" s="622" t="s">
        <v>680</v>
      </c>
      <c r="D50" s="438" t="s">
        <v>146</v>
      </c>
      <c r="E50" s="438">
        <v>192</v>
      </c>
      <c r="F50" s="729"/>
      <c r="G50" s="160"/>
      <c r="H50" s="182"/>
      <c r="I50" s="729"/>
      <c r="J50" s="729"/>
      <c r="K50" s="190"/>
      <c r="L50" s="190"/>
      <c r="M50" s="190"/>
      <c r="N50" s="190"/>
      <c r="O50" s="190"/>
      <c r="P50" s="728"/>
    </row>
    <row r="51" spans="1:16" s="736" customFormat="1" ht="37.35">
      <c r="A51" s="612">
        <v>26</v>
      </c>
      <c r="B51" s="613"/>
      <c r="C51" s="622" t="s">
        <v>777</v>
      </c>
      <c r="D51" s="438" t="s">
        <v>146</v>
      </c>
      <c r="E51" s="438">
        <v>118</v>
      </c>
      <c r="F51" s="729"/>
      <c r="G51" s="160"/>
      <c r="H51" s="182"/>
      <c r="I51" s="729"/>
      <c r="J51" s="729"/>
      <c r="K51" s="190"/>
      <c r="L51" s="190"/>
      <c r="M51" s="190"/>
      <c r="N51" s="190"/>
      <c r="O51" s="190"/>
      <c r="P51" s="728"/>
    </row>
    <row r="52" spans="1:16" s="736" customFormat="1" ht="37.35">
      <c r="A52" s="612">
        <v>27</v>
      </c>
      <c r="B52" s="613"/>
      <c r="C52" s="622" t="s">
        <v>778</v>
      </c>
      <c r="D52" s="438" t="s">
        <v>146</v>
      </c>
      <c r="E52" s="438">
        <v>238</v>
      </c>
      <c r="F52" s="729"/>
      <c r="G52" s="160"/>
      <c r="H52" s="182"/>
      <c r="I52" s="729"/>
      <c r="J52" s="729"/>
      <c r="K52" s="190"/>
      <c r="L52" s="190"/>
      <c r="M52" s="190"/>
      <c r="N52" s="190"/>
      <c r="O52" s="190"/>
      <c r="P52" s="728"/>
    </row>
    <row r="53" spans="1:16" s="736" customFormat="1" ht="37.35">
      <c r="A53" s="612">
        <v>28</v>
      </c>
      <c r="B53" s="724"/>
      <c r="C53" s="622" t="s">
        <v>779</v>
      </c>
      <c r="D53" s="438" t="s">
        <v>146</v>
      </c>
      <c r="E53" s="438">
        <v>139</v>
      </c>
      <c r="F53" s="729"/>
      <c r="G53" s="160"/>
      <c r="H53" s="182"/>
      <c r="I53" s="729"/>
      <c r="J53" s="729"/>
      <c r="K53" s="190"/>
      <c r="L53" s="190"/>
      <c r="M53" s="190"/>
      <c r="N53" s="190"/>
      <c r="O53" s="190"/>
      <c r="P53" s="728"/>
    </row>
    <row r="54" spans="1:16" s="736" customFormat="1" ht="37.35">
      <c r="A54" s="612">
        <v>29</v>
      </c>
      <c r="B54" s="724"/>
      <c r="C54" s="622" t="s">
        <v>780</v>
      </c>
      <c r="D54" s="438" t="s">
        <v>146</v>
      </c>
      <c r="E54" s="438">
        <v>6</v>
      </c>
      <c r="F54" s="729"/>
      <c r="G54" s="160"/>
      <c r="H54" s="182"/>
      <c r="I54" s="729"/>
      <c r="J54" s="729"/>
      <c r="K54" s="190"/>
      <c r="L54" s="190"/>
      <c r="M54" s="190"/>
      <c r="N54" s="190"/>
      <c r="O54" s="190"/>
      <c r="P54" s="728"/>
    </row>
    <row r="55" spans="1:16" s="735" customFormat="1" ht="37.35">
      <c r="A55" s="612">
        <v>30</v>
      </c>
      <c r="B55" s="733"/>
      <c r="C55" s="622" t="s">
        <v>1685</v>
      </c>
      <c r="D55" s="438" t="s">
        <v>29</v>
      </c>
      <c r="E55" s="438">
        <v>5.2</v>
      </c>
      <c r="F55" s="729"/>
      <c r="G55" s="160"/>
      <c r="H55" s="182"/>
      <c r="I55" s="729"/>
      <c r="J55" s="729"/>
      <c r="K55" s="190"/>
      <c r="L55" s="190"/>
      <c r="M55" s="190"/>
      <c r="N55" s="190"/>
      <c r="O55" s="190"/>
      <c r="P55" s="728"/>
    </row>
    <row r="56" spans="1:16" s="735" customFormat="1" ht="24.9">
      <c r="A56" s="612">
        <v>31</v>
      </c>
      <c r="B56" s="733"/>
      <c r="C56" s="622" t="s">
        <v>1686</v>
      </c>
      <c r="D56" s="438" t="s">
        <v>140</v>
      </c>
      <c r="E56" s="438">
        <v>90</v>
      </c>
      <c r="F56" s="729"/>
      <c r="G56" s="160"/>
      <c r="H56" s="182"/>
      <c r="I56" s="729"/>
      <c r="J56" s="729"/>
      <c r="K56" s="190"/>
      <c r="L56" s="190"/>
      <c r="M56" s="190"/>
      <c r="N56" s="190"/>
      <c r="O56" s="190"/>
      <c r="P56" s="728"/>
    </row>
    <row r="57" spans="1:16" s="736" customFormat="1" ht="12.45">
      <c r="A57" s="612"/>
      <c r="B57" s="724"/>
      <c r="C57" s="734" t="s">
        <v>781</v>
      </c>
      <c r="D57" s="615"/>
      <c r="E57" s="438">
        <v>0</v>
      </c>
      <c r="F57" s="729"/>
      <c r="G57" s="729"/>
      <c r="H57" s="182"/>
      <c r="I57" s="729"/>
      <c r="J57" s="729"/>
      <c r="K57" s="190"/>
      <c r="L57" s="190"/>
      <c r="M57" s="190"/>
      <c r="N57" s="190"/>
      <c r="O57" s="190"/>
      <c r="P57" s="728"/>
    </row>
    <row r="58" spans="1:16" s="843" customFormat="1" ht="51.75" customHeight="1">
      <c r="A58" s="836">
        <v>32</v>
      </c>
      <c r="B58" s="837"/>
      <c r="C58" s="788" t="s">
        <v>1746</v>
      </c>
      <c r="D58" s="838" t="s">
        <v>29</v>
      </c>
      <c r="E58" s="838">
        <f>1020+716</f>
        <v>1736</v>
      </c>
      <c r="F58" s="839"/>
      <c r="G58" s="840"/>
      <c r="H58" s="841"/>
      <c r="I58" s="839"/>
      <c r="J58" s="839"/>
      <c r="K58" s="840"/>
      <c r="L58" s="840"/>
      <c r="M58" s="840"/>
      <c r="N58" s="840"/>
      <c r="O58" s="840"/>
      <c r="P58" s="842"/>
    </row>
    <row r="59" spans="1:16" s="843" customFormat="1" ht="39.799999999999997" customHeight="1">
      <c r="A59" s="836">
        <v>33</v>
      </c>
      <c r="B59" s="837"/>
      <c r="C59" s="788" t="s">
        <v>1747</v>
      </c>
      <c r="D59" s="838" t="s">
        <v>29</v>
      </c>
      <c r="E59" s="838">
        <f>701+301</f>
        <v>1002</v>
      </c>
      <c r="F59" s="839"/>
      <c r="G59" s="840"/>
      <c r="H59" s="841"/>
      <c r="I59" s="839"/>
      <c r="J59" s="839"/>
      <c r="K59" s="840"/>
      <c r="L59" s="840"/>
      <c r="M59" s="840"/>
      <c r="N59" s="840"/>
      <c r="O59" s="840"/>
      <c r="P59" s="842"/>
    </row>
    <row r="60" spans="1:16" s="735" customFormat="1">
      <c r="A60" s="612">
        <v>34</v>
      </c>
      <c r="B60" s="733"/>
      <c r="C60" s="622" t="s">
        <v>782</v>
      </c>
      <c r="D60" s="438" t="s">
        <v>29</v>
      </c>
      <c r="E60" s="438">
        <v>228</v>
      </c>
      <c r="F60" s="729"/>
      <c r="G60" s="160"/>
      <c r="H60" s="182"/>
      <c r="I60" s="729"/>
      <c r="J60" s="729"/>
      <c r="K60" s="190"/>
      <c r="L60" s="190"/>
      <c r="M60" s="190"/>
      <c r="N60" s="190"/>
      <c r="O60" s="190"/>
      <c r="P60" s="728"/>
    </row>
    <row r="61" spans="1:16" s="738" customFormat="1" ht="12.45">
      <c r="A61" s="612"/>
      <c r="B61" s="737"/>
      <c r="C61" s="725" t="s">
        <v>682</v>
      </c>
      <c r="D61" s="438"/>
      <c r="E61" s="438"/>
      <c r="F61" s="729"/>
      <c r="G61" s="729"/>
      <c r="H61" s="182"/>
      <c r="I61" s="729"/>
      <c r="J61" s="729"/>
      <c r="K61" s="190"/>
      <c r="L61" s="190"/>
      <c r="M61" s="190"/>
      <c r="N61" s="190"/>
      <c r="O61" s="190"/>
      <c r="P61" s="728"/>
    </row>
    <row r="62" spans="1:16" s="738" customFormat="1" ht="24.9">
      <c r="A62" s="612">
        <v>35</v>
      </c>
      <c r="B62" s="737"/>
      <c r="C62" s="739" t="s">
        <v>684</v>
      </c>
      <c r="D62" s="726" t="s">
        <v>586</v>
      </c>
      <c r="E62" s="740">
        <f>177*0.5</f>
        <v>88.5</v>
      </c>
      <c r="F62" s="729"/>
      <c r="G62" s="160"/>
      <c r="H62" s="182"/>
      <c r="I62" s="729"/>
      <c r="J62" s="729"/>
      <c r="K62" s="190"/>
      <c r="L62" s="190"/>
      <c r="M62" s="190"/>
      <c r="N62" s="190"/>
      <c r="O62" s="190"/>
      <c r="P62" s="728"/>
    </row>
    <row r="63" spans="1:16" s="738" customFormat="1" ht="37.35">
      <c r="A63" s="612">
        <v>36</v>
      </c>
      <c r="B63" s="737"/>
      <c r="C63" s="739" t="s">
        <v>685</v>
      </c>
      <c r="D63" s="726" t="s">
        <v>436</v>
      </c>
      <c r="E63" s="741">
        <v>100</v>
      </c>
      <c r="F63" s="729"/>
      <c r="G63" s="160"/>
      <c r="H63" s="182"/>
      <c r="I63" s="729"/>
      <c r="J63" s="729"/>
      <c r="K63" s="190"/>
      <c r="L63" s="190"/>
      <c r="M63" s="190"/>
      <c r="N63" s="190"/>
      <c r="O63" s="190"/>
      <c r="P63" s="728"/>
    </row>
    <row r="64" spans="1:16" s="738" customFormat="1" ht="37.35">
      <c r="A64" s="612">
        <v>37</v>
      </c>
      <c r="B64" s="737"/>
      <c r="C64" s="739" t="s">
        <v>686</v>
      </c>
      <c r="D64" s="726" t="s">
        <v>436</v>
      </c>
      <c r="E64" s="741">
        <v>27</v>
      </c>
      <c r="F64" s="729"/>
      <c r="G64" s="160"/>
      <c r="H64" s="182"/>
      <c r="I64" s="729"/>
      <c r="J64" s="729"/>
      <c r="K64" s="190"/>
      <c r="L64" s="190"/>
      <c r="M64" s="190"/>
      <c r="N64" s="190"/>
      <c r="O64" s="190"/>
      <c r="P64" s="728"/>
    </row>
    <row r="65" spans="1:16" s="738" customFormat="1" ht="37.35">
      <c r="A65" s="612">
        <v>38</v>
      </c>
      <c r="B65" s="737"/>
      <c r="C65" s="739" t="s">
        <v>687</v>
      </c>
      <c r="D65" s="726" t="s">
        <v>436</v>
      </c>
      <c r="E65" s="741">
        <v>50</v>
      </c>
      <c r="F65" s="729"/>
      <c r="G65" s="160"/>
      <c r="H65" s="182"/>
      <c r="I65" s="729"/>
      <c r="J65" s="729"/>
      <c r="K65" s="190"/>
      <c r="L65" s="190"/>
      <c r="M65" s="190"/>
      <c r="N65" s="190"/>
      <c r="O65" s="190"/>
      <c r="P65" s="728"/>
    </row>
    <row r="66" spans="1:16" s="738" customFormat="1" ht="12.45">
      <c r="A66" s="612"/>
      <c r="B66" s="737"/>
      <c r="C66" s="725" t="s">
        <v>783</v>
      </c>
      <c r="D66" s="438"/>
      <c r="E66" s="438"/>
      <c r="F66" s="729"/>
      <c r="G66" s="729"/>
      <c r="H66" s="182"/>
      <c r="I66" s="729"/>
      <c r="J66" s="729"/>
      <c r="K66" s="190"/>
      <c r="L66" s="190"/>
      <c r="M66" s="190"/>
      <c r="N66" s="190"/>
      <c r="O66" s="190"/>
      <c r="P66" s="728"/>
    </row>
    <row r="67" spans="1:16" s="738" customFormat="1" ht="24.9">
      <c r="A67" s="612">
        <v>39</v>
      </c>
      <c r="B67" s="737"/>
      <c r="C67" s="739" t="s">
        <v>784</v>
      </c>
      <c r="D67" s="726" t="s">
        <v>146</v>
      </c>
      <c r="E67" s="741">
        <v>145</v>
      </c>
      <c r="F67" s="729"/>
      <c r="G67" s="160"/>
      <c r="H67" s="182"/>
      <c r="I67" s="729"/>
      <c r="J67" s="729"/>
      <c r="K67" s="190"/>
      <c r="L67" s="190"/>
      <c r="M67" s="190"/>
      <c r="N67" s="190"/>
      <c r="O67" s="190"/>
      <c r="P67" s="728"/>
    </row>
    <row r="68" spans="1:16" s="738" customFormat="1" ht="12.45">
      <c r="A68" s="612"/>
      <c r="B68" s="737"/>
      <c r="C68" s="725" t="s">
        <v>785</v>
      </c>
      <c r="D68" s="438"/>
      <c r="E68" s="438"/>
      <c r="F68" s="729"/>
      <c r="G68" s="729"/>
      <c r="H68" s="182"/>
      <c r="I68" s="729"/>
      <c r="J68" s="729"/>
      <c r="K68" s="190"/>
      <c r="L68" s="190"/>
      <c r="M68" s="190"/>
      <c r="N68" s="190"/>
      <c r="O68" s="190"/>
      <c r="P68" s="728"/>
    </row>
    <row r="69" spans="1:16" s="735" customFormat="1" ht="24.9">
      <c r="A69" s="612">
        <v>40</v>
      </c>
      <c r="B69" s="688"/>
      <c r="C69" s="622" t="s">
        <v>688</v>
      </c>
      <c r="D69" s="615" t="s">
        <v>140</v>
      </c>
      <c r="E69" s="742">
        <v>11</v>
      </c>
      <c r="F69" s="729"/>
      <c r="G69" s="729"/>
      <c r="H69" s="182"/>
      <c r="I69" s="729"/>
      <c r="J69" s="729"/>
      <c r="K69" s="190"/>
      <c r="L69" s="190"/>
      <c r="M69" s="190"/>
      <c r="N69" s="190"/>
      <c r="O69" s="190"/>
      <c r="P69" s="728"/>
    </row>
    <row r="70" spans="1:16" s="735" customFormat="1" ht="24.9">
      <c r="A70" s="786">
        <v>41</v>
      </c>
      <c r="B70" s="787"/>
      <c r="C70" s="788" t="s">
        <v>689</v>
      </c>
      <c r="D70" s="789" t="s">
        <v>140</v>
      </c>
      <c r="E70" s="813">
        <v>6</v>
      </c>
      <c r="F70" s="729"/>
      <c r="G70" s="729"/>
      <c r="H70" s="182"/>
      <c r="I70" s="729"/>
      <c r="J70" s="729"/>
      <c r="K70" s="190"/>
      <c r="L70" s="190"/>
      <c r="M70" s="190"/>
      <c r="N70" s="190"/>
      <c r="O70" s="190"/>
      <c r="P70" s="728"/>
    </row>
    <row r="71" spans="1:16" s="735" customFormat="1" ht="211.45" customHeight="1">
      <c r="A71" s="786">
        <v>42</v>
      </c>
      <c r="B71" s="808"/>
      <c r="C71" s="809" t="s">
        <v>1711</v>
      </c>
      <c r="D71" s="744" t="s">
        <v>140</v>
      </c>
      <c r="E71" s="745">
        <v>92</v>
      </c>
      <c r="F71" s="160"/>
      <c r="G71" s="160"/>
      <c r="H71" s="182"/>
      <c r="I71" s="746"/>
      <c r="J71" s="746"/>
      <c r="K71" s="190"/>
      <c r="L71" s="190"/>
      <c r="M71" s="190"/>
      <c r="N71" s="190"/>
      <c r="O71" s="190"/>
      <c r="P71" s="728"/>
    </row>
    <row r="72" spans="1:16" s="735" customFormat="1" ht="99.5">
      <c r="A72" s="612">
        <v>43</v>
      </c>
      <c r="B72" s="613"/>
      <c r="C72" s="743" t="s">
        <v>702</v>
      </c>
      <c r="D72" s="744" t="s">
        <v>140</v>
      </c>
      <c r="E72" s="745">
        <v>26</v>
      </c>
      <c r="F72" s="160"/>
      <c r="G72" s="160"/>
      <c r="H72" s="182"/>
      <c r="I72" s="746"/>
      <c r="J72" s="746"/>
      <c r="K72" s="190"/>
      <c r="L72" s="190"/>
      <c r="M72" s="190"/>
      <c r="N72" s="190"/>
      <c r="O72" s="190"/>
      <c r="P72" s="728"/>
    </row>
    <row r="73" spans="1:16" s="735" customFormat="1" ht="149.25">
      <c r="A73" s="612">
        <v>44</v>
      </c>
      <c r="B73" s="613"/>
      <c r="C73" s="226" t="s">
        <v>703</v>
      </c>
      <c r="D73" s="744" t="s">
        <v>140</v>
      </c>
      <c r="E73" s="745">
        <v>57</v>
      </c>
      <c r="F73" s="160"/>
      <c r="G73" s="160"/>
      <c r="H73" s="182"/>
      <c r="I73" s="746"/>
      <c r="J73" s="746"/>
      <c r="K73" s="190"/>
      <c r="L73" s="190"/>
      <c r="M73" s="190"/>
      <c r="N73" s="190"/>
      <c r="O73" s="190"/>
      <c r="P73" s="728"/>
    </row>
    <row r="74" spans="1:16" s="735" customFormat="1" ht="74.650000000000006">
      <c r="A74" s="612">
        <v>45</v>
      </c>
      <c r="B74" s="613"/>
      <c r="C74" s="743" t="s">
        <v>690</v>
      </c>
      <c r="D74" s="744" t="s">
        <v>140</v>
      </c>
      <c r="E74" s="745">
        <v>4</v>
      </c>
      <c r="F74" s="160"/>
      <c r="G74" s="160"/>
      <c r="H74" s="182"/>
      <c r="I74" s="746"/>
      <c r="J74" s="746"/>
      <c r="K74" s="190"/>
      <c r="L74" s="190"/>
      <c r="M74" s="190"/>
      <c r="N74" s="190"/>
      <c r="O74" s="190"/>
      <c r="P74" s="728"/>
    </row>
    <row r="75" spans="1:16" s="735" customFormat="1">
      <c r="A75" s="612">
        <v>46</v>
      </c>
      <c r="B75" s="613"/>
      <c r="C75" s="743" t="s">
        <v>718</v>
      </c>
      <c r="D75" s="744" t="s">
        <v>141</v>
      </c>
      <c r="E75" s="745">
        <v>5</v>
      </c>
      <c r="F75" s="160"/>
      <c r="G75" s="160"/>
      <c r="H75" s="182"/>
      <c r="I75" s="746"/>
      <c r="J75" s="746"/>
      <c r="K75" s="190"/>
      <c r="L75" s="190"/>
      <c r="M75" s="190"/>
      <c r="N75" s="190"/>
      <c r="O75" s="190"/>
      <c r="P75" s="728"/>
    </row>
    <row r="76" spans="1:16" s="735" customFormat="1">
      <c r="A76" s="612">
        <v>47</v>
      </c>
      <c r="B76" s="613"/>
      <c r="C76" s="743" t="s">
        <v>717</v>
      </c>
      <c r="D76" s="744" t="s">
        <v>141</v>
      </c>
      <c r="E76" s="745">
        <v>3</v>
      </c>
      <c r="F76" s="160"/>
      <c r="G76" s="160"/>
      <c r="H76" s="182"/>
      <c r="I76" s="746"/>
      <c r="J76" s="746"/>
      <c r="K76" s="190"/>
      <c r="L76" s="190"/>
      <c r="M76" s="190"/>
      <c r="N76" s="190"/>
      <c r="O76" s="190"/>
      <c r="P76" s="728"/>
    </row>
    <row r="77" spans="1:16" s="735" customFormat="1">
      <c r="A77" s="612">
        <v>48</v>
      </c>
      <c r="B77" s="613"/>
      <c r="C77" s="743" t="s">
        <v>716</v>
      </c>
      <c r="D77" s="744" t="s">
        <v>141</v>
      </c>
      <c r="E77" s="745">
        <v>1</v>
      </c>
      <c r="F77" s="160"/>
      <c r="G77" s="160"/>
      <c r="H77" s="182"/>
      <c r="I77" s="746"/>
      <c r="J77" s="746"/>
      <c r="K77" s="190"/>
      <c r="L77" s="190"/>
      <c r="M77" s="190"/>
      <c r="N77" s="190"/>
      <c r="O77" s="190"/>
      <c r="P77" s="728"/>
    </row>
    <row r="78" spans="1:16" s="735" customFormat="1">
      <c r="A78" s="612">
        <v>49</v>
      </c>
      <c r="B78" s="613"/>
      <c r="C78" s="743" t="s">
        <v>715</v>
      </c>
      <c r="D78" s="744" t="s">
        <v>141</v>
      </c>
      <c r="E78" s="745">
        <v>1</v>
      </c>
      <c r="F78" s="160"/>
      <c r="G78" s="160"/>
      <c r="H78" s="182"/>
      <c r="I78" s="746"/>
      <c r="J78" s="746"/>
      <c r="K78" s="190"/>
      <c r="L78" s="190"/>
      <c r="M78" s="190"/>
      <c r="N78" s="190"/>
      <c r="O78" s="190"/>
      <c r="P78" s="728"/>
    </row>
    <row r="79" spans="1:16" s="735" customFormat="1">
      <c r="A79" s="612">
        <v>50</v>
      </c>
      <c r="B79" s="613"/>
      <c r="C79" s="743" t="s">
        <v>714</v>
      </c>
      <c r="D79" s="744" t="s">
        <v>141</v>
      </c>
      <c r="E79" s="745">
        <v>2</v>
      </c>
      <c r="F79" s="160"/>
      <c r="G79" s="160"/>
      <c r="H79" s="182"/>
      <c r="I79" s="746"/>
      <c r="J79" s="746"/>
      <c r="K79" s="190"/>
      <c r="L79" s="190"/>
      <c r="M79" s="190"/>
      <c r="N79" s="190"/>
      <c r="O79" s="190"/>
      <c r="P79" s="728"/>
    </row>
    <row r="80" spans="1:16" s="735" customFormat="1">
      <c r="A80" s="612">
        <v>51</v>
      </c>
      <c r="B80" s="613"/>
      <c r="C80" s="743" t="s">
        <v>713</v>
      </c>
      <c r="D80" s="744" t="s">
        <v>141</v>
      </c>
      <c r="E80" s="745">
        <v>2</v>
      </c>
      <c r="F80" s="160"/>
      <c r="G80" s="160"/>
      <c r="H80" s="182"/>
      <c r="I80" s="746"/>
      <c r="J80" s="746"/>
      <c r="K80" s="190"/>
      <c r="L80" s="190"/>
      <c r="M80" s="190"/>
      <c r="N80" s="190"/>
      <c r="O80" s="190"/>
      <c r="P80" s="728"/>
    </row>
    <row r="81" spans="1:16" s="735" customFormat="1">
      <c r="A81" s="612">
        <v>52</v>
      </c>
      <c r="B81" s="613"/>
      <c r="C81" s="743" t="s">
        <v>712</v>
      </c>
      <c r="D81" s="744" t="s">
        <v>141</v>
      </c>
      <c r="E81" s="745">
        <v>1</v>
      </c>
      <c r="F81" s="160"/>
      <c r="G81" s="160"/>
      <c r="H81" s="182"/>
      <c r="I81" s="746"/>
      <c r="J81" s="746"/>
      <c r="K81" s="190"/>
      <c r="L81" s="190"/>
      <c r="M81" s="190"/>
      <c r="N81" s="190"/>
      <c r="O81" s="190"/>
      <c r="P81" s="728"/>
    </row>
    <row r="82" spans="1:16" s="735" customFormat="1">
      <c r="A82" s="612">
        <v>53</v>
      </c>
      <c r="B82" s="613"/>
      <c r="C82" s="743" t="s">
        <v>711</v>
      </c>
      <c r="D82" s="744" t="s">
        <v>141</v>
      </c>
      <c r="E82" s="745">
        <v>3</v>
      </c>
      <c r="F82" s="160"/>
      <c r="G82" s="160"/>
      <c r="H82" s="182"/>
      <c r="I82" s="746"/>
      <c r="J82" s="746"/>
      <c r="K82" s="190"/>
      <c r="L82" s="190"/>
      <c r="M82" s="190"/>
      <c r="N82" s="190"/>
      <c r="O82" s="190"/>
      <c r="P82" s="728"/>
    </row>
    <row r="83" spans="1:16" s="735" customFormat="1">
      <c r="A83" s="612">
        <v>54</v>
      </c>
      <c r="B83" s="613"/>
      <c r="C83" s="743" t="s">
        <v>710</v>
      </c>
      <c r="D83" s="744" t="s">
        <v>141</v>
      </c>
      <c r="E83" s="745">
        <v>4</v>
      </c>
      <c r="F83" s="160"/>
      <c r="G83" s="160"/>
      <c r="H83" s="182"/>
      <c r="I83" s="746"/>
      <c r="J83" s="746"/>
      <c r="K83" s="190"/>
      <c r="L83" s="190"/>
      <c r="M83" s="190"/>
      <c r="N83" s="190"/>
      <c r="O83" s="190"/>
      <c r="P83" s="728"/>
    </row>
    <row r="84" spans="1:16" s="735" customFormat="1">
      <c r="A84" s="612">
        <v>55</v>
      </c>
      <c r="B84" s="613"/>
      <c r="C84" s="743" t="s">
        <v>709</v>
      </c>
      <c r="D84" s="744" t="s">
        <v>141</v>
      </c>
      <c r="E84" s="745">
        <v>3</v>
      </c>
      <c r="F84" s="160"/>
      <c r="G84" s="160"/>
      <c r="H84" s="182"/>
      <c r="I84" s="746"/>
      <c r="J84" s="746"/>
      <c r="K84" s="190"/>
      <c r="L84" s="190"/>
      <c r="M84" s="190"/>
      <c r="N84" s="190"/>
      <c r="O84" s="190"/>
      <c r="P84" s="728"/>
    </row>
    <row r="85" spans="1:16" s="735" customFormat="1">
      <c r="A85" s="612">
        <v>56</v>
      </c>
      <c r="B85" s="613"/>
      <c r="C85" s="743" t="s">
        <v>708</v>
      </c>
      <c r="D85" s="744" t="s">
        <v>141</v>
      </c>
      <c r="E85" s="745">
        <v>8</v>
      </c>
      <c r="F85" s="160"/>
      <c r="G85" s="160"/>
      <c r="H85" s="182"/>
      <c r="I85" s="746"/>
      <c r="J85" s="746"/>
      <c r="K85" s="190"/>
      <c r="L85" s="190"/>
      <c r="M85" s="190"/>
      <c r="N85" s="190"/>
      <c r="O85" s="190"/>
      <c r="P85" s="728"/>
    </row>
    <row r="86" spans="1:16" s="735" customFormat="1">
      <c r="A86" s="612">
        <v>57</v>
      </c>
      <c r="B86" s="613"/>
      <c r="C86" s="743" t="s">
        <v>707</v>
      </c>
      <c r="D86" s="744" t="s">
        <v>141</v>
      </c>
      <c r="E86" s="745">
        <v>2</v>
      </c>
      <c r="F86" s="160"/>
      <c r="G86" s="160"/>
      <c r="H86" s="182"/>
      <c r="I86" s="746"/>
      <c r="J86" s="746"/>
      <c r="K86" s="190"/>
      <c r="L86" s="190"/>
      <c r="M86" s="190"/>
      <c r="N86" s="190"/>
      <c r="O86" s="190"/>
      <c r="P86" s="728"/>
    </row>
    <row r="87" spans="1:16" s="735" customFormat="1">
      <c r="A87" s="612">
        <v>58</v>
      </c>
      <c r="B87" s="613"/>
      <c r="C87" s="743" t="s">
        <v>706</v>
      </c>
      <c r="D87" s="744" t="s">
        <v>141</v>
      </c>
      <c r="E87" s="745">
        <v>1</v>
      </c>
      <c r="F87" s="160"/>
      <c r="G87" s="160"/>
      <c r="H87" s="182"/>
      <c r="I87" s="746"/>
      <c r="J87" s="746"/>
      <c r="K87" s="190"/>
      <c r="L87" s="190"/>
      <c r="M87" s="190"/>
      <c r="N87" s="190"/>
      <c r="O87" s="190"/>
      <c r="P87" s="728"/>
    </row>
    <row r="88" spans="1:16" s="735" customFormat="1">
      <c r="A88" s="612">
        <v>59</v>
      </c>
      <c r="B88" s="613"/>
      <c r="C88" s="743" t="s">
        <v>705</v>
      </c>
      <c r="D88" s="744" t="s">
        <v>141</v>
      </c>
      <c r="E88" s="745">
        <v>1</v>
      </c>
      <c r="F88" s="160"/>
      <c r="G88" s="160"/>
      <c r="H88" s="182"/>
      <c r="I88" s="746"/>
      <c r="J88" s="746"/>
      <c r="K88" s="190"/>
      <c r="L88" s="190"/>
      <c r="M88" s="190"/>
      <c r="N88" s="190"/>
      <c r="O88" s="190"/>
      <c r="P88" s="728"/>
    </row>
    <row r="89" spans="1:16" s="735" customFormat="1">
      <c r="A89" s="612">
        <v>60</v>
      </c>
      <c r="B89" s="613"/>
      <c r="C89" s="743" t="s">
        <v>704</v>
      </c>
      <c r="D89" s="744" t="s">
        <v>141</v>
      </c>
      <c r="E89" s="745">
        <v>1</v>
      </c>
      <c r="F89" s="160"/>
      <c r="G89" s="160"/>
      <c r="H89" s="182"/>
      <c r="I89" s="746"/>
      <c r="J89" s="746"/>
      <c r="K89" s="190"/>
      <c r="L89" s="190"/>
      <c r="M89" s="190"/>
      <c r="N89" s="190"/>
      <c r="O89" s="190"/>
      <c r="P89" s="728"/>
    </row>
    <row r="90" spans="1:16" s="735" customFormat="1">
      <c r="A90" s="612">
        <v>61</v>
      </c>
      <c r="B90" s="613"/>
      <c r="C90" s="743" t="s">
        <v>693</v>
      </c>
      <c r="D90" s="744" t="s">
        <v>141</v>
      </c>
      <c r="E90" s="745">
        <v>1</v>
      </c>
      <c r="F90" s="160"/>
      <c r="G90" s="160"/>
      <c r="H90" s="182"/>
      <c r="I90" s="746"/>
      <c r="J90" s="746"/>
      <c r="K90" s="190"/>
      <c r="L90" s="190"/>
      <c r="M90" s="190"/>
      <c r="N90" s="190"/>
      <c r="O90" s="190"/>
      <c r="P90" s="728"/>
    </row>
    <row r="91" spans="1:16" s="735" customFormat="1">
      <c r="A91" s="612">
        <v>62</v>
      </c>
      <c r="B91" s="613"/>
      <c r="C91" s="743" t="s">
        <v>692</v>
      </c>
      <c r="D91" s="744" t="s">
        <v>141</v>
      </c>
      <c r="E91" s="745">
        <v>1</v>
      </c>
      <c r="F91" s="160"/>
      <c r="G91" s="160"/>
      <c r="H91" s="182"/>
      <c r="I91" s="746"/>
      <c r="J91" s="746"/>
      <c r="K91" s="190"/>
      <c r="L91" s="190"/>
      <c r="M91" s="190"/>
      <c r="N91" s="190"/>
      <c r="O91" s="190"/>
      <c r="P91" s="728"/>
    </row>
    <row r="92" spans="1:16" s="735" customFormat="1">
      <c r="A92" s="612">
        <v>63</v>
      </c>
      <c r="B92" s="613"/>
      <c r="C92" s="743" t="s">
        <v>691</v>
      </c>
      <c r="D92" s="744" t="s">
        <v>141</v>
      </c>
      <c r="E92" s="745">
        <v>1</v>
      </c>
      <c r="F92" s="160"/>
      <c r="G92" s="160"/>
      <c r="H92" s="182"/>
      <c r="I92" s="746"/>
      <c r="J92" s="746"/>
      <c r="K92" s="190"/>
      <c r="L92" s="190"/>
      <c r="M92" s="190"/>
      <c r="N92" s="190"/>
      <c r="O92" s="190"/>
      <c r="P92" s="728"/>
    </row>
    <row r="93" spans="1:16" s="735" customFormat="1">
      <c r="A93" s="612">
        <v>64</v>
      </c>
      <c r="B93" s="613"/>
      <c r="C93" s="743" t="s">
        <v>694</v>
      </c>
      <c r="D93" s="744" t="s">
        <v>141</v>
      </c>
      <c r="E93" s="745">
        <v>1</v>
      </c>
      <c r="F93" s="160"/>
      <c r="G93" s="160"/>
      <c r="H93" s="182"/>
      <c r="I93" s="746"/>
      <c r="J93" s="746"/>
      <c r="K93" s="190"/>
      <c r="L93" s="190"/>
      <c r="M93" s="190"/>
      <c r="N93" s="190"/>
      <c r="O93" s="190"/>
      <c r="P93" s="728"/>
    </row>
    <row r="94" spans="1:16" s="735" customFormat="1">
      <c r="A94" s="612">
        <v>65</v>
      </c>
      <c r="B94" s="613"/>
      <c r="C94" s="743" t="s">
        <v>695</v>
      </c>
      <c r="D94" s="744" t="s">
        <v>141</v>
      </c>
      <c r="E94" s="745">
        <v>1</v>
      </c>
      <c r="F94" s="160"/>
      <c r="G94" s="160"/>
      <c r="H94" s="182"/>
      <c r="I94" s="746"/>
      <c r="J94" s="746"/>
      <c r="K94" s="190"/>
      <c r="L94" s="190"/>
      <c r="M94" s="190"/>
      <c r="N94" s="190"/>
      <c r="O94" s="190"/>
      <c r="P94" s="728"/>
    </row>
    <row r="95" spans="1:16" s="735" customFormat="1">
      <c r="A95" s="612">
        <v>66</v>
      </c>
      <c r="B95" s="613"/>
      <c r="C95" s="743" t="s">
        <v>696</v>
      </c>
      <c r="D95" s="744" t="s">
        <v>141</v>
      </c>
      <c r="E95" s="745">
        <v>1</v>
      </c>
      <c r="F95" s="160"/>
      <c r="G95" s="160"/>
      <c r="H95" s="182"/>
      <c r="I95" s="746"/>
      <c r="J95" s="746"/>
      <c r="K95" s="190"/>
      <c r="L95" s="190"/>
      <c r="M95" s="190"/>
      <c r="N95" s="190"/>
      <c r="O95" s="190"/>
      <c r="P95" s="728"/>
    </row>
    <row r="96" spans="1:16" s="735" customFormat="1">
      <c r="A96" s="612">
        <v>67</v>
      </c>
      <c r="B96" s="613"/>
      <c r="C96" s="743" t="s">
        <v>697</v>
      </c>
      <c r="D96" s="744" t="s">
        <v>141</v>
      </c>
      <c r="E96" s="745">
        <v>1</v>
      </c>
      <c r="F96" s="160"/>
      <c r="G96" s="160"/>
      <c r="H96" s="182"/>
      <c r="I96" s="746"/>
      <c r="J96" s="746"/>
      <c r="K96" s="190"/>
      <c r="L96" s="190"/>
      <c r="M96" s="190"/>
      <c r="N96" s="190"/>
      <c r="O96" s="190"/>
      <c r="P96" s="728"/>
    </row>
    <row r="97" spans="1:16" s="735" customFormat="1">
      <c r="A97" s="612">
        <v>68</v>
      </c>
      <c r="B97" s="613"/>
      <c r="C97" s="743" t="s">
        <v>698</v>
      </c>
      <c r="D97" s="744" t="s">
        <v>141</v>
      </c>
      <c r="E97" s="745">
        <v>1</v>
      </c>
      <c r="F97" s="160"/>
      <c r="G97" s="160"/>
      <c r="H97" s="182"/>
      <c r="I97" s="746"/>
      <c r="J97" s="746"/>
      <c r="K97" s="190"/>
      <c r="L97" s="190"/>
      <c r="M97" s="190"/>
      <c r="N97" s="190"/>
      <c r="O97" s="190"/>
      <c r="P97" s="728"/>
    </row>
    <row r="98" spans="1:16" s="735" customFormat="1">
      <c r="A98" s="612">
        <v>69</v>
      </c>
      <c r="B98" s="613"/>
      <c r="C98" s="743" t="s">
        <v>699</v>
      </c>
      <c r="D98" s="744" t="s">
        <v>141</v>
      </c>
      <c r="E98" s="745">
        <v>1</v>
      </c>
      <c r="F98" s="160"/>
      <c r="G98" s="160"/>
      <c r="H98" s="182"/>
      <c r="I98" s="746"/>
      <c r="J98" s="746"/>
      <c r="K98" s="190"/>
      <c r="L98" s="190"/>
      <c r="M98" s="190"/>
      <c r="N98" s="190"/>
      <c r="O98" s="190"/>
      <c r="P98" s="728"/>
    </row>
    <row r="99" spans="1:16" s="735" customFormat="1">
      <c r="A99" s="612">
        <v>70</v>
      </c>
      <c r="B99" s="613"/>
      <c r="C99" s="743" t="s">
        <v>700</v>
      </c>
      <c r="D99" s="744" t="s">
        <v>141</v>
      </c>
      <c r="E99" s="745">
        <v>1</v>
      </c>
      <c r="F99" s="160"/>
      <c r="G99" s="160"/>
      <c r="H99" s="182"/>
      <c r="I99" s="746"/>
      <c r="J99" s="746"/>
      <c r="K99" s="190"/>
      <c r="L99" s="190"/>
      <c r="M99" s="190"/>
      <c r="N99" s="190"/>
      <c r="O99" s="190"/>
      <c r="P99" s="728"/>
    </row>
    <row r="100" spans="1:16" s="735" customFormat="1">
      <c r="A100" s="612">
        <v>71</v>
      </c>
      <c r="B100" s="613"/>
      <c r="C100" s="743" t="s">
        <v>701</v>
      </c>
      <c r="D100" s="744" t="s">
        <v>141</v>
      </c>
      <c r="E100" s="745">
        <v>1</v>
      </c>
      <c r="F100" s="160"/>
      <c r="G100" s="160"/>
      <c r="H100" s="182"/>
      <c r="I100" s="746"/>
      <c r="J100" s="746"/>
      <c r="K100" s="190"/>
      <c r="L100" s="190"/>
      <c r="M100" s="190"/>
      <c r="N100" s="190"/>
      <c r="O100" s="190"/>
      <c r="P100" s="728"/>
    </row>
    <row r="101" spans="1:16" s="735" customFormat="1" ht="111.95">
      <c r="A101" s="612">
        <v>72</v>
      </c>
      <c r="B101" s="613"/>
      <c r="C101" s="743" t="s">
        <v>1687</v>
      </c>
      <c r="D101" s="744" t="s">
        <v>146</v>
      </c>
      <c r="E101" s="745">
        <v>232.5</v>
      </c>
      <c r="F101" s="160"/>
      <c r="G101" s="160"/>
      <c r="H101" s="182"/>
      <c r="I101" s="746"/>
      <c r="J101" s="746"/>
      <c r="K101" s="190"/>
      <c r="L101" s="190"/>
      <c r="M101" s="190"/>
      <c r="N101" s="190"/>
      <c r="O101" s="190"/>
      <c r="P101" s="728"/>
    </row>
    <row r="102" spans="1:16" s="735" customFormat="1" ht="111.95">
      <c r="A102" s="612">
        <v>73</v>
      </c>
      <c r="B102" s="613"/>
      <c r="C102" s="743" t="s">
        <v>1688</v>
      </c>
      <c r="D102" s="744" t="s">
        <v>140</v>
      </c>
      <c r="E102" s="745">
        <v>2</v>
      </c>
      <c r="F102" s="160"/>
      <c r="G102" s="160"/>
      <c r="H102" s="182"/>
      <c r="I102" s="746"/>
      <c r="J102" s="746"/>
      <c r="K102" s="190"/>
      <c r="L102" s="190"/>
      <c r="M102" s="190"/>
      <c r="N102" s="190"/>
      <c r="O102" s="190"/>
      <c r="P102" s="728"/>
    </row>
    <row r="103" spans="1:16" s="752" customFormat="1">
      <c r="A103" s="612"/>
      <c r="B103" s="747"/>
      <c r="C103" s="624" t="s">
        <v>951</v>
      </c>
      <c r="D103" s="748"/>
      <c r="E103" s="749"/>
      <c r="F103" s="549"/>
      <c r="G103" s="750"/>
      <c r="H103" s="751"/>
      <c r="I103" s="549"/>
      <c r="J103" s="549"/>
      <c r="K103" s="647"/>
      <c r="L103" s="647"/>
      <c r="M103" s="647"/>
      <c r="N103" s="647"/>
      <c r="O103" s="647"/>
      <c r="P103" s="650"/>
    </row>
    <row r="104" spans="1:16" s="656" customFormat="1">
      <c r="A104" s="612"/>
      <c r="B104" s="688"/>
      <c r="C104" s="753" t="s">
        <v>813</v>
      </c>
      <c r="D104" s="615"/>
      <c r="E104" s="754"/>
      <c r="F104" s="160"/>
      <c r="G104" s="160"/>
      <c r="H104" s="160"/>
      <c r="I104" s="755"/>
      <c r="J104" s="755"/>
      <c r="K104" s="647"/>
      <c r="L104" s="647"/>
      <c r="M104" s="647"/>
      <c r="N104" s="647"/>
      <c r="O104" s="647"/>
      <c r="P104" s="650"/>
    </row>
    <row r="105" spans="1:16" s="656" customFormat="1" ht="24.9">
      <c r="A105" s="612">
        <v>74</v>
      </c>
      <c r="B105" s="688"/>
      <c r="C105" s="756" t="s">
        <v>794</v>
      </c>
      <c r="D105" s="15" t="s">
        <v>29</v>
      </c>
      <c r="E105" s="438">
        <v>640</v>
      </c>
      <c r="F105" s="160"/>
      <c r="G105" s="160"/>
      <c r="H105" s="160"/>
      <c r="I105" s="160"/>
      <c r="J105" s="160"/>
      <c r="K105" s="647"/>
      <c r="L105" s="647"/>
      <c r="M105" s="647"/>
      <c r="N105" s="647"/>
      <c r="O105" s="647"/>
      <c r="P105" s="650"/>
    </row>
    <row r="106" spans="1:16" s="656" customFormat="1" ht="24.9">
      <c r="A106" s="612">
        <v>75</v>
      </c>
      <c r="B106" s="688"/>
      <c r="C106" s="757" t="s">
        <v>953</v>
      </c>
      <c r="D106" s="15" t="s">
        <v>586</v>
      </c>
      <c r="E106" s="438">
        <f>14.1*4</f>
        <v>56.4</v>
      </c>
      <c r="F106" s="160"/>
      <c r="G106" s="160"/>
      <c r="H106" s="160"/>
      <c r="I106" s="160"/>
      <c r="J106" s="160"/>
      <c r="K106" s="647"/>
      <c r="L106" s="647"/>
      <c r="M106" s="647"/>
      <c r="N106" s="647"/>
      <c r="O106" s="647"/>
      <c r="P106" s="650"/>
    </row>
    <row r="107" spans="1:16" s="656" customFormat="1" ht="24.9">
      <c r="A107" s="612">
        <v>76</v>
      </c>
      <c r="B107" s="688"/>
      <c r="C107" s="758" t="s">
        <v>795</v>
      </c>
      <c r="D107" s="15" t="s">
        <v>796</v>
      </c>
      <c r="E107" s="438">
        <f>(1.6335+0.157)*4</f>
        <v>7.1619999999999999</v>
      </c>
      <c r="F107" s="160"/>
      <c r="G107" s="160"/>
      <c r="H107" s="160"/>
      <c r="I107" s="160"/>
      <c r="J107" s="160"/>
      <c r="K107" s="647"/>
      <c r="L107" s="647"/>
      <c r="M107" s="647"/>
      <c r="N107" s="647"/>
      <c r="O107" s="647"/>
      <c r="P107" s="650"/>
    </row>
    <row r="108" spans="1:16" s="656" customFormat="1" ht="24.9">
      <c r="A108" s="612">
        <v>77</v>
      </c>
      <c r="B108" s="688"/>
      <c r="C108" s="758" t="s">
        <v>949</v>
      </c>
      <c r="D108" s="15" t="s">
        <v>586</v>
      </c>
      <c r="E108" s="438">
        <f>22.43*4</f>
        <v>89.72</v>
      </c>
      <c r="F108" s="160"/>
      <c r="G108" s="160"/>
      <c r="H108" s="160"/>
      <c r="I108" s="160"/>
      <c r="J108" s="160"/>
      <c r="K108" s="647"/>
      <c r="L108" s="647"/>
      <c r="M108" s="647"/>
      <c r="N108" s="647"/>
      <c r="O108" s="647"/>
      <c r="P108" s="650"/>
    </row>
    <row r="109" spans="1:16" s="656" customFormat="1" ht="49.75">
      <c r="A109" s="612">
        <v>78</v>
      </c>
      <c r="B109" s="759"/>
      <c r="C109" s="758" t="s">
        <v>814</v>
      </c>
      <c r="D109" s="759" t="s">
        <v>586</v>
      </c>
      <c r="E109" s="888">
        <f>5.824*4-2.44*4</f>
        <v>13.536</v>
      </c>
      <c r="F109" s="160"/>
      <c r="G109" s="160"/>
      <c r="H109" s="160"/>
      <c r="I109" s="760"/>
      <c r="J109" s="760"/>
      <c r="K109" s="647"/>
      <c r="L109" s="647"/>
      <c r="M109" s="647"/>
      <c r="N109" s="647"/>
      <c r="O109" s="647"/>
      <c r="P109" s="650"/>
    </row>
    <row r="110" spans="1:16" s="656" customFormat="1" ht="37.35">
      <c r="A110" s="612">
        <v>79</v>
      </c>
      <c r="B110" s="761"/>
      <c r="C110" s="762" t="s">
        <v>807</v>
      </c>
      <c r="D110" s="763" t="s">
        <v>796</v>
      </c>
      <c r="E110" s="764">
        <f>(0.18538+0.527+0.477)*4</f>
        <v>4.7575199999999995</v>
      </c>
      <c r="F110" s="160"/>
      <c r="G110" s="160"/>
      <c r="H110" s="160"/>
      <c r="I110" s="765"/>
      <c r="J110" s="765"/>
      <c r="K110" s="647"/>
      <c r="L110" s="647"/>
      <c r="M110" s="647"/>
      <c r="N110" s="647"/>
      <c r="O110" s="647"/>
      <c r="P110" s="650"/>
    </row>
    <row r="111" spans="1:16" s="656" customFormat="1">
      <c r="A111" s="612">
        <v>80</v>
      </c>
      <c r="B111" s="688"/>
      <c r="C111" s="756" t="s">
        <v>1259</v>
      </c>
      <c r="D111" s="15" t="s">
        <v>140</v>
      </c>
      <c r="E111" s="438">
        <v>224</v>
      </c>
      <c r="F111" s="160"/>
      <c r="G111" s="160"/>
      <c r="H111" s="160"/>
      <c r="I111" s="160"/>
      <c r="J111" s="160"/>
      <c r="K111" s="647"/>
      <c r="L111" s="647"/>
      <c r="M111" s="647"/>
      <c r="N111" s="647"/>
      <c r="O111" s="647"/>
      <c r="P111" s="650"/>
    </row>
    <row r="112" spans="1:16" s="752" customFormat="1">
      <c r="A112" s="612">
        <v>81</v>
      </c>
      <c r="B112" s="747"/>
      <c r="C112" s="766" t="s">
        <v>1260</v>
      </c>
      <c r="D112" s="748" t="s">
        <v>29</v>
      </c>
      <c r="E112" s="749">
        <v>359.72</v>
      </c>
      <c r="F112" s="160"/>
      <c r="G112" s="160"/>
      <c r="H112" s="160"/>
      <c r="I112" s="160"/>
      <c r="J112" s="685"/>
      <c r="K112" s="647"/>
      <c r="L112" s="647"/>
      <c r="M112" s="647"/>
      <c r="N112" s="647"/>
      <c r="O112" s="647"/>
      <c r="P112" s="650"/>
    </row>
    <row r="113" spans="1:16" s="656" customFormat="1">
      <c r="A113" s="612"/>
      <c r="B113" s="767"/>
      <c r="C113" s="768" t="s">
        <v>950</v>
      </c>
      <c r="D113" s="769"/>
      <c r="E113" s="770"/>
      <c r="F113" s="750"/>
      <c r="G113" s="750"/>
      <c r="H113" s="750"/>
      <c r="I113" s="750"/>
      <c r="J113" s="750"/>
      <c r="K113" s="647"/>
      <c r="L113" s="647"/>
      <c r="M113" s="647"/>
      <c r="N113" s="647"/>
      <c r="O113" s="647"/>
      <c r="P113" s="650"/>
    </row>
    <row r="114" spans="1:16" s="752" customFormat="1" ht="24.9">
      <c r="A114" s="612">
        <v>82</v>
      </c>
      <c r="B114" s="747"/>
      <c r="C114" s="766" t="s">
        <v>1689</v>
      </c>
      <c r="D114" s="748" t="s">
        <v>29</v>
      </c>
      <c r="E114" s="749">
        <f>34.6*4</f>
        <v>138.4</v>
      </c>
      <c r="F114" s="160"/>
      <c r="G114" s="729"/>
      <c r="H114" s="182"/>
      <c r="I114" s="660"/>
      <c r="J114" s="685"/>
      <c r="K114" s="647"/>
      <c r="L114" s="647"/>
      <c r="M114" s="647"/>
      <c r="N114" s="647"/>
      <c r="O114" s="647"/>
      <c r="P114" s="650"/>
    </row>
    <row r="115" spans="1:16" s="752" customFormat="1" ht="37.35">
      <c r="A115" s="612">
        <v>83</v>
      </c>
      <c r="B115" s="747"/>
      <c r="C115" s="771" t="s">
        <v>961</v>
      </c>
      <c r="D115" s="748" t="s">
        <v>29</v>
      </c>
      <c r="E115" s="749">
        <f>41.4*4</f>
        <v>165.6</v>
      </c>
      <c r="F115" s="160"/>
      <c r="G115" s="729"/>
      <c r="H115" s="182"/>
      <c r="I115" s="660"/>
      <c r="J115" s="685"/>
      <c r="K115" s="647"/>
      <c r="L115" s="647"/>
      <c r="M115" s="647"/>
      <c r="N115" s="647"/>
      <c r="O115" s="647"/>
      <c r="P115" s="650"/>
    </row>
    <row r="116" spans="1:16" s="752" customFormat="1">
      <c r="A116" s="612">
        <v>84</v>
      </c>
      <c r="B116" s="747"/>
      <c r="C116" s="766" t="s">
        <v>958</v>
      </c>
      <c r="D116" s="748" t="s">
        <v>140</v>
      </c>
      <c r="E116" s="749">
        <f>52*4</f>
        <v>208</v>
      </c>
      <c r="F116" s="160"/>
      <c r="G116" s="729"/>
      <c r="H116" s="182"/>
      <c r="I116" s="660"/>
      <c r="J116" s="685"/>
      <c r="K116" s="647"/>
      <c r="L116" s="647"/>
      <c r="M116" s="647"/>
      <c r="N116" s="647"/>
      <c r="O116" s="647"/>
      <c r="P116" s="650"/>
    </row>
    <row r="117" spans="1:16" s="752" customFormat="1">
      <c r="A117" s="612">
        <v>85</v>
      </c>
      <c r="B117" s="747"/>
      <c r="C117" s="766" t="s">
        <v>959</v>
      </c>
      <c r="D117" s="748" t="s">
        <v>146</v>
      </c>
      <c r="E117" s="749">
        <f>32*4</f>
        <v>128</v>
      </c>
      <c r="F117" s="160"/>
      <c r="G117" s="160"/>
      <c r="H117" s="160"/>
      <c r="I117" s="160"/>
      <c r="J117" s="685"/>
      <c r="K117" s="647"/>
      <c r="L117" s="647"/>
      <c r="M117" s="647"/>
      <c r="N117" s="647"/>
      <c r="O117" s="647"/>
      <c r="P117" s="650"/>
    </row>
    <row r="118" spans="1:16" s="752" customFormat="1">
      <c r="A118" s="612">
        <v>86</v>
      </c>
      <c r="B118" s="747"/>
      <c r="C118" s="766" t="s">
        <v>960</v>
      </c>
      <c r="D118" s="748" t="s">
        <v>29</v>
      </c>
      <c r="E118" s="749">
        <f>27.3*4</f>
        <v>109.2</v>
      </c>
      <c r="F118" s="160"/>
      <c r="G118" s="729"/>
      <c r="H118" s="182"/>
      <c r="I118" s="660"/>
      <c r="J118" s="685"/>
      <c r="K118" s="647"/>
      <c r="L118" s="647"/>
      <c r="M118" s="647"/>
      <c r="N118" s="647"/>
      <c r="O118" s="647"/>
      <c r="P118" s="650"/>
    </row>
    <row r="119" spans="1:16" s="752" customFormat="1" ht="37.35">
      <c r="A119" s="612">
        <v>87</v>
      </c>
      <c r="B119" s="747"/>
      <c r="C119" s="772" t="s">
        <v>1694</v>
      </c>
      <c r="D119" s="748" t="s">
        <v>140</v>
      </c>
      <c r="E119" s="749">
        <f>1*4</f>
        <v>4</v>
      </c>
      <c r="F119" s="750"/>
      <c r="G119" s="773"/>
      <c r="H119" s="774"/>
      <c r="I119" s="690"/>
      <c r="J119" s="775"/>
      <c r="K119" s="647"/>
      <c r="L119" s="647"/>
      <c r="M119" s="647"/>
      <c r="N119" s="647"/>
      <c r="O119" s="647"/>
      <c r="P119" s="650"/>
    </row>
    <row r="120" spans="1:16" s="752" customFormat="1">
      <c r="A120" s="612">
        <v>88</v>
      </c>
      <c r="B120" s="747"/>
      <c r="C120" s="772" t="s">
        <v>1695</v>
      </c>
      <c r="D120" s="748" t="s">
        <v>29</v>
      </c>
      <c r="E120" s="749">
        <f>89.93*4</f>
        <v>359.72</v>
      </c>
      <c r="F120" s="750"/>
      <c r="G120" s="773"/>
      <c r="H120" s="774"/>
      <c r="I120" s="690"/>
      <c r="J120" s="775"/>
      <c r="K120" s="647"/>
      <c r="L120" s="647"/>
      <c r="M120" s="647"/>
      <c r="N120" s="647"/>
      <c r="O120" s="647"/>
      <c r="P120" s="650"/>
    </row>
    <row r="121" spans="1:16" s="752" customFormat="1">
      <c r="A121" s="612">
        <v>89</v>
      </c>
      <c r="B121" s="747"/>
      <c r="C121" s="732" t="s">
        <v>855</v>
      </c>
      <c r="D121" s="438" t="s">
        <v>29</v>
      </c>
      <c r="E121" s="749">
        <f>89.93*4</f>
        <v>359.72</v>
      </c>
      <c r="F121" s="750"/>
      <c r="G121" s="773"/>
      <c r="H121" s="774"/>
      <c r="I121" s="690"/>
      <c r="J121" s="775"/>
      <c r="K121" s="647"/>
      <c r="L121" s="647"/>
      <c r="M121" s="647"/>
      <c r="N121" s="647"/>
      <c r="O121" s="647"/>
      <c r="P121" s="650"/>
    </row>
    <row r="122" spans="1:16" s="752" customFormat="1">
      <c r="A122" s="612">
        <v>90</v>
      </c>
      <c r="B122" s="747"/>
      <c r="C122" s="732" t="s">
        <v>1696</v>
      </c>
      <c r="D122" s="438" t="s">
        <v>145</v>
      </c>
      <c r="E122" s="438">
        <f>33*4</f>
        <v>132</v>
      </c>
      <c r="F122" s="750"/>
      <c r="G122" s="773"/>
      <c r="H122" s="774"/>
      <c r="I122" s="690"/>
      <c r="J122" s="775"/>
      <c r="K122" s="647"/>
      <c r="L122" s="647"/>
      <c r="M122" s="647"/>
      <c r="N122" s="647"/>
      <c r="O122" s="647"/>
      <c r="P122" s="650"/>
    </row>
    <row r="123" spans="1:16" s="752" customFormat="1">
      <c r="A123" s="612">
        <v>91</v>
      </c>
      <c r="B123" s="747"/>
      <c r="C123" s="732" t="s">
        <v>1697</v>
      </c>
      <c r="D123" s="438" t="s">
        <v>145</v>
      </c>
      <c r="E123" s="438">
        <f>3.2*3*4</f>
        <v>38.400000000000006</v>
      </c>
      <c r="F123" s="750"/>
      <c r="G123" s="773"/>
      <c r="H123" s="774"/>
      <c r="I123" s="690"/>
      <c r="J123" s="775"/>
      <c r="K123" s="647"/>
      <c r="L123" s="647"/>
      <c r="M123" s="647"/>
      <c r="N123" s="647"/>
      <c r="O123" s="647"/>
      <c r="P123" s="650"/>
    </row>
    <row r="124" spans="1:16" s="752" customFormat="1">
      <c r="A124" s="612">
        <v>92</v>
      </c>
      <c r="B124" s="747"/>
      <c r="C124" s="624" t="s">
        <v>1698</v>
      </c>
      <c r="D124" s="748"/>
      <c r="E124" s="749"/>
      <c r="F124" s="750"/>
      <c r="G124" s="773"/>
      <c r="H124" s="774"/>
      <c r="I124" s="690"/>
      <c r="J124" s="775"/>
      <c r="K124" s="647"/>
      <c r="L124" s="647"/>
      <c r="M124" s="647"/>
      <c r="N124" s="647"/>
      <c r="O124" s="647"/>
      <c r="P124" s="650"/>
    </row>
    <row r="125" spans="1:16" s="752" customFormat="1" ht="49.75">
      <c r="A125" s="612">
        <v>93</v>
      </c>
      <c r="B125" s="747"/>
      <c r="C125" s="772" t="s">
        <v>1699</v>
      </c>
      <c r="D125" s="748" t="s">
        <v>140</v>
      </c>
      <c r="E125" s="749">
        <f>9*4</f>
        <v>36</v>
      </c>
      <c r="F125" s="750"/>
      <c r="G125" s="773"/>
      <c r="H125" s="774"/>
      <c r="I125" s="690"/>
      <c r="J125" s="775"/>
      <c r="K125" s="647"/>
      <c r="L125" s="647"/>
      <c r="M125" s="647"/>
      <c r="N125" s="647"/>
      <c r="O125" s="647"/>
      <c r="P125" s="650"/>
    </row>
    <row r="126" spans="1:16" s="752" customFormat="1" ht="49.75">
      <c r="A126" s="612">
        <v>94</v>
      </c>
      <c r="B126" s="747"/>
      <c r="C126" s="772" t="s">
        <v>1700</v>
      </c>
      <c r="D126" s="748" t="s">
        <v>140</v>
      </c>
      <c r="E126" s="749">
        <f>30*4</f>
        <v>120</v>
      </c>
      <c r="F126" s="750"/>
      <c r="G126" s="773"/>
      <c r="H126" s="774"/>
      <c r="I126" s="690"/>
      <c r="J126" s="775"/>
      <c r="K126" s="647"/>
      <c r="L126" s="647"/>
      <c r="M126" s="647"/>
      <c r="N126" s="647"/>
      <c r="O126" s="647"/>
      <c r="P126" s="650"/>
    </row>
    <row r="127" spans="1:16" s="752" customFormat="1" ht="37.35">
      <c r="A127" s="612">
        <v>95</v>
      </c>
      <c r="B127" s="747"/>
      <c r="C127" s="772" t="s">
        <v>1701</v>
      </c>
      <c r="D127" s="748" t="s">
        <v>140</v>
      </c>
      <c r="E127" s="749">
        <f>9*4</f>
        <v>36</v>
      </c>
      <c r="F127" s="750"/>
      <c r="G127" s="773"/>
      <c r="H127" s="774"/>
      <c r="I127" s="690"/>
      <c r="J127" s="775"/>
      <c r="K127" s="647"/>
      <c r="L127" s="647"/>
      <c r="M127" s="647"/>
      <c r="N127" s="647"/>
      <c r="O127" s="647"/>
      <c r="P127" s="650"/>
    </row>
    <row r="128" spans="1:16" s="752" customFormat="1" ht="37.35">
      <c r="A128" s="612">
        <v>96</v>
      </c>
      <c r="B128" s="747"/>
      <c r="C128" s="812" t="s">
        <v>1714</v>
      </c>
      <c r="D128" s="748" t="s">
        <v>140</v>
      </c>
      <c r="E128" s="749">
        <f>4*4</f>
        <v>16</v>
      </c>
      <c r="F128" s="750"/>
      <c r="G128" s="773"/>
      <c r="H128" s="774"/>
      <c r="I128" s="690"/>
      <c r="J128" s="775"/>
      <c r="K128" s="647"/>
      <c r="L128" s="647"/>
      <c r="M128" s="647"/>
      <c r="N128" s="647"/>
      <c r="O128" s="647"/>
      <c r="P128" s="650"/>
    </row>
    <row r="129" spans="1:16" s="752" customFormat="1" ht="49.75">
      <c r="A129" s="612">
        <v>97</v>
      </c>
      <c r="B129" s="747"/>
      <c r="C129" s="772" t="s">
        <v>1702</v>
      </c>
      <c r="D129" s="748" t="s">
        <v>140</v>
      </c>
      <c r="E129" s="749">
        <f>1*4</f>
        <v>4</v>
      </c>
      <c r="F129" s="750"/>
      <c r="G129" s="773"/>
      <c r="H129" s="774"/>
      <c r="I129" s="690"/>
      <c r="J129" s="775"/>
      <c r="K129" s="647"/>
      <c r="L129" s="647"/>
      <c r="M129" s="647"/>
      <c r="N129" s="647"/>
      <c r="O129" s="647"/>
      <c r="P129" s="650"/>
    </row>
    <row r="130" spans="1:16" s="752" customFormat="1">
      <c r="A130" s="612"/>
      <c r="B130" s="747"/>
      <c r="C130" s="624" t="s">
        <v>952</v>
      </c>
      <c r="D130" s="748"/>
      <c r="E130" s="749"/>
      <c r="F130" s="549"/>
      <c r="G130" s="750"/>
      <c r="H130" s="751"/>
      <c r="I130" s="549"/>
      <c r="J130" s="549"/>
      <c r="K130" s="647"/>
      <c r="L130" s="647"/>
      <c r="M130" s="647"/>
      <c r="N130" s="647"/>
      <c r="O130" s="647"/>
      <c r="P130" s="650"/>
    </row>
    <row r="131" spans="1:16" s="656" customFormat="1">
      <c r="A131" s="612"/>
      <c r="B131" s="688"/>
      <c r="C131" s="753" t="s">
        <v>948</v>
      </c>
      <c r="D131" s="615"/>
      <c r="E131" s="754"/>
      <c r="F131" s="160"/>
      <c r="G131" s="160"/>
      <c r="H131" s="160"/>
      <c r="I131" s="755"/>
      <c r="J131" s="755"/>
      <c r="K131" s="647"/>
      <c r="L131" s="647"/>
      <c r="M131" s="647"/>
      <c r="N131" s="647"/>
      <c r="O131" s="647"/>
      <c r="P131" s="650"/>
    </row>
    <row r="132" spans="1:16" s="656" customFormat="1" ht="24.9">
      <c r="A132" s="612">
        <v>98</v>
      </c>
      <c r="B132" s="688"/>
      <c r="C132" s="756" t="s">
        <v>794</v>
      </c>
      <c r="D132" s="15" t="s">
        <v>29</v>
      </c>
      <c r="E132" s="438">
        <v>423</v>
      </c>
      <c r="F132" s="160"/>
      <c r="G132" s="160"/>
      <c r="H132" s="160"/>
      <c r="I132" s="160"/>
      <c r="J132" s="160"/>
      <c r="K132" s="647"/>
      <c r="L132" s="647"/>
      <c r="M132" s="647"/>
      <c r="N132" s="647"/>
      <c r="O132" s="647"/>
      <c r="P132" s="650"/>
    </row>
    <row r="133" spans="1:16" s="656" customFormat="1" ht="24.9">
      <c r="A133" s="612">
        <v>99</v>
      </c>
      <c r="B133" s="688"/>
      <c r="C133" s="757" t="s">
        <v>953</v>
      </c>
      <c r="D133" s="15" t="s">
        <v>586</v>
      </c>
      <c r="E133" s="438">
        <f>3.84*3</f>
        <v>11.52</v>
      </c>
      <c r="F133" s="160"/>
      <c r="G133" s="160"/>
      <c r="H133" s="160"/>
      <c r="I133" s="160"/>
      <c r="J133" s="160"/>
      <c r="K133" s="647"/>
      <c r="L133" s="647"/>
      <c r="M133" s="647"/>
      <c r="N133" s="647"/>
      <c r="O133" s="647"/>
      <c r="P133" s="650"/>
    </row>
    <row r="134" spans="1:16" s="656" customFormat="1" ht="24.9">
      <c r="A134" s="612">
        <v>100</v>
      </c>
      <c r="B134" s="688"/>
      <c r="C134" s="758" t="s">
        <v>795</v>
      </c>
      <c r="D134" s="15" t="s">
        <v>796</v>
      </c>
      <c r="E134" s="438">
        <f>(0.276+0.074)*3</f>
        <v>1.05</v>
      </c>
      <c r="F134" s="160"/>
      <c r="G134" s="160"/>
      <c r="H134" s="160"/>
      <c r="I134" s="160"/>
      <c r="J134" s="160"/>
      <c r="K134" s="647"/>
      <c r="L134" s="647"/>
      <c r="M134" s="647"/>
      <c r="N134" s="647"/>
      <c r="O134" s="647"/>
      <c r="P134" s="650"/>
    </row>
    <row r="135" spans="1:16" s="656" customFormat="1" ht="24.9">
      <c r="A135" s="612">
        <v>101</v>
      </c>
      <c r="B135" s="688"/>
      <c r="C135" s="758" t="s">
        <v>949</v>
      </c>
      <c r="D135" s="15" t="s">
        <v>586</v>
      </c>
      <c r="E135" s="438">
        <f>5.87*3</f>
        <v>17.61</v>
      </c>
      <c r="F135" s="160"/>
      <c r="G135" s="160"/>
      <c r="H135" s="160"/>
      <c r="I135" s="160"/>
      <c r="J135" s="160"/>
      <c r="K135" s="647"/>
      <c r="L135" s="647"/>
      <c r="M135" s="647"/>
      <c r="N135" s="647"/>
      <c r="O135" s="647"/>
      <c r="P135" s="650"/>
    </row>
    <row r="136" spans="1:16" s="656" customFormat="1" ht="37.35">
      <c r="A136" s="612">
        <v>102</v>
      </c>
      <c r="B136" s="761"/>
      <c r="C136" s="762" t="s">
        <v>807</v>
      </c>
      <c r="D136" s="763" t="s">
        <v>796</v>
      </c>
      <c r="E136" s="764">
        <f>(0.446+0.3133+0.20361+0.062)*3</f>
        <v>3.0747300000000006</v>
      </c>
      <c r="F136" s="160"/>
      <c r="G136" s="160"/>
      <c r="H136" s="160"/>
      <c r="I136" s="765"/>
      <c r="J136" s="765"/>
      <c r="K136" s="647"/>
      <c r="L136" s="647"/>
      <c r="M136" s="647"/>
      <c r="N136" s="647"/>
      <c r="O136" s="647"/>
      <c r="P136" s="650"/>
    </row>
    <row r="137" spans="1:16" s="752" customFormat="1" ht="24.9">
      <c r="A137" s="612">
        <v>103</v>
      </c>
      <c r="B137" s="747"/>
      <c r="C137" s="766" t="s">
        <v>1690</v>
      </c>
      <c r="D137" s="748" t="s">
        <v>29</v>
      </c>
      <c r="E137" s="749">
        <v>64.53</v>
      </c>
      <c r="F137" s="160"/>
      <c r="G137" s="160"/>
      <c r="H137" s="160"/>
      <c r="I137" s="160"/>
      <c r="J137" s="685"/>
      <c r="K137" s="647"/>
      <c r="L137" s="647"/>
      <c r="M137" s="647"/>
      <c r="N137" s="647"/>
      <c r="O137" s="647"/>
      <c r="P137" s="650"/>
    </row>
    <row r="138" spans="1:16" s="656" customFormat="1">
      <c r="A138" s="612"/>
      <c r="B138" s="767"/>
      <c r="C138" s="768" t="s">
        <v>950</v>
      </c>
      <c r="D138" s="769"/>
      <c r="E138" s="770"/>
      <c r="F138" s="750"/>
      <c r="G138" s="750"/>
      <c r="H138" s="750"/>
      <c r="I138" s="750"/>
      <c r="J138" s="750"/>
      <c r="K138" s="647"/>
      <c r="L138" s="647"/>
      <c r="M138" s="647"/>
      <c r="N138" s="647"/>
      <c r="O138" s="647"/>
      <c r="P138" s="650"/>
    </row>
    <row r="139" spans="1:16" s="752" customFormat="1" ht="24.9">
      <c r="A139" s="612">
        <v>104</v>
      </c>
      <c r="B139" s="747"/>
      <c r="C139" s="766" t="s">
        <v>1691</v>
      </c>
      <c r="D139" s="748" t="s">
        <v>29</v>
      </c>
      <c r="E139" s="749">
        <f>29.2*3</f>
        <v>87.6</v>
      </c>
      <c r="F139" s="160"/>
      <c r="G139" s="729"/>
      <c r="H139" s="182"/>
      <c r="I139" s="660"/>
      <c r="J139" s="685"/>
      <c r="K139" s="647"/>
      <c r="L139" s="647"/>
      <c r="M139" s="647"/>
      <c r="N139" s="647"/>
      <c r="O139" s="647"/>
      <c r="P139" s="650"/>
    </row>
    <row r="140" spans="1:16" s="752" customFormat="1" ht="24.9">
      <c r="A140" s="612">
        <v>105</v>
      </c>
      <c r="B140" s="747"/>
      <c r="C140" s="766" t="s">
        <v>1261</v>
      </c>
      <c r="D140" s="748" t="s">
        <v>140</v>
      </c>
      <c r="E140" s="749">
        <f>9*3</f>
        <v>27</v>
      </c>
      <c r="F140" s="160"/>
      <c r="G140" s="729"/>
      <c r="H140" s="182"/>
      <c r="I140" s="660"/>
      <c r="J140" s="685"/>
      <c r="K140" s="647"/>
      <c r="L140" s="647"/>
      <c r="M140" s="647"/>
      <c r="N140" s="647"/>
      <c r="O140" s="647"/>
      <c r="P140" s="650"/>
    </row>
    <row r="141" spans="1:16" s="752" customFormat="1">
      <c r="A141" s="612">
        <v>106</v>
      </c>
      <c r="B141" s="747"/>
      <c r="C141" s="766" t="s">
        <v>1262</v>
      </c>
      <c r="D141" s="748" t="s">
        <v>140</v>
      </c>
      <c r="E141" s="749">
        <f>9*3</f>
        <v>27</v>
      </c>
      <c r="F141" s="160"/>
      <c r="G141" s="729"/>
      <c r="H141" s="182"/>
      <c r="I141" s="660"/>
      <c r="J141" s="685"/>
      <c r="K141" s="647"/>
      <c r="L141" s="647"/>
      <c r="M141" s="647"/>
      <c r="N141" s="647"/>
      <c r="O141" s="647"/>
      <c r="P141" s="650"/>
    </row>
    <row r="142" spans="1:16" s="752" customFormat="1">
      <c r="A142" s="612">
        <v>107</v>
      </c>
      <c r="B142" s="747"/>
      <c r="C142" s="766" t="s">
        <v>959</v>
      </c>
      <c r="D142" s="748" t="s">
        <v>146</v>
      </c>
      <c r="E142" s="749">
        <f>13*3</f>
        <v>39</v>
      </c>
      <c r="F142" s="160"/>
      <c r="G142" s="160"/>
      <c r="H142" s="160"/>
      <c r="I142" s="160"/>
      <c r="J142" s="685"/>
      <c r="K142" s="647"/>
      <c r="L142" s="647"/>
      <c r="M142" s="647"/>
      <c r="N142" s="647"/>
      <c r="O142" s="647"/>
      <c r="P142" s="650"/>
    </row>
    <row r="143" spans="1:16" s="752" customFormat="1">
      <c r="A143" s="612">
        <v>108</v>
      </c>
      <c r="B143" s="747"/>
      <c r="C143" s="732" t="s">
        <v>1696</v>
      </c>
      <c r="D143" s="438" t="s">
        <v>145</v>
      </c>
      <c r="E143" s="438">
        <f>4.9*3</f>
        <v>14.700000000000001</v>
      </c>
      <c r="F143" s="750"/>
      <c r="G143" s="750"/>
      <c r="H143" s="750"/>
      <c r="I143" s="750"/>
      <c r="J143" s="775"/>
      <c r="K143" s="647"/>
      <c r="L143" s="647"/>
      <c r="M143" s="647"/>
      <c r="N143" s="647"/>
      <c r="O143" s="647"/>
      <c r="P143" s="650"/>
    </row>
    <row r="144" spans="1:16" s="752" customFormat="1">
      <c r="A144" s="612">
        <v>109</v>
      </c>
      <c r="B144" s="747"/>
      <c r="C144" s="732" t="s">
        <v>1697</v>
      </c>
      <c r="D144" s="438" t="s">
        <v>145</v>
      </c>
      <c r="E144" s="438">
        <f>2.7*3</f>
        <v>8.1000000000000014</v>
      </c>
      <c r="F144" s="750"/>
      <c r="G144" s="750"/>
      <c r="H144" s="750"/>
      <c r="I144" s="750"/>
      <c r="J144" s="775"/>
      <c r="K144" s="647"/>
      <c r="L144" s="647"/>
      <c r="M144" s="647"/>
      <c r="N144" s="647"/>
      <c r="O144" s="647"/>
      <c r="P144" s="650"/>
    </row>
    <row r="145" spans="1:16" s="752" customFormat="1">
      <c r="A145" s="612"/>
      <c r="B145" s="747"/>
      <c r="C145" s="624" t="s">
        <v>954</v>
      </c>
      <c r="D145" s="748"/>
      <c r="E145" s="749"/>
      <c r="F145" s="549"/>
      <c r="G145" s="750"/>
      <c r="H145" s="751"/>
      <c r="I145" s="549"/>
      <c r="J145" s="549"/>
      <c r="K145" s="647"/>
      <c r="L145" s="647"/>
      <c r="M145" s="647"/>
      <c r="N145" s="647"/>
      <c r="O145" s="647"/>
      <c r="P145" s="650"/>
    </row>
    <row r="146" spans="1:16" s="656" customFormat="1">
      <c r="A146" s="612"/>
      <c r="B146" s="688"/>
      <c r="C146" s="753" t="s">
        <v>948</v>
      </c>
      <c r="D146" s="615"/>
      <c r="E146" s="754"/>
      <c r="F146" s="160"/>
      <c r="G146" s="160"/>
      <c r="H146" s="160"/>
      <c r="I146" s="755"/>
      <c r="J146" s="755"/>
      <c r="K146" s="647"/>
      <c r="L146" s="647"/>
      <c r="M146" s="647"/>
      <c r="N146" s="647"/>
      <c r="O146" s="647"/>
      <c r="P146" s="650"/>
    </row>
    <row r="147" spans="1:16" s="656" customFormat="1" ht="24.9">
      <c r="A147" s="612">
        <v>110</v>
      </c>
      <c r="B147" s="688"/>
      <c r="C147" s="756" t="s">
        <v>794</v>
      </c>
      <c r="D147" s="15" t="s">
        <v>29</v>
      </c>
      <c r="E147" s="438">
        <v>44</v>
      </c>
      <c r="F147" s="160"/>
      <c r="G147" s="160"/>
      <c r="H147" s="160"/>
      <c r="I147" s="160"/>
      <c r="J147" s="160"/>
      <c r="K147" s="647"/>
      <c r="L147" s="647"/>
      <c r="M147" s="647"/>
      <c r="N147" s="647"/>
      <c r="O147" s="647"/>
      <c r="P147" s="650"/>
    </row>
    <row r="148" spans="1:16" s="656" customFormat="1" ht="24.9">
      <c r="A148" s="612">
        <v>111</v>
      </c>
      <c r="B148" s="688"/>
      <c r="C148" s="757" t="s">
        <v>953</v>
      </c>
      <c r="D148" s="15" t="s">
        <v>586</v>
      </c>
      <c r="E148" s="438">
        <v>3.27</v>
      </c>
      <c r="F148" s="160"/>
      <c r="G148" s="160"/>
      <c r="H148" s="160"/>
      <c r="I148" s="160"/>
      <c r="J148" s="160"/>
      <c r="K148" s="647"/>
      <c r="L148" s="647"/>
      <c r="M148" s="647"/>
      <c r="N148" s="647"/>
      <c r="O148" s="647"/>
      <c r="P148" s="650"/>
    </row>
    <row r="149" spans="1:16" s="656" customFormat="1" ht="24.9">
      <c r="A149" s="612">
        <v>112</v>
      </c>
      <c r="B149" s="688"/>
      <c r="C149" s="758" t="s">
        <v>795</v>
      </c>
      <c r="D149" s="15" t="s">
        <v>796</v>
      </c>
      <c r="E149" s="438">
        <f>0.261+0.028</f>
        <v>0.28900000000000003</v>
      </c>
      <c r="F149" s="160"/>
      <c r="G149" s="160"/>
      <c r="H149" s="160"/>
      <c r="I149" s="160"/>
      <c r="J149" s="160"/>
      <c r="K149" s="647"/>
      <c r="L149" s="647"/>
      <c r="M149" s="647"/>
      <c r="N149" s="647"/>
      <c r="O149" s="647"/>
      <c r="P149" s="650"/>
    </row>
    <row r="150" spans="1:16" s="656" customFormat="1" ht="24.9">
      <c r="A150" s="612">
        <v>113</v>
      </c>
      <c r="B150" s="688"/>
      <c r="C150" s="758" t="s">
        <v>949</v>
      </c>
      <c r="D150" s="15" t="s">
        <v>586</v>
      </c>
      <c r="E150" s="438">
        <v>5.45</v>
      </c>
      <c r="F150" s="160"/>
      <c r="G150" s="160"/>
      <c r="H150" s="160"/>
      <c r="I150" s="160"/>
      <c r="J150" s="160"/>
      <c r="K150" s="647"/>
      <c r="L150" s="647"/>
      <c r="M150" s="647"/>
      <c r="N150" s="647"/>
      <c r="O150" s="647"/>
      <c r="P150" s="650"/>
    </row>
    <row r="151" spans="1:16" s="656" customFormat="1" ht="49.75">
      <c r="A151" s="612">
        <v>114</v>
      </c>
      <c r="B151" s="759"/>
      <c r="C151" s="758" t="s">
        <v>814</v>
      </c>
      <c r="D151" s="759" t="s">
        <v>586</v>
      </c>
      <c r="E151" s="888">
        <f>1.7-0.441</f>
        <v>1.2589999999999999</v>
      </c>
      <c r="F151" s="160"/>
      <c r="G151" s="160"/>
      <c r="H151" s="160"/>
      <c r="I151" s="760"/>
      <c r="J151" s="760"/>
      <c r="K151" s="647"/>
      <c r="L151" s="647"/>
      <c r="M151" s="647"/>
      <c r="N151" s="647"/>
      <c r="O151" s="647"/>
      <c r="P151" s="650"/>
    </row>
    <row r="152" spans="1:16" s="752" customFormat="1">
      <c r="A152" s="612">
        <v>115</v>
      </c>
      <c r="B152" s="747"/>
      <c r="C152" s="766" t="s">
        <v>1260</v>
      </c>
      <c r="D152" s="748" t="s">
        <v>29</v>
      </c>
      <c r="E152" s="749">
        <v>21.7</v>
      </c>
      <c r="F152" s="160"/>
      <c r="G152" s="160"/>
      <c r="H152" s="160"/>
      <c r="I152" s="160"/>
      <c r="J152" s="685"/>
      <c r="K152" s="647"/>
      <c r="L152" s="647"/>
      <c r="M152" s="647"/>
      <c r="N152" s="647"/>
      <c r="O152" s="647"/>
      <c r="P152" s="650"/>
    </row>
    <row r="153" spans="1:16" s="656" customFormat="1">
      <c r="A153" s="612">
        <v>116</v>
      </c>
      <c r="B153" s="688"/>
      <c r="C153" s="756" t="s">
        <v>1692</v>
      </c>
      <c r="D153" s="15" t="s">
        <v>140</v>
      </c>
      <c r="E153" s="438">
        <v>9</v>
      </c>
      <c r="F153" s="160"/>
      <c r="G153" s="160"/>
      <c r="H153" s="160"/>
      <c r="I153" s="160"/>
      <c r="J153" s="160"/>
      <c r="K153" s="647"/>
      <c r="L153" s="647"/>
      <c r="M153" s="647"/>
      <c r="N153" s="647"/>
      <c r="O153" s="647"/>
      <c r="P153" s="650"/>
    </row>
    <row r="154" spans="1:16" s="656" customFormat="1">
      <c r="A154" s="612"/>
      <c r="B154" s="767"/>
      <c r="C154" s="768" t="s">
        <v>950</v>
      </c>
      <c r="D154" s="769"/>
      <c r="E154" s="770"/>
      <c r="F154" s="750"/>
      <c r="G154" s="750"/>
      <c r="H154" s="750"/>
      <c r="I154" s="750"/>
      <c r="J154" s="750"/>
      <c r="K154" s="647"/>
      <c r="L154" s="647"/>
      <c r="M154" s="647"/>
      <c r="N154" s="647"/>
      <c r="O154" s="647"/>
      <c r="P154" s="650"/>
    </row>
    <row r="155" spans="1:16" s="752" customFormat="1" ht="24.9">
      <c r="A155" s="612">
        <v>117</v>
      </c>
      <c r="B155" s="747"/>
      <c r="C155" s="766" t="s">
        <v>1691</v>
      </c>
      <c r="D155" s="748" t="s">
        <v>29</v>
      </c>
      <c r="E155" s="749">
        <v>30.2</v>
      </c>
      <c r="F155" s="160"/>
      <c r="G155" s="729"/>
      <c r="H155" s="182"/>
      <c r="I155" s="660"/>
      <c r="J155" s="685"/>
      <c r="K155" s="647"/>
      <c r="L155" s="647"/>
      <c r="M155" s="647"/>
      <c r="N155" s="647"/>
      <c r="O155" s="647"/>
      <c r="P155" s="650"/>
    </row>
    <row r="156" spans="1:16" s="752" customFormat="1">
      <c r="A156" s="612">
        <v>118</v>
      </c>
      <c r="B156" s="747"/>
      <c r="C156" s="766" t="s">
        <v>958</v>
      </c>
      <c r="D156" s="748" t="s">
        <v>140</v>
      </c>
      <c r="E156" s="749">
        <v>24</v>
      </c>
      <c r="F156" s="160"/>
      <c r="G156" s="729"/>
      <c r="H156" s="182"/>
      <c r="I156" s="660"/>
      <c r="J156" s="685"/>
      <c r="K156" s="647"/>
      <c r="L156" s="647"/>
      <c r="M156" s="647"/>
      <c r="N156" s="647"/>
      <c r="O156" s="647"/>
      <c r="P156" s="650"/>
    </row>
    <row r="157" spans="1:16" s="752" customFormat="1">
      <c r="A157" s="612">
        <v>119</v>
      </c>
      <c r="B157" s="747"/>
      <c r="C157" s="766" t="s">
        <v>959</v>
      </c>
      <c r="D157" s="748" t="s">
        <v>146</v>
      </c>
      <c r="E157" s="749">
        <v>14.5</v>
      </c>
      <c r="F157" s="160"/>
      <c r="G157" s="160"/>
      <c r="H157" s="160"/>
      <c r="I157" s="160"/>
      <c r="J157" s="685"/>
      <c r="K157" s="647"/>
      <c r="L157" s="647"/>
      <c r="M157" s="647"/>
      <c r="N157" s="647"/>
      <c r="O157" s="647"/>
      <c r="P157" s="650"/>
    </row>
    <row r="158" spans="1:16" s="752" customFormat="1">
      <c r="A158" s="612">
        <v>120</v>
      </c>
      <c r="B158" s="776"/>
      <c r="C158" s="772" t="s">
        <v>1695</v>
      </c>
      <c r="D158" s="748" t="s">
        <v>29</v>
      </c>
      <c r="E158" s="749">
        <v>21.7</v>
      </c>
      <c r="F158" s="468"/>
      <c r="G158" s="468"/>
      <c r="H158" s="468"/>
      <c r="I158" s="468"/>
      <c r="J158" s="777"/>
      <c r="K158" s="778"/>
      <c r="L158" s="778"/>
      <c r="M158" s="778"/>
      <c r="N158" s="778"/>
      <c r="O158" s="778"/>
      <c r="P158" s="779"/>
    </row>
    <row r="159" spans="1:16" s="752" customFormat="1">
      <c r="A159" s="612">
        <v>121</v>
      </c>
      <c r="B159" s="776"/>
      <c r="C159" s="732" t="s">
        <v>855</v>
      </c>
      <c r="D159" s="438" t="s">
        <v>29</v>
      </c>
      <c r="E159" s="749">
        <v>21.7</v>
      </c>
      <c r="F159" s="468"/>
      <c r="G159" s="468"/>
      <c r="H159" s="468"/>
      <c r="I159" s="468"/>
      <c r="J159" s="777"/>
      <c r="K159" s="778"/>
      <c r="L159" s="778"/>
      <c r="M159" s="778"/>
      <c r="N159" s="778"/>
      <c r="O159" s="778"/>
      <c r="P159" s="779"/>
    </row>
    <row r="160" spans="1:16" s="752" customFormat="1">
      <c r="A160" s="612">
        <v>122</v>
      </c>
      <c r="B160" s="776"/>
      <c r="C160" s="732" t="s">
        <v>1696</v>
      </c>
      <c r="D160" s="438" t="s">
        <v>145</v>
      </c>
      <c r="E160" s="438">
        <v>4.3</v>
      </c>
      <c r="F160" s="468"/>
      <c r="G160" s="468"/>
      <c r="H160" s="468"/>
      <c r="I160" s="468"/>
      <c r="J160" s="777"/>
      <c r="K160" s="778"/>
      <c r="L160" s="778"/>
      <c r="M160" s="778"/>
      <c r="N160" s="778"/>
      <c r="O160" s="778"/>
      <c r="P160" s="779"/>
    </row>
    <row r="161" spans="1:16" s="752" customFormat="1">
      <c r="A161" s="612">
        <v>123</v>
      </c>
      <c r="B161" s="776"/>
      <c r="C161" s="732" t="s">
        <v>1697</v>
      </c>
      <c r="D161" s="438" t="s">
        <v>145</v>
      </c>
      <c r="E161" s="438">
        <v>2.5</v>
      </c>
      <c r="F161" s="468"/>
      <c r="G161" s="468"/>
      <c r="H161" s="468"/>
      <c r="I161" s="468"/>
      <c r="J161" s="777"/>
      <c r="K161" s="778"/>
      <c r="L161" s="778"/>
      <c r="M161" s="778"/>
      <c r="N161" s="778"/>
      <c r="O161" s="778"/>
      <c r="P161" s="779"/>
    </row>
    <row r="162" spans="1:16" ht="15.4" customHeight="1">
      <c r="A162" s="780"/>
      <c r="B162" s="781"/>
      <c r="C162" s="966" t="s">
        <v>98</v>
      </c>
      <c r="D162" s="967"/>
      <c r="E162" s="967"/>
      <c r="F162" s="967"/>
      <c r="G162" s="967"/>
      <c r="H162" s="967"/>
      <c r="I162" s="967"/>
      <c r="J162" s="967"/>
      <c r="K162" s="967"/>
      <c r="L162" s="782">
        <f>SUM(L13:L161)</f>
        <v>0</v>
      </c>
      <c r="M162" s="782">
        <f>SUM(M13:M161)</f>
        <v>0</v>
      </c>
      <c r="N162" s="782">
        <f>SUM(N13:N161)</f>
        <v>0</v>
      </c>
      <c r="O162" s="782">
        <f>SUM(O13:O161)</f>
        <v>0</v>
      </c>
      <c r="P162" s="782">
        <f>SUM(P13:P161)</f>
        <v>0</v>
      </c>
    </row>
    <row r="163" spans="1:16" s="670" customFormat="1">
      <c r="I163" s="671"/>
    </row>
    <row r="164" spans="1:16" s="672" customFormat="1" ht="12.8" customHeight="1">
      <c r="B164" s="673" t="s">
        <v>52</v>
      </c>
    </row>
    <row r="165" spans="1:16" s="672" customFormat="1" ht="45" customHeight="1">
      <c r="A165" s="94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5" s="941"/>
      <c r="C165" s="941"/>
      <c r="D165" s="941"/>
      <c r="E165" s="941"/>
      <c r="F165" s="941"/>
      <c r="G165" s="941"/>
      <c r="H165" s="941"/>
      <c r="I165" s="941"/>
      <c r="J165" s="941"/>
      <c r="K165" s="941"/>
      <c r="L165" s="941"/>
      <c r="M165" s="941"/>
      <c r="N165" s="941"/>
      <c r="O165" s="941"/>
      <c r="P165" s="941"/>
    </row>
    <row r="166" spans="1:16" s="672" customFormat="1" ht="79.55" customHeight="1">
      <c r="A166" s="941">
        <f>'2,1'!$A$192</f>
        <v>0</v>
      </c>
      <c r="B166" s="941"/>
      <c r="C166" s="941"/>
      <c r="D166" s="941"/>
      <c r="E166" s="941"/>
      <c r="F166" s="941"/>
      <c r="G166" s="941"/>
      <c r="H166" s="941"/>
      <c r="I166" s="941"/>
      <c r="J166" s="941"/>
      <c r="K166" s="941"/>
      <c r="L166" s="941"/>
      <c r="M166" s="941"/>
      <c r="N166" s="941"/>
      <c r="O166" s="941"/>
      <c r="P166" s="941"/>
    </row>
    <row r="167" spans="1:16" s="672" customFormat="1" ht="12.8" customHeight="1">
      <c r="B167" s="674"/>
    </row>
    <row r="168" spans="1:16" s="672" customFormat="1" ht="12.8" customHeight="1">
      <c r="B168" s="674"/>
    </row>
    <row r="169" spans="1:16" s="670" customFormat="1">
      <c r="B169" s="670" t="s">
        <v>8</v>
      </c>
      <c r="L169" s="670" t="str">
        <f>Koptame!B41</f>
        <v>Pārbaudīja:</v>
      </c>
    </row>
    <row r="170" spans="1:16" s="670" customFormat="1">
      <c r="C170" s="675">
        <f>Koptame!C36</f>
        <v>0</v>
      </c>
      <c r="L170" s="675"/>
      <c r="M170" s="938">
        <f>Koptame!C42</f>
        <v>0</v>
      </c>
      <c r="N170" s="938"/>
    </row>
    <row r="171" spans="1:16" s="670" customFormat="1">
      <c r="C171" s="676">
        <f>Koptame!C37</f>
        <v>0</v>
      </c>
      <c r="L171" s="676"/>
      <c r="M171" s="939">
        <f>Koptame!C43</f>
        <v>0</v>
      </c>
      <c r="N171" s="939"/>
    </row>
    <row r="172" spans="1:16" s="670" customFormat="1" collapsed="1">
      <c r="B172" s="671"/>
      <c r="F172" s="671"/>
      <c r="G172" s="671"/>
    </row>
  </sheetData>
  <mergeCells count="17">
    <mergeCell ref="A2:P2"/>
    <mergeCell ref="D3:P3"/>
    <mergeCell ref="D4:P4"/>
    <mergeCell ref="D5:P5"/>
    <mergeCell ref="L9:O9"/>
    <mergeCell ref="F11:K11"/>
    <mergeCell ref="L11:P11"/>
    <mergeCell ref="C162:K162"/>
    <mergeCell ref="M171:N171"/>
    <mergeCell ref="M170:N170"/>
    <mergeCell ref="A166:P166"/>
    <mergeCell ref="A165:P165"/>
    <mergeCell ref="A11:A12"/>
    <mergeCell ref="B11:B12"/>
    <mergeCell ref="C11:C12"/>
    <mergeCell ref="D11:D12"/>
    <mergeCell ref="E11:E12"/>
  </mergeCells>
  <phoneticPr fontId="21" type="noConversion"/>
  <conditionalFormatting sqref="I103 I145 I130">
    <cfRule type="expression" dxfId="182" priority="218" stopIfTrue="1">
      <formula>I103=#REF!=FALSE</formula>
    </cfRule>
  </conditionalFormatting>
  <conditionalFormatting sqref="I103 I145">
    <cfRule type="expression" dxfId="181" priority="213" stopIfTrue="1">
      <formula>I103=#REF!=FALSE</formula>
    </cfRule>
    <cfRule type="expression" dxfId="180" priority="214">
      <formula>#REF!&gt;0</formula>
    </cfRule>
    <cfRule type="expression" dxfId="179" priority="215">
      <formula>#REF!=3</formula>
    </cfRule>
    <cfRule type="expression" dxfId="178" priority="216">
      <formula>#REF!=2</formula>
    </cfRule>
    <cfRule type="expression" dxfId="177" priority="217">
      <formula>#REF!=1</formula>
    </cfRule>
  </conditionalFormatting>
  <conditionalFormatting sqref="I109">
    <cfRule type="expression" dxfId="176" priority="193">
      <formula>#REF!=3</formula>
    </cfRule>
    <cfRule type="expression" dxfId="175" priority="194">
      <formula>#REF!=2</formula>
    </cfRule>
    <cfRule type="expression" dxfId="174" priority="195">
      <formula>#REF!=1</formula>
    </cfRule>
    <cfRule type="expression" dxfId="173" priority="196" stopIfTrue="1">
      <formula>I109=#REF!=FALSE</formula>
    </cfRule>
    <cfRule type="expression" dxfId="172" priority="197">
      <formula>#REF!&gt;0</formula>
    </cfRule>
    <cfRule type="expression" dxfId="171" priority="198">
      <formula>#REF!=3</formula>
    </cfRule>
    <cfRule type="expression" dxfId="170" priority="199">
      <formula>#REF!=2</formula>
    </cfRule>
    <cfRule type="expression" dxfId="169" priority="200">
      <formula>#REF!=1</formula>
    </cfRule>
    <cfRule type="expression" dxfId="168" priority="201" stopIfTrue="1">
      <formula>I109=#REF!=FALSE</formula>
    </cfRule>
  </conditionalFormatting>
  <conditionalFormatting sqref="I109:I110">
    <cfRule type="expression" dxfId="167" priority="71">
      <formula>#REF!&gt;0</formula>
    </cfRule>
  </conditionalFormatting>
  <conditionalFormatting sqref="I110">
    <cfRule type="expression" dxfId="166" priority="70" stopIfTrue="1">
      <formula>I110=#REF!=FALSE</formula>
    </cfRule>
    <cfRule type="expression" dxfId="165" priority="72">
      <formula>#REF!=3</formula>
    </cfRule>
    <cfRule type="expression" dxfId="164" priority="73">
      <formula>#REF!=2</formula>
    </cfRule>
    <cfRule type="expression" dxfId="163" priority="74">
      <formula>#REF!=1</formula>
    </cfRule>
    <cfRule type="expression" dxfId="162" priority="75" stopIfTrue="1">
      <formula>I110=#REF!=FALSE</formula>
    </cfRule>
  </conditionalFormatting>
  <conditionalFormatting sqref="I112">
    <cfRule type="expression" dxfId="161" priority="49" stopIfTrue="1">
      <formula>I112=#REF!=FALSE</formula>
    </cfRule>
    <cfRule type="expression" dxfId="160" priority="50">
      <formula>#REF!&gt;0</formula>
    </cfRule>
    <cfRule type="expression" dxfId="159" priority="51">
      <formula>#REF!=3</formula>
    </cfRule>
    <cfRule type="expression" dxfId="158" priority="52">
      <formula>#REF!=2</formula>
    </cfRule>
    <cfRule type="expression" dxfId="157" priority="53">
      <formula>#REF!=1</formula>
    </cfRule>
    <cfRule type="expression" dxfId="156" priority="54" stopIfTrue="1">
      <formula>I112=#REF!=FALSE</formula>
    </cfRule>
    <cfRule type="expression" dxfId="155" priority="55" stopIfTrue="1">
      <formula>I112=#REF!=FALSE</formula>
    </cfRule>
    <cfRule type="expression" dxfId="154" priority="56">
      <formula>#REF!&gt;0</formula>
    </cfRule>
    <cfRule type="expression" dxfId="153" priority="57">
      <formula>#REF!=3</formula>
    </cfRule>
    <cfRule type="expression" dxfId="152" priority="58">
      <formula>#REF!=2</formula>
    </cfRule>
    <cfRule type="expression" dxfId="151" priority="59">
      <formula>#REF!=1</formula>
    </cfRule>
    <cfRule type="expression" dxfId="150" priority="60">
      <formula>#REF!&gt;0</formula>
    </cfRule>
    <cfRule type="expression" dxfId="149" priority="61">
      <formula>#REF!=3</formula>
    </cfRule>
    <cfRule type="expression" dxfId="148" priority="62">
      <formula>#REF!=2</formula>
    </cfRule>
    <cfRule type="expression" dxfId="147" priority="63">
      <formula>#REF!=1</formula>
    </cfRule>
    <cfRule type="expression" dxfId="146" priority="64" stopIfTrue="1">
      <formula>I112=#REF!=FALSE</formula>
    </cfRule>
    <cfRule type="expression" dxfId="145" priority="65">
      <formula>#REF!&gt;0</formula>
    </cfRule>
    <cfRule type="expression" dxfId="144" priority="66">
      <formula>#REF!=3</formula>
    </cfRule>
    <cfRule type="expression" dxfId="143" priority="67">
      <formula>#REF!=2</formula>
    </cfRule>
    <cfRule type="expression" dxfId="142" priority="68">
      <formula>#REF!=1</formula>
    </cfRule>
    <cfRule type="expression" dxfId="141" priority="69" stopIfTrue="1">
      <formula>I112=#REF!=FALSE</formula>
    </cfRule>
  </conditionalFormatting>
  <conditionalFormatting sqref="I114:I116">
    <cfRule type="expression" dxfId="140" priority="182">
      <formula>#REF!&gt;0</formula>
    </cfRule>
    <cfRule type="expression" dxfId="139" priority="183">
      <formula>#REF!=3</formula>
    </cfRule>
    <cfRule type="expression" dxfId="138" priority="184">
      <formula>#REF!=2</formula>
    </cfRule>
    <cfRule type="expression" dxfId="137" priority="185">
      <formula>#REF!=1</formula>
    </cfRule>
    <cfRule type="expression" dxfId="136" priority="186" stopIfTrue="1">
      <formula>I114=#REF!=FALSE</formula>
    </cfRule>
    <cfRule type="expression" dxfId="135" priority="187">
      <formula>#REF!&gt;0</formula>
    </cfRule>
    <cfRule type="expression" dxfId="134" priority="188">
      <formula>#REF!=3</formula>
    </cfRule>
    <cfRule type="expression" dxfId="133" priority="189">
      <formula>#REF!=2</formula>
    </cfRule>
    <cfRule type="expression" dxfId="132" priority="190">
      <formula>#REF!=1</formula>
    </cfRule>
    <cfRule type="expression" dxfId="131" priority="191" stopIfTrue="1">
      <formula>I114=#REF!=FALSE</formula>
    </cfRule>
  </conditionalFormatting>
  <conditionalFormatting sqref="I114:I117">
    <cfRule type="expression" dxfId="130" priority="180" stopIfTrue="1">
      <formula>I114=#REF!=FALSE</formula>
    </cfRule>
  </conditionalFormatting>
  <conditionalFormatting sqref="I117">
    <cfRule type="expression" dxfId="129" priority="166" stopIfTrue="1">
      <formula>I117=#REF!=FALSE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I117=#REF!=FALSE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7:I129">
    <cfRule type="expression" dxfId="115" priority="159" stopIfTrue="1">
      <formula>I117=#REF!=FALSE</formula>
    </cfRule>
  </conditionalFormatting>
  <conditionalFormatting sqref="I117:I130">
    <cfRule type="expression" dxfId="114" priority="149" stopIfTrue="1">
      <formula>I117=#REF!=FALSE</formula>
    </cfRule>
    <cfRule type="expression" dxfId="113" priority="155">
      <formula>#REF!&gt;0</formula>
    </cfRule>
    <cfRule type="expression" dxfId="112" priority="156">
      <formula>#REF!=3</formula>
    </cfRule>
    <cfRule type="expression" dxfId="111" priority="157">
      <formula>#REF!=2</formula>
    </cfRule>
    <cfRule type="expression" dxfId="110" priority="158">
      <formula>#REF!=1</formula>
    </cfRule>
  </conditionalFormatting>
  <conditionalFormatting sqref="I118:I129">
    <cfRule type="expression" dxfId="109" priority="150">
      <formula>#REF!&gt;0</formula>
    </cfRule>
    <cfRule type="expression" dxfId="108" priority="151">
      <formula>#REF!=3</formula>
    </cfRule>
    <cfRule type="expression" dxfId="107" priority="152">
      <formula>#REF!=2</formula>
    </cfRule>
    <cfRule type="expression" dxfId="106" priority="153">
      <formula>#REF!=1</formula>
    </cfRule>
    <cfRule type="expression" dxfId="105" priority="154" stopIfTrue="1">
      <formula>I118=#REF!=FALSE</formula>
    </cfRule>
  </conditionalFormatting>
  <conditionalFormatting sqref="I136">
    <cfRule type="expression" dxfId="104" priority="27" stopIfTrue="1">
      <formula>I136=#REF!=FALSE</formula>
    </cfRule>
  </conditionalFormatting>
  <conditionalFormatting sqref="I136:I137">
    <cfRule type="expression" dxfId="103" priority="16" stopIfTrue="1">
      <formula>I136=#REF!=FALSE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7">
    <cfRule type="expression" dxfId="98" priority="1" stopIfTrue="1">
      <formula>I137=#REF!=FALSE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I137=#REF!=FALSE</formula>
    </cfRule>
    <cfRule type="expression" dxfId="92" priority="7" stopIfTrue="1">
      <formula>I137=#REF!=FALSE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I137=#REF!=FALSE</formula>
    </cfRule>
  </conditionalFormatting>
  <conditionalFormatting sqref="I139:I141">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I139=#REF!=FALSE</formula>
    </cfRule>
  </conditionalFormatting>
  <conditionalFormatting sqref="I139:I144">
    <cfRule type="expression" dxfId="77" priority="124" stopIfTrue="1">
      <formula>I139=#REF!=FALSE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I139=#REF!=FALSE</formula>
    </cfRule>
  </conditionalFormatting>
  <conditionalFormatting sqref="I142:I144">
    <cfRule type="expression" dxfId="71" priority="118" stopIfTrue="1">
      <formula>I142=#REF!=FALSE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I142=#REF!=FALSE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I142=#REF!=FALSE</formula>
    </cfRule>
  </conditionalFormatting>
  <conditionalFormatting sqref="I151">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I151=#REF!=FALSE</formula>
    </cfRule>
  </conditionalFormatting>
  <conditionalFormatting sqref="I151:I152">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I151=#REF!=FALSE</formula>
    </cfRule>
  </conditionalFormatting>
  <conditionalFormatting sqref="I152">
    <cfRule type="expression" dxfId="46" priority="28" stopIfTrue="1">
      <formula>I152=#REF!=FALSE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I152=#REF!=FALSE</formula>
    </cfRule>
    <cfRule type="expression" dxfId="40" priority="34" stopIfTrue="1">
      <formula>I152=#REF!=FALSE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I152=#REF!=FALSE</formula>
    </cfRule>
  </conditionalFormatting>
  <conditionalFormatting sqref="I155:I156">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I155=#REF!=FALSE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I155=#REF!=FALSE</formula>
    </cfRule>
  </conditionalFormatting>
  <conditionalFormatting sqref="I155:I161">
    <cfRule type="expression" dxfId="20" priority="96" stopIfTrue="1">
      <formula>I155=#REF!=FALSE</formula>
    </cfRule>
  </conditionalFormatting>
  <conditionalFormatting sqref="I157:I161">
    <cfRule type="expression" dxfId="19" priority="76" stopIfTrue="1">
      <formula>I157=#REF!=FALSE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I157=#REF!=FALSE</formula>
    </cfRule>
    <cfRule type="expression" dxfId="13" priority="82" stopIfTrue="1">
      <formula>I157=#REF!=FALSE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I157=#REF!=FALSE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100" max="16383" man="1"/>
    <brk id="1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 G</cp:lastModifiedBy>
  <cp:lastPrinted>2024-10-24T12:07:27Z</cp:lastPrinted>
  <dcterms:created xsi:type="dcterms:W3CDTF">2011-09-07T11:49:58Z</dcterms:created>
  <dcterms:modified xsi:type="dcterms:W3CDTF">2024-11-19T20:19:03Z</dcterms:modified>
</cp:coreProperties>
</file>