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C:\Users\anna.leimane\Desktop\TITURGAS PII\Iepirkums\Jauns\pretendentu jautajumi\Baltexam\"/>
    </mc:Choice>
  </mc:AlternateContent>
  <xr:revisionPtr revIDLastSave="0" documentId="13_ncr:1_{FFF79E5A-F26E-4484-98FB-BBE358D736C0}" xr6:coauthVersionLast="47" xr6:coauthVersionMax="47" xr10:uidLastSave="{00000000-0000-0000-0000-000000000000}"/>
  <bookViews>
    <workbookView xWindow="28680" yWindow="-120" windowWidth="29040" windowHeight="15840" tabRatio="724" firstSheet="4" activeTab="6" xr2:uid="{00000000-000D-0000-FFFF-FFFF00000000}"/>
  </bookViews>
  <sheets>
    <sheet name="Koptame" sheetId="2" r:id="rId1"/>
    <sheet name="kops1" sheetId="22" r:id="rId2"/>
    <sheet name="1,1" sheetId="9" r:id="rId3"/>
    <sheet name="1,2" sheetId="10" r:id="rId4"/>
    <sheet name="1,3" sheetId="11" r:id="rId5"/>
    <sheet name="1,4" sheetId="12" r:id="rId6"/>
    <sheet name="1,5" sheetId="13" r:id="rId7"/>
    <sheet name="1,6" sheetId="14" r:id="rId8"/>
    <sheet name="1,7" sheetId="15" r:id="rId9"/>
    <sheet name="1,8" sheetId="16" r:id="rId10"/>
    <sheet name="1,9" sheetId="17" r:id="rId11"/>
    <sheet name="1,10" sheetId="18" r:id="rId12"/>
    <sheet name="1,11" sheetId="19" r:id="rId13"/>
    <sheet name="kops2" sheetId="33" r:id="rId14"/>
    <sheet name="2,1" sheetId="34" r:id="rId15"/>
    <sheet name="2,2" sheetId="35" r:id="rId16"/>
    <sheet name="2,3" sheetId="36" r:id="rId17"/>
    <sheet name="2,4" sheetId="37" r:id="rId18"/>
    <sheet name="2,5" sheetId="38" r:id="rId19"/>
    <sheet name="2,6" sheetId="39" r:id="rId20"/>
    <sheet name="2,7" sheetId="40" r:id="rId21"/>
    <sheet name="2,8" sheetId="41" r:id="rId22"/>
    <sheet name="2,9" sheetId="42" r:id="rId23"/>
    <sheet name="2,10" sheetId="43" r:id="rId24"/>
    <sheet name="2,11" sheetId="44" r:id="rId25"/>
    <sheet name="2,12" sheetId="45" r:id="rId26"/>
    <sheet name="2,13" sheetId="46" r:id="rId27"/>
    <sheet name="2,14" sheetId="47" r:id="rId28"/>
    <sheet name="2,17" sheetId="68" r:id="rId29"/>
    <sheet name="2,18" sheetId="69" r:id="rId30"/>
    <sheet name="kops3" sheetId="54" r:id="rId31"/>
    <sheet name="3,1" sheetId="55" r:id="rId32"/>
    <sheet name="3,2" sheetId="56" r:id="rId33"/>
    <sheet name="3,3" sheetId="57" r:id="rId34"/>
    <sheet name="3,4" sheetId="58" r:id="rId35"/>
    <sheet name="3,5" sheetId="59" r:id="rId36"/>
    <sheet name="kops4" sheetId="65" r:id="rId37"/>
    <sheet name="4,1" sheetId="66" r:id="rId38"/>
  </sheets>
  <externalReferences>
    <externalReference r:id="rId39"/>
  </externalReferences>
  <definedNames>
    <definedName name="_xlnm._FilterDatabase" localSheetId="2" hidden="1">'1,1'!$G$1:$G$31</definedName>
    <definedName name="_xlnm._FilterDatabase" localSheetId="28" hidden="1">'2,17'!$E$1:$E$92</definedName>
    <definedName name="_xlnm._FilterDatabase" localSheetId="17" hidden="1">'2,4'!$H$1:$H$314</definedName>
    <definedName name="_xlnm._FilterDatabase" localSheetId="18" hidden="1">'2,5'!$D$1:$D$62</definedName>
    <definedName name="_xlnm._FilterDatabase" localSheetId="19" hidden="1">'2,6'!$D$1:$D$318</definedName>
    <definedName name="_xlnm._FilterDatabase" localSheetId="20" hidden="1">'2,7'!$H$1:$H$170</definedName>
    <definedName name="_xlnm._FilterDatabase" localSheetId="21" hidden="1">'2,8'!$H$1:$H$50</definedName>
    <definedName name="_xlnm._FilterDatabase" localSheetId="31" hidden="1">'3,1'!$D$1:$D$66</definedName>
    <definedName name="_xlnm._FilterDatabase" localSheetId="32" hidden="1">'3,2'!$D$1:$D$57</definedName>
    <definedName name="_xlnm._FilterDatabase" localSheetId="33" hidden="1">'3,3'!$H$1:$H$68</definedName>
    <definedName name="_xlnm._FilterDatabase" localSheetId="34" hidden="1">'3,4'!$D$1:$D$51</definedName>
    <definedName name="A">'[1]2'!$A$1</definedName>
    <definedName name="P" localSheetId="2">#REF!</definedName>
    <definedName name="P" localSheetId="11">#REF!</definedName>
    <definedName name="P" localSheetId="1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0">#REF!</definedName>
    <definedName name="P" localSheetId="14">#REF!</definedName>
    <definedName name="P" localSheetId="23">#REF!</definedName>
    <definedName name="P" localSheetId="24">#REF!</definedName>
    <definedName name="P" localSheetId="25">#REF!</definedName>
    <definedName name="P" localSheetId="26">#REF!</definedName>
    <definedName name="P" localSheetId="27">#REF!</definedName>
    <definedName name="P" localSheetId="28">#REF!</definedName>
    <definedName name="P" localSheetId="29">#REF!</definedName>
    <definedName name="P" localSheetId="15">#REF!</definedName>
    <definedName name="P" localSheetId="16">#REF!</definedName>
    <definedName name="P" localSheetId="17">#REF!</definedName>
    <definedName name="P" localSheetId="18">#REF!</definedName>
    <definedName name="P" localSheetId="19">#REF!</definedName>
    <definedName name="P" localSheetId="20">#REF!</definedName>
    <definedName name="P" localSheetId="21">#REF!</definedName>
    <definedName name="P" localSheetId="22">#REF!</definedName>
    <definedName name="P" localSheetId="31">#REF!</definedName>
    <definedName name="P" localSheetId="32">#REF!</definedName>
    <definedName name="P" localSheetId="33">#REF!</definedName>
    <definedName name="P" localSheetId="34">#REF!</definedName>
    <definedName name="P" localSheetId="35">#REF!</definedName>
    <definedName name="P" localSheetId="37">#REF!</definedName>
    <definedName name="P" localSheetId="1">#REF!</definedName>
    <definedName name="P" localSheetId="13">#REF!</definedName>
    <definedName name="P" localSheetId="30">#REF!</definedName>
    <definedName name="P" localSheetId="36">#REF!</definedName>
    <definedName name="P">#REF!</definedName>
    <definedName name="_xlnm.Print_Area" localSheetId="4">'1,3'!$A$1:$P$176</definedName>
    <definedName name="_xlnm.Print_Area" localSheetId="25">'2,12'!$A$1:$Q$43</definedName>
    <definedName name="_xlnm.Print_Area" localSheetId="16">'2,3'!$A$1:$Q$91</definedName>
    <definedName name="_xlnm.Print_Area" localSheetId="33">'3,3'!$A$1:$Q$67</definedName>
    <definedName name="_xlnm.Print_Area" localSheetId="0">Koptame!$A$1:$D$47</definedName>
    <definedName name="_xlnm.Print_Titles" localSheetId="2">'1,1'!$11:$12</definedName>
    <definedName name="_xlnm.Print_Titles" localSheetId="11">'1,10'!$11:$12</definedName>
    <definedName name="_xlnm.Print_Titles" localSheetId="12">'1,11'!$11:$12</definedName>
    <definedName name="_xlnm.Print_Titles" localSheetId="3">'1,2'!$11:$12</definedName>
    <definedName name="_xlnm.Print_Titles" localSheetId="4">'1,3'!$11:$12</definedName>
    <definedName name="_xlnm.Print_Titles" localSheetId="5">'1,4'!$11:$12</definedName>
    <definedName name="_xlnm.Print_Titles" localSheetId="6">'1,5'!$11:$12</definedName>
    <definedName name="_xlnm.Print_Titles" localSheetId="7">'1,6'!$11:$12</definedName>
    <definedName name="_xlnm.Print_Titles" localSheetId="8">'1,7'!$11:$12</definedName>
    <definedName name="_xlnm.Print_Titles" localSheetId="9">'1,8'!$11:$12</definedName>
    <definedName name="_xlnm.Print_Titles" localSheetId="10">'1,9'!$11:$12</definedName>
    <definedName name="_xlnm.Print_Titles" localSheetId="14">'2,1'!$11:$12</definedName>
    <definedName name="_xlnm.Print_Titles" localSheetId="23">'2,10'!$11:$12</definedName>
    <definedName name="_xlnm.Print_Titles" localSheetId="24">'2,11'!$11:$12</definedName>
    <definedName name="_xlnm.Print_Titles" localSheetId="25">'2,12'!$11:$12</definedName>
    <definedName name="_xlnm.Print_Titles" localSheetId="26">'2,13'!$11:$12</definedName>
    <definedName name="_xlnm.Print_Titles" localSheetId="27">'2,14'!$11:$12</definedName>
    <definedName name="_xlnm.Print_Titles" localSheetId="28">'2,17'!$11:$12</definedName>
    <definedName name="_xlnm.Print_Titles" localSheetId="29">'2,18'!$11:$12</definedName>
    <definedName name="_xlnm.Print_Titles" localSheetId="15">'2,2'!$11:$12</definedName>
    <definedName name="_xlnm.Print_Titles" localSheetId="16">'2,3'!$11:$12</definedName>
    <definedName name="_xlnm.Print_Titles" localSheetId="17">'2,4'!$11:$12</definedName>
    <definedName name="_xlnm.Print_Titles" localSheetId="18">'2,5'!$11:$12</definedName>
    <definedName name="_xlnm.Print_Titles" localSheetId="19">'2,6'!$11:$12</definedName>
    <definedName name="_xlnm.Print_Titles" localSheetId="20">'2,7'!$11:$12</definedName>
    <definedName name="_xlnm.Print_Titles" localSheetId="21">'2,8'!$11:$12</definedName>
    <definedName name="_xlnm.Print_Titles" localSheetId="22">'2,9'!$11:$12</definedName>
    <definedName name="_xlnm.Print_Titles" localSheetId="31">'3,1'!$11:$12</definedName>
    <definedName name="_xlnm.Print_Titles" localSheetId="32">'3,2'!$11:$12</definedName>
    <definedName name="_xlnm.Print_Titles" localSheetId="33">'3,3'!$11:$12</definedName>
    <definedName name="_xlnm.Print_Titles" localSheetId="34">'3,4'!$11:$12</definedName>
    <definedName name="_xlnm.Print_Titles" localSheetId="35">'3,5'!$11:$12</definedName>
    <definedName name="_xlnm.Print_Titles" localSheetId="37">'4,1'!$11:$12</definedName>
    <definedName name="_xlnm.Print_Titles" localSheetId="1">kops1!$18:$19</definedName>
    <definedName name="_xlnm.Print_Titles" localSheetId="13">kops2!$18:$19</definedName>
    <definedName name="_xlnm.Print_Titles" localSheetId="30">kops3!$18:$19</definedName>
    <definedName name="_xlnm.Print_Titles" localSheetId="36">kops4!$18:$19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140" i="66" l="1"/>
  <c r="E139" i="66"/>
  <c r="E125" i="66"/>
  <c r="E124" i="66"/>
  <c r="E123" i="66"/>
  <c r="E122" i="66"/>
  <c r="E121" i="66"/>
  <c r="E119" i="66"/>
  <c r="E118" i="66"/>
  <c r="E117" i="66"/>
  <c r="E116" i="66"/>
  <c r="E115" i="66"/>
  <c r="E34" i="17"/>
  <c r="E20" i="15" l="1"/>
  <c r="E19" i="15"/>
  <c r="E24" i="17"/>
  <c r="E23" i="17"/>
  <c r="E19" i="17"/>
  <c r="E18" i="17"/>
  <c r="E17" i="17"/>
  <c r="E16" i="17"/>
  <c r="E140" i="11"/>
  <c r="E141" i="11"/>
  <c r="E139" i="11"/>
  <c r="E136" i="11"/>
  <c r="E133" i="11"/>
  <c r="E130" i="11"/>
  <c r="E127" i="11"/>
  <c r="E124" i="11"/>
  <c r="E121" i="11"/>
  <c r="P14" i="59" l="1"/>
  <c r="O14" i="59"/>
  <c r="N14" i="59"/>
  <c r="Q14" i="59" s="1"/>
  <c r="L14" i="59"/>
  <c r="H14" i="59"/>
  <c r="G14" i="59"/>
  <c r="M14" i="59" s="1"/>
  <c r="L14" i="57"/>
  <c r="M14" i="57"/>
  <c r="N14" i="57"/>
  <c r="O14" i="57"/>
  <c r="P14" i="57"/>
  <c r="L15" i="57"/>
  <c r="M15" i="57"/>
  <c r="N15" i="57"/>
  <c r="O15" i="57"/>
  <c r="P15" i="57"/>
  <c r="K14" i="56"/>
  <c r="L14" i="56"/>
  <c r="M14" i="56"/>
  <c r="N14" i="56"/>
  <c r="O14" i="56"/>
  <c r="L15" i="68"/>
  <c r="M15" i="68"/>
  <c r="N15" i="68"/>
  <c r="O15" i="68"/>
  <c r="P15" i="68"/>
  <c r="L16" i="40"/>
  <c r="M16" i="40"/>
  <c r="N16" i="40"/>
  <c r="O16" i="40"/>
  <c r="P16" i="40"/>
  <c r="E45" i="16"/>
  <c r="E16" i="13"/>
  <c r="E31" i="12"/>
  <c r="E28" i="12"/>
  <c r="E29" i="12"/>
  <c r="E26" i="12"/>
  <c r="E24" i="12"/>
  <c r="E22" i="12"/>
  <c r="E21" i="12"/>
  <c r="E101" i="11"/>
  <c r="E94" i="11"/>
  <c r="E93" i="11"/>
  <c r="E17" i="11"/>
  <c r="E16" i="11"/>
  <c r="E15" i="11"/>
  <c r="E114" i="66"/>
  <c r="E113" i="66"/>
  <c r="E112" i="66"/>
  <c r="E111" i="66"/>
  <c r="E110" i="66"/>
  <c r="E137" i="66"/>
  <c r="E136" i="66"/>
  <c r="E132" i="66"/>
  <c r="E129" i="66"/>
  <c r="E130" i="66"/>
  <c r="E131" i="66"/>
  <c r="E106" i="66"/>
  <c r="E103" i="66"/>
  <c r="E102" i="66"/>
  <c r="E104" i="66"/>
  <c r="E105" i="66"/>
  <c r="Q16" i="40" l="1"/>
  <c r="P14" i="56"/>
  <c r="Q15" i="68"/>
  <c r="Q15" i="57"/>
  <c r="Q14" i="57"/>
  <c r="E95" i="11"/>
  <c r="E92" i="11" s="1"/>
  <c r="E17" i="14" l="1"/>
  <c r="F37" i="59" l="1"/>
  <c r="F32" i="59"/>
  <c r="F26" i="59"/>
  <c r="F24" i="59"/>
  <c r="F23" i="59"/>
  <c r="F24" i="47"/>
  <c r="F34" i="46"/>
  <c r="F22" i="46"/>
  <c r="F20" i="46"/>
  <c r="F25" i="45"/>
  <c r="F29" i="44"/>
  <c r="F24" i="44"/>
  <c r="F23" i="44"/>
  <c r="F26" i="43"/>
  <c r="F33" i="59" l="1"/>
  <c r="P15" i="35" l="1"/>
  <c r="O15" i="35"/>
  <c r="N15" i="35"/>
  <c r="M15" i="35"/>
  <c r="L15" i="35"/>
  <c r="C13" i="68"/>
  <c r="E15" i="9"/>
  <c r="E15" i="19"/>
  <c r="H14" i="19"/>
  <c r="H14" i="18"/>
  <c r="E30" i="17"/>
  <c r="E29" i="17"/>
  <c r="E28" i="17"/>
  <c r="E27" i="17"/>
  <c r="E22" i="17"/>
  <c r="E21" i="17"/>
  <c r="E20" i="17"/>
  <c r="H15" i="17"/>
  <c r="H14" i="17"/>
  <c r="E73" i="16"/>
  <c r="E44" i="16"/>
  <c r="E29" i="16"/>
  <c r="E69" i="14"/>
  <c r="E43" i="14"/>
  <c r="E15" i="14"/>
  <c r="H14" i="14"/>
  <c r="H14" i="13"/>
  <c r="H14" i="12"/>
  <c r="E164" i="11"/>
  <c r="E145" i="11"/>
  <c r="H14" i="11"/>
  <c r="H14" i="10"/>
  <c r="E145" i="66"/>
  <c r="E138" i="66"/>
  <c r="E135" i="66"/>
  <c r="Q15" i="35" l="1"/>
  <c r="E55" i="66" l="1"/>
  <c r="E54" i="66"/>
  <c r="E18" i="66" s="1"/>
  <c r="E17" i="9" l="1"/>
  <c r="E19" i="9" l="1"/>
  <c r="C13" i="69" l="1"/>
  <c r="A2" i="69" s="1"/>
  <c r="M26" i="69"/>
  <c r="C26" i="69"/>
  <c r="M25" i="69"/>
  <c r="C25" i="69"/>
  <c r="L24" i="69"/>
  <c r="A20" i="69"/>
  <c r="O13" i="69"/>
  <c r="N13" i="69"/>
  <c r="M13" i="69"/>
  <c r="L13" i="69"/>
  <c r="K13" i="69"/>
  <c r="L9" i="69"/>
  <c r="A7" i="69"/>
  <c r="D6" i="69"/>
  <c r="C6" i="69"/>
  <c r="D5" i="69"/>
  <c r="D4" i="69"/>
  <c r="D3" i="69"/>
  <c r="A162" i="66"/>
  <c r="E58" i="66"/>
  <c r="P13" i="69" l="1"/>
  <c r="E19" i="66" l="1"/>
  <c r="P7" i="69"/>
  <c r="N89" i="68" l="1"/>
  <c r="C89" i="68"/>
  <c r="N88" i="68"/>
  <c r="C88" i="68"/>
  <c r="M87" i="68"/>
  <c r="A83" i="68"/>
  <c r="P14" i="68"/>
  <c r="O14" i="68"/>
  <c r="N14" i="68"/>
  <c r="L14" i="68"/>
  <c r="H14" i="68"/>
  <c r="G14" i="68" s="1"/>
  <c r="M14" i="68" s="1"/>
  <c r="P13" i="68"/>
  <c r="O13" i="68"/>
  <c r="N13" i="68"/>
  <c r="M13" i="68"/>
  <c r="L13" i="68"/>
  <c r="A2" i="68"/>
  <c r="M9" i="68"/>
  <c r="A7" i="68"/>
  <c r="E6" i="68"/>
  <c r="C6" i="68"/>
  <c r="E5" i="68"/>
  <c r="E4" i="68"/>
  <c r="E3" i="68"/>
  <c r="Q14" i="68" l="1"/>
  <c r="Q13" i="68"/>
  <c r="Q7" i="68" l="1"/>
  <c r="O14" i="66" l="1"/>
  <c r="N14" i="66"/>
  <c r="M14" i="66"/>
  <c r="L14" i="66"/>
  <c r="K14" i="66"/>
  <c r="P14" i="66" l="1"/>
  <c r="M13" i="9" l="1"/>
  <c r="N13" i="9"/>
  <c r="O13" i="9"/>
  <c r="M13" i="10"/>
  <c r="N13" i="10"/>
  <c r="O13" i="10"/>
  <c r="M14" i="10"/>
  <c r="N14" i="10"/>
  <c r="O14" i="10"/>
  <c r="M13" i="11"/>
  <c r="N13" i="11"/>
  <c r="O13" i="11"/>
  <c r="M14" i="11"/>
  <c r="N14" i="11"/>
  <c r="O14" i="11"/>
  <c r="M13" i="12"/>
  <c r="N13" i="12"/>
  <c r="O13" i="12"/>
  <c r="M14" i="12"/>
  <c r="N14" i="12"/>
  <c r="O14" i="12"/>
  <c r="M13" i="13"/>
  <c r="N13" i="13"/>
  <c r="O13" i="13"/>
  <c r="M14" i="13"/>
  <c r="N14" i="13"/>
  <c r="O14" i="13"/>
  <c r="M13" i="14"/>
  <c r="N13" i="14"/>
  <c r="O13" i="14"/>
  <c r="M14" i="14"/>
  <c r="N14" i="14"/>
  <c r="O14" i="14"/>
  <c r="H13" i="15"/>
  <c r="M13" i="15" s="1"/>
  <c r="N13" i="15"/>
  <c r="O13" i="15"/>
  <c r="M13" i="16"/>
  <c r="N13" i="16"/>
  <c r="O13" i="16"/>
  <c r="M13" i="17"/>
  <c r="N13" i="17"/>
  <c r="O13" i="17"/>
  <c r="M14" i="17"/>
  <c r="N14" i="17"/>
  <c r="O14" i="17"/>
  <c r="M15" i="17"/>
  <c r="N15" i="17"/>
  <c r="O15" i="17"/>
  <c r="M13" i="18"/>
  <c r="N13" i="18"/>
  <c r="O13" i="18"/>
  <c r="M14" i="18"/>
  <c r="N14" i="18"/>
  <c r="O14" i="18"/>
  <c r="M13" i="19"/>
  <c r="N13" i="19"/>
  <c r="O13" i="19"/>
  <c r="M14" i="19"/>
  <c r="N14" i="19"/>
  <c r="O14" i="19"/>
  <c r="N13" i="34"/>
  <c r="O13" i="34"/>
  <c r="P13" i="34"/>
  <c r="N13" i="35"/>
  <c r="O13" i="35"/>
  <c r="P13" i="35"/>
  <c r="N13" i="36"/>
  <c r="O13" i="36"/>
  <c r="P13" i="36"/>
  <c r="N13" i="37"/>
  <c r="O13" i="37"/>
  <c r="P13" i="37"/>
  <c r="M13" i="38"/>
  <c r="N13" i="38"/>
  <c r="O13" i="38"/>
  <c r="M13" i="39"/>
  <c r="N13" i="39"/>
  <c r="O13" i="39"/>
  <c r="I13" i="40"/>
  <c r="N13" i="40" s="1"/>
  <c r="O13" i="40"/>
  <c r="P13" i="40"/>
  <c r="N15" i="40"/>
  <c r="O15" i="40"/>
  <c r="P15" i="40"/>
  <c r="N13" i="41"/>
  <c r="O13" i="41"/>
  <c r="P13" i="41"/>
  <c r="N13" i="42"/>
  <c r="O13" i="42"/>
  <c r="P13" i="42"/>
  <c r="N13" i="43"/>
  <c r="O13" i="43"/>
  <c r="P13" i="43"/>
  <c r="N13" i="44"/>
  <c r="O13" i="44"/>
  <c r="P13" i="44"/>
  <c r="N13" i="45"/>
  <c r="O13" i="45"/>
  <c r="P13" i="45"/>
  <c r="N13" i="46"/>
  <c r="O13" i="46"/>
  <c r="P13" i="46"/>
  <c r="N13" i="47"/>
  <c r="O13" i="47"/>
  <c r="P13" i="47"/>
  <c r="D40" i="33"/>
  <c r="D38" i="33"/>
  <c r="M13" i="55"/>
  <c r="N13" i="55"/>
  <c r="O13" i="55"/>
  <c r="M14" i="55"/>
  <c r="N14" i="55"/>
  <c r="O14" i="55"/>
  <c r="M13" i="56"/>
  <c r="N13" i="56"/>
  <c r="O13" i="56"/>
  <c r="N13" i="57"/>
  <c r="O13" i="57"/>
  <c r="P13" i="57"/>
  <c r="M13" i="58"/>
  <c r="N13" i="58"/>
  <c r="O13" i="58"/>
  <c r="N13" i="59"/>
  <c r="O13" i="59"/>
  <c r="P13" i="59"/>
  <c r="D30" i="54"/>
  <c r="D28" i="54"/>
  <c r="M13" i="66"/>
  <c r="N13" i="66"/>
  <c r="O13" i="66"/>
  <c r="D26" i="65"/>
  <c r="D24" i="65"/>
  <c r="L13" i="9"/>
  <c r="L13" i="10"/>
  <c r="L14" i="10"/>
  <c r="L13" i="11"/>
  <c r="L14" i="11"/>
  <c r="L13" i="12"/>
  <c r="L14" i="12"/>
  <c r="L13" i="13"/>
  <c r="L14" i="13"/>
  <c r="L13" i="14"/>
  <c r="L14" i="14"/>
  <c r="L13" i="15"/>
  <c r="L13" i="16"/>
  <c r="L13" i="17"/>
  <c r="L14" i="17"/>
  <c r="L15" i="17"/>
  <c r="L13" i="18"/>
  <c r="L14" i="18"/>
  <c r="L13" i="19"/>
  <c r="L14" i="19"/>
  <c r="L13" i="66"/>
  <c r="L13" i="55"/>
  <c r="G14" i="55"/>
  <c r="F14" i="55" s="1"/>
  <c r="L14" i="55" s="1"/>
  <c r="L13" i="56"/>
  <c r="M13" i="57"/>
  <c r="L13" i="58"/>
  <c r="M13" i="59"/>
  <c r="M13" i="34"/>
  <c r="M13" i="35"/>
  <c r="M13" i="36"/>
  <c r="M13" i="37"/>
  <c r="L13" i="38"/>
  <c r="L13" i="39"/>
  <c r="M13" i="40"/>
  <c r="H15" i="40"/>
  <c r="G15" i="40" s="1"/>
  <c r="M15" i="40" s="1"/>
  <c r="M13" i="41"/>
  <c r="M13" i="42"/>
  <c r="M13" i="43"/>
  <c r="M13" i="44"/>
  <c r="M13" i="45"/>
  <c r="M13" i="46"/>
  <c r="M13" i="47"/>
  <c r="N67" i="57"/>
  <c r="M50" i="58" s="1"/>
  <c r="C67" i="57"/>
  <c r="C52" i="59" s="1"/>
  <c r="N66" i="57"/>
  <c r="C66" i="57"/>
  <c r="M65" i="57"/>
  <c r="A61" i="57"/>
  <c r="N91" i="36"/>
  <c r="C91" i="36"/>
  <c r="N90" i="36"/>
  <c r="C90" i="36"/>
  <c r="M89" i="36"/>
  <c r="A85" i="36"/>
  <c r="M175" i="11"/>
  <c r="C175" i="11"/>
  <c r="M174" i="11"/>
  <c r="C174" i="11"/>
  <c r="L173" i="11"/>
  <c r="M42" i="19"/>
  <c r="C42" i="19"/>
  <c r="M41" i="19"/>
  <c r="C41" i="19"/>
  <c r="L40" i="19"/>
  <c r="M34" i="15"/>
  <c r="C34" i="15"/>
  <c r="M33" i="15"/>
  <c r="C33" i="15"/>
  <c r="L32" i="15"/>
  <c r="M84" i="16"/>
  <c r="C84" i="16"/>
  <c r="M83" i="16"/>
  <c r="C83" i="16"/>
  <c r="L82" i="16"/>
  <c r="M50" i="17"/>
  <c r="C50" i="17"/>
  <c r="M49" i="17"/>
  <c r="C49" i="17"/>
  <c r="L48" i="17"/>
  <c r="M52" i="18"/>
  <c r="C52" i="18"/>
  <c r="M51" i="18"/>
  <c r="C51" i="18"/>
  <c r="L50" i="18"/>
  <c r="M100" i="14"/>
  <c r="C100" i="14"/>
  <c r="M99" i="14"/>
  <c r="C99" i="14"/>
  <c r="L98" i="14"/>
  <c r="M42" i="12"/>
  <c r="C42" i="12"/>
  <c r="M41" i="12"/>
  <c r="C41" i="12"/>
  <c r="L40" i="12"/>
  <c r="M86" i="13"/>
  <c r="C86" i="13"/>
  <c r="M85" i="13"/>
  <c r="C85" i="13"/>
  <c r="L84" i="13"/>
  <c r="M37" i="10"/>
  <c r="C37" i="10"/>
  <c r="M36" i="10"/>
  <c r="C36" i="10"/>
  <c r="L35" i="10"/>
  <c r="M30" i="9"/>
  <c r="C30" i="9"/>
  <c r="M29" i="9"/>
  <c r="C29" i="9"/>
  <c r="L28" i="9"/>
  <c r="I1" i="42"/>
  <c r="H1" i="17"/>
  <c r="N311" i="37"/>
  <c r="C311" i="37"/>
  <c r="N310" i="37"/>
  <c r="C310" i="37"/>
  <c r="M309" i="37"/>
  <c r="A305" i="37"/>
  <c r="M59" i="38"/>
  <c r="C59" i="38"/>
  <c r="M58" i="38"/>
  <c r="C58" i="38"/>
  <c r="L57" i="38"/>
  <c r="A53" i="38"/>
  <c r="M85" i="39"/>
  <c r="C85" i="39"/>
  <c r="M84" i="39"/>
  <c r="C84" i="39"/>
  <c r="L83" i="39"/>
  <c r="A79" i="39"/>
  <c r="N167" i="40"/>
  <c r="C167" i="40"/>
  <c r="N166" i="40"/>
  <c r="C166" i="40"/>
  <c r="M165" i="40"/>
  <c r="A161" i="40"/>
  <c r="N47" i="41"/>
  <c r="C47" i="41"/>
  <c r="N46" i="41"/>
  <c r="C46" i="41"/>
  <c r="M45" i="41"/>
  <c r="A41" i="41"/>
  <c r="N45" i="42"/>
  <c r="C45" i="42"/>
  <c r="N44" i="42"/>
  <c r="C44" i="42"/>
  <c r="M43" i="42"/>
  <c r="A39" i="42"/>
  <c r="N53" i="43"/>
  <c r="C53" i="43"/>
  <c r="N52" i="43"/>
  <c r="C52" i="43"/>
  <c r="M51" i="43"/>
  <c r="A47" i="43"/>
  <c r="N44" i="44"/>
  <c r="C44" i="44"/>
  <c r="N43" i="44"/>
  <c r="C43" i="44"/>
  <c r="M42" i="44"/>
  <c r="A38" i="44"/>
  <c r="N42" i="45"/>
  <c r="C42" i="45"/>
  <c r="N41" i="45"/>
  <c r="C41" i="45"/>
  <c r="M40" i="45"/>
  <c r="A36" i="45"/>
  <c r="N49" i="46"/>
  <c r="C49" i="46"/>
  <c r="N48" i="46"/>
  <c r="C48" i="46"/>
  <c r="M47" i="46"/>
  <c r="A43" i="46"/>
  <c r="N36" i="47"/>
  <c r="C36" i="47"/>
  <c r="N35" i="47"/>
  <c r="C35" i="47"/>
  <c r="M34" i="47"/>
  <c r="A30" i="47"/>
  <c r="N48" i="35"/>
  <c r="C48" i="35"/>
  <c r="N47" i="35"/>
  <c r="C47" i="35"/>
  <c r="M46" i="35"/>
  <c r="A42" i="35"/>
  <c r="L15" i="40"/>
  <c r="K14" i="19"/>
  <c r="K14" i="11"/>
  <c r="K14" i="12"/>
  <c r="K14" i="13"/>
  <c r="K14" i="14"/>
  <c r="K15" i="17"/>
  <c r="K14" i="17"/>
  <c r="K14" i="18"/>
  <c r="K14" i="10"/>
  <c r="A60" i="55"/>
  <c r="A169" i="11"/>
  <c r="A31" i="10"/>
  <c r="B30" i="10"/>
  <c r="A161" i="66"/>
  <c r="A191" i="34"/>
  <c r="A59" i="55" s="1"/>
  <c r="A6" i="54"/>
  <c r="A6" i="33"/>
  <c r="A6" i="65"/>
  <c r="M167" i="66"/>
  <c r="C167" i="66"/>
  <c r="M166" i="66"/>
  <c r="C166" i="66"/>
  <c r="L165" i="66"/>
  <c r="K13" i="66"/>
  <c r="C13" i="66"/>
  <c r="A2" i="66" s="1"/>
  <c r="L9" i="66"/>
  <c r="A7" i="66"/>
  <c r="D6" i="66"/>
  <c r="C6" i="66"/>
  <c r="D5" i="66"/>
  <c r="D4" i="66"/>
  <c r="D3" i="66"/>
  <c r="H1" i="66"/>
  <c r="C38" i="65"/>
  <c r="C37" i="65"/>
  <c r="B36" i="65"/>
  <c r="C32" i="65"/>
  <c r="C31" i="65"/>
  <c r="H16" i="65"/>
  <c r="C11" i="65"/>
  <c r="A11" i="65"/>
  <c r="C10" i="65"/>
  <c r="C9" i="65"/>
  <c r="C8" i="65"/>
  <c r="L13" i="59"/>
  <c r="C13" i="59"/>
  <c r="A2" i="59" s="1"/>
  <c r="M9" i="59"/>
  <c r="A7" i="59"/>
  <c r="E6" i="59"/>
  <c r="C6" i="59"/>
  <c r="E5" i="59"/>
  <c r="E4" i="59"/>
  <c r="E3" i="59"/>
  <c r="I1" i="59"/>
  <c r="K13" i="58"/>
  <c r="C13" i="58"/>
  <c r="A2" i="58" s="1"/>
  <c r="L9" i="58"/>
  <c r="A7" i="58"/>
  <c r="D6" i="58"/>
  <c r="C6" i="58"/>
  <c r="D5" i="58"/>
  <c r="D4" i="58"/>
  <c r="D3" i="58"/>
  <c r="H1" i="58"/>
  <c r="N57" i="56"/>
  <c r="O68" i="57" s="1"/>
  <c r="M57" i="56"/>
  <c r="N68" i="57" s="1"/>
  <c r="K68" i="57"/>
  <c r="J68" i="57"/>
  <c r="G68" i="57"/>
  <c r="F68" i="57"/>
  <c r="B57" i="56"/>
  <c r="B68" i="57" s="1"/>
  <c r="A68" i="57"/>
  <c r="L13" i="57"/>
  <c r="C13" i="57"/>
  <c r="A2" i="57" s="1"/>
  <c r="M9" i="57"/>
  <c r="A7" i="57"/>
  <c r="E6" i="57"/>
  <c r="C6" i="57"/>
  <c r="E5" i="57"/>
  <c r="E4" i="57"/>
  <c r="E3" i="57"/>
  <c r="I1" i="57"/>
  <c r="Q68" i="57"/>
  <c r="P68" i="57"/>
  <c r="L68" i="57"/>
  <c r="I68" i="57"/>
  <c r="H68" i="57"/>
  <c r="E68" i="57"/>
  <c r="C57" i="56"/>
  <c r="C68" i="57" s="1"/>
  <c r="M64" i="55"/>
  <c r="M55" i="56" s="1"/>
  <c r="B54" i="56"/>
  <c r="K13" i="56"/>
  <c r="C13" i="56"/>
  <c r="A2" i="56" s="1"/>
  <c r="L9" i="56"/>
  <c r="A7" i="56"/>
  <c r="D6" i="56"/>
  <c r="C6" i="56"/>
  <c r="D5" i="56"/>
  <c r="D4" i="56"/>
  <c r="D3" i="56"/>
  <c r="H1" i="56"/>
  <c r="M65" i="55"/>
  <c r="M56" i="56" s="1"/>
  <c r="C65" i="55"/>
  <c r="C56" i="56" s="1"/>
  <c r="C64" i="55"/>
  <c r="C55" i="56" s="1"/>
  <c r="L63" i="55"/>
  <c r="L54" i="56" s="1"/>
  <c r="K14" i="55"/>
  <c r="K13" i="55"/>
  <c r="C13" i="55"/>
  <c r="A2" i="55" s="1"/>
  <c r="L9" i="55"/>
  <c r="A7" i="55"/>
  <c r="D6" i="55"/>
  <c r="C6" i="55"/>
  <c r="D5" i="55"/>
  <c r="D4" i="55"/>
  <c r="D3" i="55"/>
  <c r="H1" i="55"/>
  <c r="C42" i="54"/>
  <c r="C41" i="54"/>
  <c r="B40" i="54"/>
  <c r="C36" i="54"/>
  <c r="C35" i="54"/>
  <c r="H16" i="54"/>
  <c r="C11" i="54"/>
  <c r="A11" i="54"/>
  <c r="C10" i="54"/>
  <c r="C9" i="54"/>
  <c r="C8" i="54"/>
  <c r="L13" i="47"/>
  <c r="C13" i="47"/>
  <c r="A2" i="47" s="1"/>
  <c r="M9" i="47"/>
  <c r="A7" i="47"/>
  <c r="E6" i="47"/>
  <c r="C6" i="47"/>
  <c r="E5" i="47"/>
  <c r="E4" i="47"/>
  <c r="E3" i="47"/>
  <c r="I1" i="47"/>
  <c r="L13" i="46"/>
  <c r="C13" i="46"/>
  <c r="A2" i="46" s="1"/>
  <c r="M9" i="46"/>
  <c r="A7" i="46"/>
  <c r="E6" i="46"/>
  <c r="C6" i="46"/>
  <c r="E5" i="46"/>
  <c r="E4" i="46"/>
  <c r="E3" i="46"/>
  <c r="I1" i="46"/>
  <c r="L13" i="45"/>
  <c r="C13" i="45"/>
  <c r="A2" i="45" s="1"/>
  <c r="M9" i="45"/>
  <c r="A7" i="45"/>
  <c r="E6" i="45"/>
  <c r="C6" i="45"/>
  <c r="E5" i="45"/>
  <c r="E4" i="45"/>
  <c r="E3" i="45"/>
  <c r="I1" i="45"/>
  <c r="L13" i="44"/>
  <c r="C13" i="44"/>
  <c r="A2" i="44" s="1"/>
  <c r="M9" i="44"/>
  <c r="A7" i="44"/>
  <c r="E6" i="44"/>
  <c r="C6" i="44"/>
  <c r="E5" i="44"/>
  <c r="E4" i="44"/>
  <c r="E3" i="44"/>
  <c r="I1" i="44"/>
  <c r="L13" i="43"/>
  <c r="C13" i="43"/>
  <c r="A2" i="43" s="1"/>
  <c r="M9" i="43"/>
  <c r="A7" i="43"/>
  <c r="E6" i="43"/>
  <c r="C6" i="43"/>
  <c r="E5" i="43"/>
  <c r="E4" i="43"/>
  <c r="E3" i="43"/>
  <c r="I1" i="43"/>
  <c r="L13" i="42"/>
  <c r="C13" i="42"/>
  <c r="A2" i="42" s="1"/>
  <c r="M9" i="42"/>
  <c r="A7" i="42"/>
  <c r="E6" i="42"/>
  <c r="C6" i="42"/>
  <c r="E5" i="42"/>
  <c r="E4" i="42"/>
  <c r="E3" i="42"/>
  <c r="L13" i="41"/>
  <c r="C13" i="41"/>
  <c r="A2" i="41" s="1"/>
  <c r="M9" i="41"/>
  <c r="A7" i="41"/>
  <c r="E6" i="41"/>
  <c r="C6" i="41"/>
  <c r="E5" i="41"/>
  <c r="E4" i="41"/>
  <c r="E3" i="41"/>
  <c r="I1" i="41"/>
  <c r="C13" i="40"/>
  <c r="A2" i="40" s="1"/>
  <c r="M9" i="40"/>
  <c r="A7" i="40"/>
  <c r="E6" i="40"/>
  <c r="C6" i="40"/>
  <c r="E5" i="40"/>
  <c r="E4" i="40"/>
  <c r="E3" i="40"/>
  <c r="I1" i="40"/>
  <c r="K13" i="39"/>
  <c r="C13" i="39"/>
  <c r="A2" i="39" s="1"/>
  <c r="L9" i="39"/>
  <c r="A7" i="39"/>
  <c r="D6" i="39"/>
  <c r="C6" i="39"/>
  <c r="D5" i="39"/>
  <c r="D4" i="39"/>
  <c r="D3" i="39"/>
  <c r="H1" i="39"/>
  <c r="K13" i="38"/>
  <c r="C13" i="38"/>
  <c r="A2" i="38" s="1"/>
  <c r="L9" i="38"/>
  <c r="A7" i="38"/>
  <c r="D6" i="38"/>
  <c r="C6" i="38"/>
  <c r="D5" i="38"/>
  <c r="D4" i="38"/>
  <c r="D3" i="38"/>
  <c r="H1" i="38"/>
  <c r="L13" i="37"/>
  <c r="C13" i="37"/>
  <c r="A2" i="37" s="1"/>
  <c r="M9" i="37"/>
  <c r="A7" i="37"/>
  <c r="E6" i="37"/>
  <c r="C6" i="37"/>
  <c r="E5" i="37"/>
  <c r="E4" i="37"/>
  <c r="E3" i="37"/>
  <c r="I1" i="37"/>
  <c r="L13" i="36"/>
  <c r="C13" i="36"/>
  <c r="A2" i="36" s="1"/>
  <c r="M9" i="36"/>
  <c r="A7" i="36"/>
  <c r="E6" i="36"/>
  <c r="C6" i="36"/>
  <c r="E5" i="36"/>
  <c r="E4" i="36"/>
  <c r="E3" i="36"/>
  <c r="I1" i="36"/>
  <c r="N197" i="34"/>
  <c r="M195" i="34"/>
  <c r="L13" i="35"/>
  <c r="C13" i="35"/>
  <c r="A2" i="35" s="1"/>
  <c r="M9" i="35"/>
  <c r="A7" i="35"/>
  <c r="E6" i="35"/>
  <c r="C6" i="35"/>
  <c r="E5" i="35"/>
  <c r="E4" i="35"/>
  <c r="E3" i="35"/>
  <c r="I1" i="35"/>
  <c r="C197" i="34"/>
  <c r="N196" i="34"/>
  <c r="C196" i="34"/>
  <c r="L13" i="34"/>
  <c r="C13" i="34"/>
  <c r="A2" i="34" s="1"/>
  <c r="M9" i="34"/>
  <c r="A7" i="34"/>
  <c r="E6" i="34"/>
  <c r="C6" i="34"/>
  <c r="E5" i="34"/>
  <c r="E4" i="34"/>
  <c r="E3" i="34"/>
  <c r="I1" i="34"/>
  <c r="C52" i="33"/>
  <c r="C51" i="33"/>
  <c r="B50" i="33"/>
  <c r="C46" i="33"/>
  <c r="C45" i="33"/>
  <c r="H16" i="33"/>
  <c r="C11" i="33"/>
  <c r="A11" i="33"/>
  <c r="C10" i="33"/>
  <c r="C9" i="33"/>
  <c r="C8" i="33"/>
  <c r="C51" i="59"/>
  <c r="B48" i="58"/>
  <c r="M49" i="58"/>
  <c r="C42" i="22"/>
  <c r="C41" i="22"/>
  <c r="A6" i="22"/>
  <c r="B46" i="22"/>
  <c r="C47" i="22"/>
  <c r="C48" i="22"/>
  <c r="A36" i="19"/>
  <c r="A46" i="18"/>
  <c r="A44" i="17"/>
  <c r="A78" i="16"/>
  <c r="A28" i="15"/>
  <c r="A94" i="14"/>
  <c r="A80" i="13"/>
  <c r="A36" i="12"/>
  <c r="H1" i="19"/>
  <c r="H1" i="18"/>
  <c r="H1" i="16"/>
  <c r="H1" i="15"/>
  <c r="H1" i="14"/>
  <c r="H1" i="13"/>
  <c r="H1" i="10"/>
  <c r="H1" i="11"/>
  <c r="H1" i="12"/>
  <c r="H1" i="9"/>
  <c r="C13" i="13"/>
  <c r="A2" i="13" s="1"/>
  <c r="C13" i="12"/>
  <c r="A2" i="12" s="1"/>
  <c r="C13" i="11"/>
  <c r="A2" i="11" s="1"/>
  <c r="C13" i="10"/>
  <c r="A2" i="10" s="1"/>
  <c r="C13" i="9"/>
  <c r="A2" i="9" s="1"/>
  <c r="C13" i="19"/>
  <c r="A2" i="19" s="1"/>
  <c r="C13" i="18"/>
  <c r="A2" i="18" s="1"/>
  <c r="C13" i="17"/>
  <c r="A2" i="17" s="1"/>
  <c r="C13" i="16"/>
  <c r="A2" i="16" s="1"/>
  <c r="C13" i="15"/>
  <c r="A2" i="15" s="1"/>
  <c r="C13" i="14"/>
  <c r="A2" i="14" s="1"/>
  <c r="D6" i="10"/>
  <c r="D6" i="11"/>
  <c r="D6" i="12"/>
  <c r="D6" i="13"/>
  <c r="D6" i="14"/>
  <c r="D6" i="15"/>
  <c r="D6" i="16"/>
  <c r="D6" i="17"/>
  <c r="D6" i="18"/>
  <c r="D6" i="19"/>
  <c r="D6" i="9"/>
  <c r="C6" i="10"/>
  <c r="C6" i="11"/>
  <c r="C6" i="12"/>
  <c r="C6" i="13"/>
  <c r="C6" i="14"/>
  <c r="C6" i="15"/>
  <c r="C6" i="16"/>
  <c r="C6" i="17"/>
  <c r="C6" i="18"/>
  <c r="C6" i="19"/>
  <c r="C6" i="9"/>
  <c r="A11" i="22"/>
  <c r="K13" i="19"/>
  <c r="K13" i="18"/>
  <c r="K13" i="17"/>
  <c r="K13" i="16"/>
  <c r="K13" i="14"/>
  <c r="K13" i="13"/>
  <c r="K13" i="12"/>
  <c r="K13" i="11"/>
  <c r="K13" i="10"/>
  <c r="K13" i="9"/>
  <c r="K13" i="15"/>
  <c r="A7" i="10"/>
  <c r="L9" i="11"/>
  <c r="C8" i="22"/>
  <c r="C9" i="22"/>
  <c r="D4" i="9"/>
  <c r="D4" i="18"/>
  <c r="D4" i="16"/>
  <c r="D4" i="14"/>
  <c r="D4" i="12"/>
  <c r="D4" i="10"/>
  <c r="A7" i="19"/>
  <c r="A7" i="17"/>
  <c r="A7" i="15"/>
  <c r="A7" i="13"/>
  <c r="A7" i="11"/>
  <c r="D3" i="9"/>
  <c r="D3" i="18"/>
  <c r="D3" i="16"/>
  <c r="D3" i="14"/>
  <c r="D3" i="12"/>
  <c r="D3" i="10"/>
  <c r="D5" i="10"/>
  <c r="C10" i="22"/>
  <c r="D4" i="19"/>
  <c r="D4" i="17"/>
  <c r="D4" i="15"/>
  <c r="D4" i="13"/>
  <c r="D4" i="11"/>
  <c r="A7" i="9"/>
  <c r="A7" i="18"/>
  <c r="A7" i="16"/>
  <c r="A7" i="14"/>
  <c r="A7" i="12"/>
  <c r="D3" i="19"/>
  <c r="D3" i="17"/>
  <c r="D3" i="15"/>
  <c r="D3" i="13"/>
  <c r="D3" i="11"/>
  <c r="L9" i="9"/>
  <c r="L9" i="18"/>
  <c r="L9" i="16"/>
  <c r="L9" i="14"/>
  <c r="L9" i="12"/>
  <c r="L9" i="10"/>
  <c r="H16" i="22"/>
  <c r="L9" i="19"/>
  <c r="L9" i="17"/>
  <c r="L9" i="15"/>
  <c r="L9" i="13"/>
  <c r="D5" i="19"/>
  <c r="D5" i="17"/>
  <c r="D5" i="15"/>
  <c r="D5" i="13"/>
  <c r="D5" i="11"/>
  <c r="D5" i="9"/>
  <c r="D5" i="18"/>
  <c r="D5" i="16"/>
  <c r="D5" i="14"/>
  <c r="D5" i="12"/>
  <c r="G24" i="15"/>
  <c r="F24" i="15" s="1"/>
  <c r="N51" i="59"/>
  <c r="B50" i="59"/>
  <c r="C49" i="58"/>
  <c r="N52" i="59"/>
  <c r="P14" i="12" l="1"/>
  <c r="P14" i="13"/>
  <c r="C50" i="58"/>
  <c r="P15" i="17"/>
  <c r="P14" i="55"/>
  <c r="P13" i="55"/>
  <c r="P14" i="11"/>
  <c r="P13" i="15"/>
  <c r="P13" i="9"/>
  <c r="O158" i="66"/>
  <c r="N158" i="66"/>
  <c r="M158" i="66"/>
  <c r="L13" i="40"/>
  <c r="P13" i="58"/>
  <c r="Q13" i="34"/>
  <c r="Q13" i="45"/>
  <c r="Q13" i="44"/>
  <c r="Q13" i="57"/>
  <c r="M50" i="59"/>
  <c r="L48" i="58"/>
  <c r="Q13" i="40"/>
  <c r="A46" i="59"/>
  <c r="A44" i="58"/>
  <c r="A50" i="56"/>
  <c r="P13" i="56"/>
  <c r="Q15" i="40"/>
  <c r="Q13" i="47"/>
  <c r="Q13" i="46"/>
  <c r="Q13" i="43"/>
  <c r="Q13" i="41"/>
  <c r="Q13" i="35"/>
  <c r="P13" i="39"/>
  <c r="P13" i="38"/>
  <c r="Q13" i="37"/>
  <c r="Q13" i="36"/>
  <c r="P13" i="19"/>
  <c r="P14" i="19"/>
  <c r="P14" i="18"/>
  <c r="P13" i="14"/>
  <c r="P13" i="18"/>
  <c r="P13" i="17"/>
  <c r="P14" i="17"/>
  <c r="P13" i="16"/>
  <c r="P14" i="14"/>
  <c r="P13" i="11"/>
  <c r="P13" i="10"/>
  <c r="P14" i="10"/>
  <c r="A45" i="58"/>
  <c r="A47" i="59"/>
  <c r="A51" i="56"/>
  <c r="L158" i="66"/>
  <c r="Q13" i="59"/>
  <c r="P13" i="66"/>
  <c r="P158" i="66" s="1"/>
  <c r="Q13" i="42"/>
  <c r="P13" i="13"/>
  <c r="P13" i="12"/>
  <c r="P7" i="14" l="1"/>
  <c r="Q7" i="46"/>
  <c r="Q7" i="45"/>
  <c r="H14" i="33"/>
  <c r="Q7" i="44"/>
  <c r="Q7" i="34"/>
  <c r="Q7" i="35"/>
  <c r="P7" i="39"/>
  <c r="Q7" i="42"/>
  <c r="Q7" i="37"/>
  <c r="P7" i="11"/>
  <c r="P7" i="13"/>
  <c r="P7" i="56"/>
  <c r="P7" i="17"/>
  <c r="H14" i="22"/>
  <c r="H14" i="54"/>
  <c r="Q7" i="47"/>
  <c r="Q7" i="43" l="1"/>
  <c r="P7" i="10"/>
  <c r="P7" i="9"/>
  <c r="P7" i="55"/>
  <c r="Q7" i="57"/>
  <c r="Q7" i="36"/>
  <c r="P7" i="19"/>
  <c r="Q7" i="41"/>
  <c r="P7" i="38"/>
  <c r="P7" i="12"/>
  <c r="Q7" i="59"/>
  <c r="H15" i="22"/>
  <c r="P7" i="15"/>
  <c r="P7" i="58"/>
  <c r="P7" i="18"/>
  <c r="P7" i="66"/>
  <c r="P7" i="16"/>
  <c r="Q7" i="40" l="1"/>
  <c r="H13" i="33" l="1"/>
  <c r="H13" i="22" l="1"/>
  <c r="H13" i="5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Olita Kirjušenkova</author>
  </authors>
  <commentList>
    <comment ref="C30" authorId="0" shapeId="0" xr:uid="{00000000-0006-0000-1500-000001000000}">
      <text>
        <r>
          <rPr>
            <b/>
            <sz val="9"/>
            <color indexed="81"/>
            <rFont val="Tahoma"/>
            <family val="2"/>
            <charset val="204"/>
          </rPr>
          <t>Olita Kirjušenkova:</t>
        </r>
        <r>
          <rPr>
            <sz val="9"/>
            <color indexed="81"/>
            <rFont val="Tahoma"/>
            <family val="2"/>
            <charset val="204"/>
          </rPr>
          <t xml:space="preserve">
reģipša griestiem, ja tādi būs</t>
        </r>
      </text>
    </comment>
  </commentList>
</comments>
</file>

<file path=xl/sharedStrings.xml><?xml version="1.0" encoding="utf-8"?>
<sst xmlns="http://schemas.openxmlformats.org/spreadsheetml/2006/main" count="4863" uniqueCount="1744">
  <si>
    <t xml:space="preserve">APSTIPRINU </t>
  </si>
  <si>
    <t>________________________________________</t>
  </si>
  <si>
    <t>(pasūtītāja paraksts un tā atšifrējums)</t>
  </si>
  <si>
    <t>Z.v.</t>
  </si>
  <si>
    <t>______.gada ____.____________</t>
  </si>
  <si>
    <t>Būvniecības koptāme</t>
  </si>
  <si>
    <t>Objekta nosaukums</t>
  </si>
  <si>
    <t xml:space="preserve"> Kopā( bez PVN)</t>
  </si>
  <si>
    <t>Sastādīja:</t>
  </si>
  <si>
    <t xml:space="preserve">Būves nosaukums: </t>
  </si>
  <si>
    <t xml:space="preserve">Objekta adrese: </t>
  </si>
  <si>
    <t>Būves nosaukums:</t>
  </si>
  <si>
    <t>Objekta nosaukums:</t>
  </si>
  <si>
    <t>Objekta adrese:</t>
  </si>
  <si>
    <t>Kopējā darbietilpība, c/h</t>
  </si>
  <si>
    <t>Nr.p.k.</t>
  </si>
  <si>
    <t>Kods, tāmes Nr.</t>
  </si>
  <si>
    <t>Tai skaitā</t>
  </si>
  <si>
    <t>Darbietilpība (c/h)</t>
  </si>
  <si>
    <t>Kopā</t>
  </si>
  <si>
    <t>Kopā bez PVN</t>
  </si>
  <si>
    <t>Kods</t>
  </si>
  <si>
    <t>Mērvienība</t>
  </si>
  <si>
    <t>Daudzums</t>
  </si>
  <si>
    <t>Vienības izmaksas</t>
  </si>
  <si>
    <t>Kopā uz visu apjomu</t>
  </si>
  <si>
    <t>Laika norma (c/h)</t>
  </si>
  <si>
    <t xml:space="preserve">Objekta nosaukums: </t>
  </si>
  <si>
    <t>Peļņa</t>
  </si>
  <si>
    <t>m2</t>
  </si>
  <si>
    <t>Vispārējie būvdarbi</t>
  </si>
  <si>
    <t>1,1</t>
  </si>
  <si>
    <t>1,3</t>
  </si>
  <si>
    <t>1,4</t>
  </si>
  <si>
    <t>1,5</t>
  </si>
  <si>
    <t>1,6</t>
  </si>
  <si>
    <t>1,7</t>
  </si>
  <si>
    <t>1,8</t>
  </si>
  <si>
    <t>1,9</t>
  </si>
  <si>
    <t>1,10</t>
  </si>
  <si>
    <t>1,11</t>
  </si>
  <si>
    <t>Virsizdevumi</t>
  </si>
  <si>
    <t>Iekšējais ūdensvads</t>
  </si>
  <si>
    <t xml:space="preserve">Ventilācija </t>
  </si>
  <si>
    <t>Ārējais ūdensvads</t>
  </si>
  <si>
    <t>Lifts</t>
  </si>
  <si>
    <t>Pārbaudīja:</t>
  </si>
  <si>
    <t>Kopsav.tāmes Nr</t>
  </si>
  <si>
    <t>Teritorijas labiekārtošana</t>
  </si>
  <si>
    <t>PVN 21 %</t>
  </si>
  <si>
    <t>1,2</t>
  </si>
  <si>
    <t>tai skaitā darba aizsardzība</t>
  </si>
  <si>
    <t>Piezīmes:</t>
  </si>
  <si>
    <t>Specializētie darbi-iekšējie tīkli, sistēmas</t>
  </si>
  <si>
    <t>Specializētie darbi-ārējie tīkli, sistēmas</t>
  </si>
  <si>
    <t>Darba samaksas likme (euro/h)</t>
  </si>
  <si>
    <t>Darba alga (euro)</t>
  </si>
  <si>
    <t>Mehānismi (euro)</t>
  </si>
  <si>
    <t>Kopā (euro)</t>
  </si>
  <si>
    <t>Summa (euro)</t>
  </si>
  <si>
    <t>Par kopējo summu, euro</t>
  </si>
  <si>
    <t>Tāmes izmaksas (euro)</t>
  </si>
  <si>
    <t>darba alga (euro)</t>
  </si>
  <si>
    <t>materiāli (euro)</t>
  </si>
  <si>
    <t>mehānismi (euro)</t>
  </si>
  <si>
    <t>Objekta izmaksas            (euro)</t>
  </si>
  <si>
    <t>4,1</t>
  </si>
  <si>
    <t>3,1</t>
  </si>
  <si>
    <t>3,2</t>
  </si>
  <si>
    <t>3,3</t>
  </si>
  <si>
    <t>3,4</t>
  </si>
  <si>
    <t>3,5</t>
  </si>
  <si>
    <t>2,1</t>
  </si>
  <si>
    <t>2,2</t>
  </si>
  <si>
    <t>2,3</t>
  </si>
  <si>
    <t>2,4</t>
  </si>
  <si>
    <t>2,5</t>
  </si>
  <si>
    <t>2,6</t>
  </si>
  <si>
    <t>2,7</t>
  </si>
  <si>
    <t>2,8</t>
  </si>
  <si>
    <t>2,9</t>
  </si>
  <si>
    <t>2,10</t>
  </si>
  <si>
    <t>2,11</t>
  </si>
  <si>
    <t>2,12</t>
  </si>
  <si>
    <t>2,13</t>
  </si>
  <si>
    <t>2,14</t>
  </si>
  <si>
    <t>Tāmes izmaksas euro:</t>
  </si>
  <si>
    <t>Lokālā tāme Nr.</t>
  </si>
  <si>
    <t>būvizstrādājumi (euro)</t>
  </si>
  <si>
    <t>Būvizstrādājumi (euro)</t>
  </si>
  <si>
    <t>Būvdarbu veids vai konstruktīvā elementa nosaukums</t>
  </si>
  <si>
    <t>Būvdarbu nosaukums</t>
  </si>
  <si>
    <t>Kopsavilkuma aprēķins Nr. 1</t>
  </si>
  <si>
    <t>Kopsavilkuma aprēķins Nr. 2</t>
  </si>
  <si>
    <t>Kopsavilkuma aprēķins Nr. 3</t>
  </si>
  <si>
    <t>Kopsavilkuma aprēķins Nr. 4</t>
  </si>
  <si>
    <t>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t>
  </si>
  <si>
    <t>Tiešās izmaksas kopā t.sk. darba devēja sociālais nodoklis(23,59%)</t>
  </si>
  <si>
    <t>Tiešās izmaksas kopā, t.sk. darba devēja sociālais nodoklis(23,59%)</t>
  </si>
  <si>
    <t>Pirmsskolas izglītības iestādes jaunbūve</t>
  </si>
  <si>
    <t>Baložu iela 33, Baloži, Ķekavas novads</t>
  </si>
  <si>
    <t>Iekšējā kanalizācija</t>
  </si>
  <si>
    <t xml:space="preserve">Apkure </t>
  </si>
  <si>
    <t>Gaisa kondicionēšana</t>
  </si>
  <si>
    <t>Siltummezgls</t>
  </si>
  <si>
    <t>Elektroinstalācija</t>
  </si>
  <si>
    <t>Ugunsgrēka signalizācijas sistēma</t>
  </si>
  <si>
    <t>Elektronisko sakaru sistēma</t>
  </si>
  <si>
    <t>Videonovērošanas sistēma</t>
  </si>
  <si>
    <t>Daudzslāņu caurule MLC OD25x2.5</t>
  </si>
  <si>
    <t>Daudzslāņu caurule MLC OD32x3.0</t>
  </si>
  <si>
    <t>Daudzslāņu caurule MLC OD40x4.0</t>
  </si>
  <si>
    <t>Daudzslāņu caurule MLC OD50x4.5</t>
  </si>
  <si>
    <t>Daudzslāņu caurule MLC OD63x6.0</t>
  </si>
  <si>
    <t>Tērauda/oglekļa caurule DN100</t>
  </si>
  <si>
    <t>Presējamo cauruļvadu veidgabalu kompkekts</t>
  </si>
  <si>
    <t>3. loku sadales kolektors ar jaudu 187 kW</t>
  </si>
  <si>
    <t>Nerūsējošā tērauda sadalītājs 1'' ar plūsmas mērītājiem, 6 cilpu</t>
  </si>
  <si>
    <t>Nerūsējošā tērauda sadalītājs 1'' ar plūsmas mērītājiem, 7 cilpu</t>
  </si>
  <si>
    <t>Nerūsējošā tērauda sadalītājs 1'' ar plūsmas mērītājiem, 8 cilpu</t>
  </si>
  <si>
    <t>Nerūsējošā tērauda sadalītājs 1'' ar plūsmas mērītājiem, 9 cilpu</t>
  </si>
  <si>
    <t>Nerūsējošā tērauda sadalītājs 1'' ar plūsmas mērītājiem, 10 cilpu</t>
  </si>
  <si>
    <t>Nerūsējošā tērauda sadalītājs 1'' ar plūsmas mērītājiem, 11 cilpu</t>
  </si>
  <si>
    <t>Nerūsējošā tērauda sadalītājs 1'' ar plūsmas mērītājiem, 12 cilpu</t>
  </si>
  <si>
    <t>Kompresijas pievienojums, 16x2.0x3/4'' eirokonuss</t>
  </si>
  <si>
    <t>Savienojuma modulis, specifikāciju skatīt VAS projekta sadaļā</t>
  </si>
  <si>
    <t>Lodveida krāns 1'' ā.v.x1''i.v.</t>
  </si>
  <si>
    <t>Lodveida krāns DN50</t>
  </si>
  <si>
    <t>Atgaisošanas un regulācijas vārsts</t>
  </si>
  <si>
    <t>Līkuma veidnis 16 mm</t>
  </si>
  <si>
    <t>Izpildmehānisms 24VDC, 30x1.5 i.v. Nerūsējošā tērauda sadalītājiem</t>
  </si>
  <si>
    <t xml:space="preserve">Termo šuves profils, pašlīmējošs garums 2m, augstums 100mm, biezums 10mm </t>
  </si>
  <si>
    <t>Telpas termostati, specifikāciju skatīt VAS sadaļā</t>
  </si>
  <si>
    <t>Apmales lenta 150x8 mm; 50 m rullī</t>
  </si>
  <si>
    <t>Aizsargčaulu 20 mm komplekts</t>
  </si>
  <si>
    <t>Porgumijas izolācija 19 mm</t>
  </si>
  <si>
    <t>Cauruļvadu stiprinājuma komplekts</t>
  </si>
  <si>
    <t>Caurumu izdare ar atbilstošiem ugunsdrošiem materiāliem</t>
  </si>
  <si>
    <t>Elektroapsaistes materiālu komplekts</t>
  </si>
  <si>
    <t>Montāžas palīgmateriālu komplekts</t>
  </si>
  <si>
    <t>gb</t>
  </si>
  <si>
    <t>kpl</t>
  </si>
  <si>
    <t>Ārējā  kanalizācija</t>
  </si>
  <si>
    <t>Ārējie elektromontāžas darbi</t>
  </si>
  <si>
    <t>Ārējie vājstrāvas tīkli</t>
  </si>
  <si>
    <t xml:space="preserve">m </t>
  </si>
  <si>
    <t>m</t>
  </si>
  <si>
    <t>Ventilācijas gaisa piesildes sistēma</t>
  </si>
  <si>
    <t>Gaisa vads</t>
  </si>
  <si>
    <t>800x400</t>
  </si>
  <si>
    <t>800x600</t>
  </si>
  <si>
    <t>1000x400</t>
  </si>
  <si>
    <t>1000x600</t>
  </si>
  <si>
    <t>1200x400</t>
  </si>
  <si>
    <t>Līkums-15</t>
  </si>
  <si>
    <t>600x800</t>
  </si>
  <si>
    <t>Līkums-30</t>
  </si>
  <si>
    <t>Līkums-45</t>
  </si>
  <si>
    <t>Līkums-60</t>
  </si>
  <si>
    <t>Līkums-90</t>
  </si>
  <si>
    <t>400x1000</t>
  </si>
  <si>
    <t>400x1200</t>
  </si>
  <si>
    <t>600x1000</t>
  </si>
  <si>
    <t>Līkums-23</t>
  </si>
  <si>
    <t>600x800/400x800</t>
  </si>
  <si>
    <t>Līkums-02</t>
  </si>
  <si>
    <t>Līkums-06</t>
  </si>
  <si>
    <t>Līkums-09</t>
  </si>
  <si>
    <t>Līkums-19</t>
  </si>
  <si>
    <t>Līkums-24</t>
  </si>
  <si>
    <t>Līkums-25</t>
  </si>
  <si>
    <t>Līkums-33</t>
  </si>
  <si>
    <t>Līkums-35</t>
  </si>
  <si>
    <t>Līkums-36</t>
  </si>
  <si>
    <t>Līkums-38</t>
  </si>
  <si>
    <t>Līkums-39</t>
  </si>
  <si>
    <t>Līkums-40</t>
  </si>
  <si>
    <t>Līkums-49</t>
  </si>
  <si>
    <t>Līkums-53</t>
  </si>
  <si>
    <t>Līkums-67</t>
  </si>
  <si>
    <t>Līkums-84</t>
  </si>
  <si>
    <t>400x800</t>
  </si>
  <si>
    <t>Sānu pievienojums ar gumiju</t>
  </si>
  <si>
    <t>100/100</t>
  </si>
  <si>
    <t>125/100</t>
  </si>
  <si>
    <t>125/125</t>
  </si>
  <si>
    <t>160/100</t>
  </si>
  <si>
    <t>160/125</t>
  </si>
  <si>
    <t>160/160</t>
  </si>
  <si>
    <t>200/100</t>
  </si>
  <si>
    <t>200/125</t>
  </si>
  <si>
    <t>200/160</t>
  </si>
  <si>
    <t>200/200</t>
  </si>
  <si>
    <t>250/100</t>
  </si>
  <si>
    <t>250/125</t>
  </si>
  <si>
    <t>250/160</t>
  </si>
  <si>
    <t>250/200</t>
  </si>
  <si>
    <t>250/250</t>
  </si>
  <si>
    <t>315/125</t>
  </si>
  <si>
    <t>315/160</t>
  </si>
  <si>
    <t>315/200</t>
  </si>
  <si>
    <t>315/250</t>
  </si>
  <si>
    <t>315/315</t>
  </si>
  <si>
    <t>400/250</t>
  </si>
  <si>
    <t>400/315</t>
  </si>
  <si>
    <t>400/400</t>
  </si>
  <si>
    <t>500/160</t>
  </si>
  <si>
    <t>500/315</t>
  </si>
  <si>
    <t>500/400</t>
  </si>
  <si>
    <t>500/500</t>
  </si>
  <si>
    <t>630/315</t>
  </si>
  <si>
    <t>630/400</t>
  </si>
  <si>
    <t>630/500</t>
  </si>
  <si>
    <t>1000x600/1000x600/0/630</t>
  </si>
  <si>
    <t>Pāreja</t>
  </si>
  <si>
    <t>630/250</t>
  </si>
  <si>
    <t>630/800x400</t>
  </si>
  <si>
    <t>1000x600/1000x400</t>
  </si>
  <si>
    <t>Gala noslēgs/tīrīšanas lūka</t>
  </si>
  <si>
    <t>Gaisa ieņemšanas reste</t>
  </si>
  <si>
    <t>Pieplūdes difuzors</t>
  </si>
  <si>
    <t>LCP-125+MBB-125-125-S - 4-way</t>
  </si>
  <si>
    <t>LCP-160+MBB-160-160-S - 4-way</t>
  </si>
  <si>
    <t>LCP-200+MBB-200-200-S - 4-way</t>
  </si>
  <si>
    <t>LCP-250+MBB-250-250-S - 4-way</t>
  </si>
  <si>
    <t>LCP-315+MBB-315-315-S - 4-way</t>
  </si>
  <si>
    <t>CRL-100 - 4-way</t>
  </si>
  <si>
    <t>CRL-125 - 4-way</t>
  </si>
  <si>
    <t>CRL-160 - 4-way</t>
  </si>
  <si>
    <t>CRL-250 - 4-way</t>
  </si>
  <si>
    <t>VSR-500-270°-6000</t>
  </si>
  <si>
    <t>RGS-6-825-225</t>
  </si>
  <si>
    <t>Nosūces difuzors</t>
  </si>
  <si>
    <t>CRL-100</t>
  </si>
  <si>
    <t>CRL-125</t>
  </si>
  <si>
    <t>CRL-160</t>
  </si>
  <si>
    <t>LCP-125+MBB-125-125-E</t>
  </si>
  <si>
    <t>LCP-160+MBB-160-160-E</t>
  </si>
  <si>
    <t>LCP-200+MBB-200-200-E</t>
  </si>
  <si>
    <t>LCP-250+MBB-250-250-E</t>
  </si>
  <si>
    <t>LCP-315+MBB-315-315-E</t>
  </si>
  <si>
    <t>Āra gaisa izmešanas reste</t>
  </si>
  <si>
    <t>RIS-800-800-J</t>
  </si>
  <si>
    <t>RIS-800-900-J</t>
  </si>
  <si>
    <t>Āra gaisa izmešanasjumtiņš</t>
  </si>
  <si>
    <t>Āra gaisa izmešanas jumtiņš D125</t>
  </si>
  <si>
    <t>Āra gaisa izmešanas jumtiņš D160</t>
  </si>
  <si>
    <t>Regulējošais vārsts</t>
  </si>
  <si>
    <t>IRIS-100</t>
  </si>
  <si>
    <t>IRIS-125</t>
  </si>
  <si>
    <t>DIRU 100</t>
  </si>
  <si>
    <t>DIRU 125</t>
  </si>
  <si>
    <t>DIRU 160</t>
  </si>
  <si>
    <t>DIRU 200</t>
  </si>
  <si>
    <t>DIRU 250</t>
  </si>
  <si>
    <t>DIRU 315</t>
  </si>
  <si>
    <t>DIRU 400</t>
  </si>
  <si>
    <t>VAV vārsts</t>
  </si>
  <si>
    <t>Klusinātājs</t>
  </si>
  <si>
    <t>KVAPL-315-1000-4</t>
  </si>
  <si>
    <t>KVDPX-400-1250-4</t>
  </si>
  <si>
    <t>KVAPL-500-1000-4</t>
  </si>
  <si>
    <t>KVDPX-500-1250-4</t>
  </si>
  <si>
    <t>KVDPX-630-1250-4</t>
  </si>
  <si>
    <t>Ugunsdrošais vārsts</t>
  </si>
  <si>
    <t>FDI-100</t>
  </si>
  <si>
    <t>FDI-125</t>
  </si>
  <si>
    <t>FDI-250</t>
  </si>
  <si>
    <t>FDI-315</t>
  </si>
  <si>
    <t>FDI-400</t>
  </si>
  <si>
    <t>Gaisa apstrādes iekārta</t>
  </si>
  <si>
    <t>Kanāla ventilators</t>
  </si>
  <si>
    <t>Vienvirziena vārsts</t>
  </si>
  <si>
    <t>Vienvirziena vārsts CARU 100</t>
  </si>
  <si>
    <t>Tīrīšanas lūkas</t>
  </si>
  <si>
    <t>Ozonators</t>
  </si>
  <si>
    <t>Atvērumu aizdares komplekts ar ugunsdrošiem materiāliem</t>
  </si>
  <si>
    <t>kompl.</t>
  </si>
  <si>
    <t>Vara caurule, Ø9.52/6.35mm (izolācijā)</t>
  </si>
  <si>
    <t>Vara caurule, Ø12.7/6.35mm (izolācijā)</t>
  </si>
  <si>
    <t>Vara caurule, Ø15.88x9.52mm (izolācijā)</t>
  </si>
  <si>
    <t>Vara caurule, Ø19.05/9.52mm (izolācijā)</t>
  </si>
  <si>
    <t>Vara caurule, Ø22.23/9.52mm (izolācijā)</t>
  </si>
  <si>
    <t>Vara caurule, Ø28.58/12.7mm (izolācijā)</t>
  </si>
  <si>
    <t>Vara caurule, Ø31.8/19.05mm (izolācijā)</t>
  </si>
  <si>
    <t>Vara caurule, Ø41.32/19.05mm (izolācijā)</t>
  </si>
  <si>
    <t>Pieslēguma trejgabals FQG-B335A</t>
  </si>
  <si>
    <t>Pieslēguma trejgabals FQG-B506A</t>
  </si>
  <si>
    <t>Pieslēguma trejgabals FQG-B730A</t>
  </si>
  <si>
    <t>Pieslēguma trejgabals FQG-B1350A</t>
  </si>
  <si>
    <t>Pieslēguma trejgabals FQG-B2040A</t>
  </si>
  <si>
    <t>Spraugu aizdare ar ugunsdrošiem materiāliem</t>
  </si>
  <si>
    <t>Elektroapsaistes materiāli</t>
  </si>
  <si>
    <t>Papildus gāze R410A</t>
  </si>
  <si>
    <t>Gaisa vads 992x165 mm</t>
  </si>
  <si>
    <t>Reste 992x165 mm (resti saskaņot ar AR daļas risinājumiem)</t>
  </si>
  <si>
    <t>Pretlietus reste 4900x950 mm (precizēt saskaņā ar AR un BK daļām)</t>
  </si>
  <si>
    <t>Iekārtu palaišana un pārbaude</t>
  </si>
  <si>
    <t>Kondensāta sūknis mini BluR</t>
  </si>
  <si>
    <t>Kondensāta novades šļūteni D12 mm</t>
  </si>
  <si>
    <t>Cauruļvadu stiprinājumi</t>
  </si>
  <si>
    <t>Montāžas palīgmateriāli</t>
  </si>
  <si>
    <t>Iekšējie elektroapgādes tīkli (EL)</t>
  </si>
  <si>
    <t>El.sadalnes skapji</t>
  </si>
  <si>
    <t>Sadalne GS1, komplektā ar GBS</t>
  </si>
  <si>
    <t>Sadalne GS2, komplektā ar 1SS1, 1AS1, TAS-1</t>
  </si>
  <si>
    <t>Sadalne 2SS1 komplektā ar 2AS1</t>
  </si>
  <si>
    <t>Sadalne VTS1</t>
  </si>
  <si>
    <t>Sadalne VKS1</t>
  </si>
  <si>
    <t>Sadalne VS1</t>
  </si>
  <si>
    <t>Sadalne AVS</t>
  </si>
  <si>
    <t>Sadalne TAS-1</t>
  </si>
  <si>
    <t xml:space="preserve">UPS 1050W/1500VA 230/230V 15min  </t>
  </si>
  <si>
    <t>Montāžas izstrādājumi, stiprinājumi</t>
  </si>
  <si>
    <t>Kabeļi</t>
  </si>
  <si>
    <t>Kabelis ar alumīnija dzīslām 4x120AL/41Cu</t>
  </si>
  <si>
    <t xml:space="preserve"> AMCMK</t>
  </si>
  <si>
    <t xml:space="preserve">Kabelis ar vara dzīslām 5x25 mm² </t>
  </si>
  <si>
    <t>NYM-J</t>
  </si>
  <si>
    <t xml:space="preserve">Kabelis ar vara dzīslām 5x16 mm² </t>
  </si>
  <si>
    <t xml:space="preserve">Kabelis ar vara dzīslām 5x10 mm² </t>
  </si>
  <si>
    <t xml:space="preserve">Kabelis ar vara dzīslām 5x6 mm² </t>
  </si>
  <si>
    <t xml:space="preserve">Kabelis ar vara dzīslām 5x4 mm² </t>
  </si>
  <si>
    <t xml:space="preserve">Kabelis ar vara dzīslām 5x2.5 mm² </t>
  </si>
  <si>
    <t>NYY-J</t>
  </si>
  <si>
    <t xml:space="preserve">Kabelis ar vara dzīslām 3x2.5 mm² </t>
  </si>
  <si>
    <t xml:space="preserve">Kabelis ar vara dzīslām 3x1.5 mm² </t>
  </si>
  <si>
    <t xml:space="preserve">Kabelis ar vara dzīslām 2x1.5 mm² </t>
  </si>
  <si>
    <t xml:space="preserve">Kabelis ar vara dzīslām 4x1.5 mm² </t>
  </si>
  <si>
    <t>NHXH-FE 180/E30</t>
  </si>
  <si>
    <t>NHXH-FE 180/E90</t>
  </si>
  <si>
    <t>Kabeļu gala apd. 70mm²-150mm²</t>
  </si>
  <si>
    <t>EPKT 0047-L12</t>
  </si>
  <si>
    <t>Kabeļu gala apd. 25mm²-50mm²</t>
  </si>
  <si>
    <t>EPKT 0031-L12</t>
  </si>
  <si>
    <t>Kabeļu gala apd. 4mm²-35mm²</t>
  </si>
  <si>
    <t>EPKT 0015-L12</t>
  </si>
  <si>
    <t>Caurules un kanāli</t>
  </si>
  <si>
    <t>PVC caurule, d=50mm, 320N</t>
  </si>
  <si>
    <t>PVC caurule, d=25mm, 320N</t>
  </si>
  <si>
    <t>PVC caurule, d=20mm, 320N</t>
  </si>
  <si>
    <t>Kabeļu nesošas sistēmas</t>
  </si>
  <si>
    <t>Kabeļu trepe ar pagrieziena elementiem               600x60mm</t>
  </si>
  <si>
    <t>Kabeļu trepe ar pagrieziena elementiem               400x60mm</t>
  </si>
  <si>
    <t>Kabeļu trepe ar pagrieziena elementiem               200x60mm</t>
  </si>
  <si>
    <t>Pārējie montāžas materiāli (skrūves, uzgriežņi, enkurdībeļi, utt.)</t>
  </si>
  <si>
    <t>Montāžas izstrādājumi, pagrieziena, nozarojuma un stiprinājuma elementi</t>
  </si>
  <si>
    <t>Gaismekļi</t>
  </si>
  <si>
    <t>LED gaismeklis, 26W 3250lm ( 129lm/W), IP65, balts, v/a</t>
  </si>
  <si>
    <t>LED gaismeklis, 27W 2499lm, TW 2700 - 5000K, IP20, balts, v/a</t>
  </si>
  <si>
    <t>LED gaismeklis, 8W 537lm, IP20, balts, v/a</t>
  </si>
  <si>
    <t>LED gaismeklis, 35W 3233lm, TW 2700 - 5000K, IP20, balts, v/a</t>
  </si>
  <si>
    <t>LED gaismeklis, 6.5W 3000 K 58° 904lm, IP67, pelēks, z/a</t>
  </si>
  <si>
    <t>LED gaismeklis, 66W 4808lm, IP20, v/a</t>
  </si>
  <si>
    <t>LED gaismeklis, 53W 4997lm, TW 2700 - 5000K, IP20, balts, v/a</t>
  </si>
  <si>
    <t>LED gaismeklis, 19W 1705lm, TW 2700 to 5000K, IP20, balts, v/a</t>
  </si>
  <si>
    <t>LED gaismeklis, 84W 6390lm, IP20, balts, v/a</t>
  </si>
  <si>
    <t>LED gaismeklis, 63W 4744lm, IP20, balts, v/a</t>
  </si>
  <si>
    <t>LED gaismeklis, 41W 3836lm, TW 2700 - 5000K, IP20, balts, v/a</t>
  </si>
  <si>
    <t>LED gaismeklis, 16W 1670lm, TW 2700 - 5000K, IP20, balts, v/a</t>
  </si>
  <si>
    <t>LED gaismeklis, 75W 6646lm, TW 2700 - 5000K, IP20, balts, v/a</t>
  </si>
  <si>
    <t>LED gaismeklis, PART 2-4, 25W 2351lm, TW 2700 - 5000K, IP20, balts, v/a</t>
  </si>
  <si>
    <t>LED gaismeklis, PART 4-4, 25W 2351lm, TW 2700 - 5000K, IP20, balts, v/a</t>
  </si>
  <si>
    <t>LED gaismeklis, PART 1-4, 25W 2351lm, TW 2700 - 5000K, IP20, balts, v/a</t>
  </si>
  <si>
    <t>LED gaismeklis, PART 3-4, 25W 2351lm, TW 2700 - 5000K, IP20, balts, v/a</t>
  </si>
  <si>
    <t>LED gaismeklis, 11W 1055lm, 16-31 W/m, TW 2700 - 5000K, IP20, balts, v/a</t>
  </si>
  <si>
    <t>LED lenta, 21W/5m (4.2W/m), 2220 lm (115 lm/W), 3000K,  IP67</t>
  </si>
  <si>
    <t>Profils LED lentai</t>
  </si>
  <si>
    <t>DALI driver 60W/230V LED lentai IP65</t>
  </si>
  <si>
    <t>Kustības sensors 360 °, IP54, balts, v/a</t>
  </si>
  <si>
    <t>Ultraskanas sensors 360 °, 40kHz, IP20, balts, v/a</t>
  </si>
  <si>
    <t>Evakuācijas gaismeklis, LED-2W, 60min., IP65, v/a</t>
  </si>
  <si>
    <t>Evakuācijas gaismeklis, LED-5W, 60min., IP65, v/a</t>
  </si>
  <si>
    <t>Evakuācijas gaismeklis "IZEJA", LED-2.5W, 60min., IP20</t>
  </si>
  <si>
    <t>OUTDOOR LED 3x1W LED 390 lm STANDARD IP66 1h</t>
  </si>
  <si>
    <t>Montāžas izstrādājumi</t>
  </si>
  <si>
    <t>Instalācijas materiāli</t>
  </si>
  <si>
    <t>Kontaktligzda 1-viet, 230V, 16A, IP20, balts, z/a (grupiņu telpā), "bērnu aizsardzība"</t>
  </si>
  <si>
    <t>Kontaktligzda 1-viet, 230V, 16A, IP20, melns, z/a</t>
  </si>
  <si>
    <t>Kontaktligzda 2-viet, 230V, 16A, IP20, balts, z/a (grupiņu telpā), "bērnu aizsardzība"</t>
  </si>
  <si>
    <t>Kontaktligzda 2-viet, 230V, 16A, IP20, melns, z/a</t>
  </si>
  <si>
    <t>Kontaktligzda 3-viet, 230V, 16A, IP20, melns, z/a</t>
  </si>
  <si>
    <t>Kontaktligzda 4-viet, 230V, 16A, IP20, balts, z/a (grupiņu telpā), "bērnu aizsardzība"</t>
  </si>
  <si>
    <t>Kontaktligzda 4-viet, 230V, 16A, IP20, melns, z/a</t>
  </si>
  <si>
    <t>Kontaktligzda 1-viet, 230V, 16A, IP44, balts, z/a (grupiņu telpā), "bērnu aizsardzība"</t>
  </si>
  <si>
    <t>Kontaktligzda 1-viet, 230V, 16A, IP44, melns, z/a</t>
  </si>
  <si>
    <t>Kontaktligzda 2-viet, 230V, 16A, IP44, melns, z/a</t>
  </si>
  <si>
    <t>Kontaktligzda 3-viet, 230V, 16A, IP44, melns, z/a</t>
  </si>
  <si>
    <t>Kontaktligzda 1-viet, 230V, 16A, IP65, v/a</t>
  </si>
  <si>
    <t>Kontaktligzda 400V, 16A, IP44, v/a</t>
  </si>
  <si>
    <t>Kontaktligzda 400V, 32A, IP44, v/a</t>
  </si>
  <si>
    <t>El.izvads ar kontaktligzdu 400V, 32A, IP65, v/a</t>
  </si>
  <si>
    <t>Rāmītis-1 vietīgs, balts (grupiņu telpā)</t>
  </si>
  <si>
    <t>Rāmītis-1 vietīgs, melns</t>
  </si>
  <si>
    <t>Rāmītis-2 vietīgs, balts (grupiņu telpā)</t>
  </si>
  <si>
    <t>Rāmītis-2 vietīgs, melns</t>
  </si>
  <si>
    <t>Rāmītis-3 vietīgs, balts (grupiņu telpā)</t>
  </si>
  <si>
    <t>Rāmītis-3 vietīgs, melns</t>
  </si>
  <si>
    <t>Rāmītis-4 vietīgs, balts (grupiņu telpā)</t>
  </si>
  <si>
    <t>Rāmītis-4 vietīgs, melns</t>
  </si>
  <si>
    <t>Slēdzis 10A, 230V, IP20, balts, z/a (grupiņu telpā)</t>
  </si>
  <si>
    <t>Slēdzis 10A, 230V, IP20, melns, z/a</t>
  </si>
  <si>
    <t>Dubultslēdzis 10A, 230V, IP20, balts, z/a (grupiņu telpā)</t>
  </si>
  <si>
    <t>Dubultslēdzis 10A, 230V, IP20, melns, z/a</t>
  </si>
  <si>
    <t>Pārslēdzis 10A, 230V, IP20, balts, z/a (grupiņu telpā)</t>
  </si>
  <si>
    <t>Pārslēdzis 10A, 230V, IP20, melns, z/a</t>
  </si>
  <si>
    <t>Krustslēdzis 230V, 10A, IP20, balts, z/a (grupiņu telpā)</t>
  </si>
  <si>
    <t>Slēdzis 10A, 230V, IP44, melns, z/a</t>
  </si>
  <si>
    <t>Dubultslēdzis 10A, 230V, IP44, melns, z/a</t>
  </si>
  <si>
    <t>Pārslēdzis 10A, 230V, IP44, melns, z/a</t>
  </si>
  <si>
    <t>Spiedpoga 230V, 10A, IP20, melns, z/a</t>
  </si>
  <si>
    <t>El. Iekārtu pieslēgums</t>
  </si>
  <si>
    <t>Uzstādīšanas kārba z/a</t>
  </si>
  <si>
    <t>Nozarkārba v/a</t>
  </si>
  <si>
    <t>Ugunsdroša aizdare, EI120</t>
  </si>
  <si>
    <t>Saules paneļu sistēma</t>
  </si>
  <si>
    <t>Saules paneļu stiprinājuma sistēma DS-V1N</t>
  </si>
  <si>
    <t>Lokālā zemējuma izveide saules moduļu konstrukciju blokam ar invertoriem</t>
  </si>
  <si>
    <t>Solar spraudnis +</t>
  </si>
  <si>
    <t>Solar spraudnis -</t>
  </si>
  <si>
    <t>Zemējums un zibensaizsardzība</t>
  </si>
  <si>
    <t>Apaļvads RD-8 ALU</t>
  </si>
  <si>
    <t>Apaļvads RD-8-PVC ALU</t>
  </si>
  <si>
    <t>Apaļdzels RD-8 PVC</t>
  </si>
  <si>
    <t>Potenciālu izlīdzināšanas kopne iekštelpām</t>
  </si>
  <si>
    <t>Savienojuma klemme, apaļdzelzs/apaļdzelzs</t>
  </si>
  <si>
    <t>Zibensuztvērēja stienis, L=1.5m, d=16mm, komplektā ar pamatni</t>
  </si>
  <si>
    <t>Zibensuztvērēja stienis, L=1m, d=16mm, komplektā ar pamatni</t>
  </si>
  <si>
    <t>Apaļdzelzs stiprināšanas elements uz sienas</t>
  </si>
  <si>
    <t>Apaļdzelzs stiprināšanas elements parapetam</t>
  </si>
  <si>
    <t>Apaļdzelzs stiprināšanas elements plakanam jumtam</t>
  </si>
  <si>
    <t>Mērījuma spaile</t>
  </si>
  <si>
    <t>Zemējuma vads ar vara dzīslu 1x6</t>
  </si>
  <si>
    <t>Kompensators</t>
  </si>
  <si>
    <t>Apsardzes signalizācijas sistēma</t>
  </si>
  <si>
    <t>Drosības kontrolieris metāla korpusā ar barošanas bloku</t>
  </si>
  <si>
    <t>gb.</t>
  </si>
  <si>
    <t>8-zonu paplašinātājs</t>
  </si>
  <si>
    <t>UniBus paplašinātājs</t>
  </si>
  <si>
    <t>XL izmēra kaste ar barošanas bloku</t>
  </si>
  <si>
    <t>Akumulatoru baterija</t>
  </si>
  <si>
    <t>12V 17Ah</t>
  </si>
  <si>
    <t>Tastatūra</t>
  </si>
  <si>
    <t>Kustības detektors ar kronšteinu</t>
  </si>
  <si>
    <t>Magnēta kontakts</t>
  </si>
  <si>
    <t>CLOE tīkla modulis</t>
  </si>
  <si>
    <t xml:space="preserve">Kabelis </t>
  </si>
  <si>
    <t>UTP CAT5e 4x2x0.5</t>
  </si>
  <si>
    <t>CQR 6x0,22</t>
  </si>
  <si>
    <t>Gofreta caurule</t>
  </si>
  <si>
    <t>D=20 mm</t>
  </si>
  <si>
    <t>Instalācijas materiāls</t>
  </si>
  <si>
    <t>kpl.</t>
  </si>
  <si>
    <t>INTG-996911</t>
  </si>
  <si>
    <t>Servera un komutācijas statne ar metāla durvīm un slēdzi</t>
  </si>
  <si>
    <t>42U 1000x800mm</t>
  </si>
  <si>
    <t>Ventilatoru panelis ar termostatu</t>
  </si>
  <si>
    <t xml:space="preserve">19' plaukts </t>
  </si>
  <si>
    <t>Akumulatoru ladēšanas iekārtas</t>
  </si>
  <si>
    <t xml:space="preserve">Akumulatoru baterija 12V 70A/h </t>
  </si>
  <si>
    <t>Kabineta tipa skaļrunis (20 / 10 / 5 / 2.5 W)</t>
  </si>
  <si>
    <t>Griestu skaļrunis( 6 / 3 / 1.5 / 0.75 W); piekārtie griesti</t>
  </si>
  <si>
    <t>Griestu skaļruņa ugunsdrošs korpuss</t>
  </si>
  <si>
    <t xml:space="preserve">Barošanas kabelis </t>
  </si>
  <si>
    <t>3x2.5 FE180/E30</t>
  </si>
  <si>
    <t>Kabelis  (Mikrofonu stacijas pieslēgšanai)</t>
  </si>
  <si>
    <t>UTP Kat. 5e E30</t>
  </si>
  <si>
    <t>Aizsargcaurule/gofrētā LSZH d25 mm</t>
  </si>
  <si>
    <t>Ugunsdrošais pildījums</t>
  </si>
  <si>
    <t>Audio izziņošanas sistēmas kontrolieris</t>
  </si>
  <si>
    <t>LBB 1990/00</t>
  </si>
  <si>
    <t>Audio izziņošanas sistēmas maršrutētājs</t>
  </si>
  <si>
    <t>LBB 1992/00</t>
  </si>
  <si>
    <t>Pastiprinātājs</t>
  </si>
  <si>
    <t>LBB 1935/20</t>
  </si>
  <si>
    <t>Balss signalizācijas zvanu stacija</t>
  </si>
  <si>
    <t>LBB 1956/00</t>
  </si>
  <si>
    <t>Balss trauksmes ziņojumu klaviatūra</t>
  </si>
  <si>
    <t>LBB 1957/000</t>
  </si>
  <si>
    <t xml:space="preserve">Līnijas gala iekārtas </t>
  </si>
  <si>
    <t>PVA-1WEOL</t>
  </si>
  <si>
    <t xml:space="preserve"> 1x2x1.0 (E30)</t>
  </si>
  <si>
    <t>Zemējuma kopne grīdas komutācijas skapim</t>
  </si>
  <si>
    <t>Rozešu bloks x8 ar slēdzi 230V 19" 1U</t>
  </si>
  <si>
    <t>Aizsargcaurule cietā PVC d25 mm</t>
  </si>
  <si>
    <t>Dūmu aizsardzība</t>
  </si>
  <si>
    <t>Centralizētā izziņošanas sistēma</t>
  </si>
  <si>
    <t xml:space="preserve">Divu - sešu zonu vadības panelis </t>
  </si>
  <si>
    <t>Vienas zonas paplašinātājs</t>
  </si>
  <si>
    <t xml:space="preserve">Trauksmes pogas </t>
  </si>
  <si>
    <t xml:space="preserve">Dūmu lūku automātikas piedziņa </t>
  </si>
  <si>
    <t xml:space="preserve">Elektriskais logu atvērējs </t>
  </si>
  <si>
    <t>48 V DC HCV 500 mN</t>
  </si>
  <si>
    <t>E30 3x1,5</t>
  </si>
  <si>
    <t>Kabelis piedziņu un aizvērēju savienošanai</t>
  </si>
  <si>
    <t>(N)HXH-J E30 2x2.5 RE</t>
  </si>
  <si>
    <t>Kabelis pogu savienošanai</t>
  </si>
  <si>
    <t>E30 8x0,5</t>
  </si>
  <si>
    <t>Ugunsdrošie blīvējumi</t>
  </si>
  <si>
    <t>Ugunsdrošie stiprinājumi E90</t>
  </si>
  <si>
    <t>UDFB8. E90, d 8mm</t>
  </si>
  <si>
    <t>Durvju kontrolieris</t>
  </si>
  <si>
    <t>Durvju paplašinātājs</t>
  </si>
  <si>
    <t>Karšu nolasītājs 13.56MHz/125KHz, EM Proximity</t>
  </si>
  <si>
    <t xml:space="preserve">Durvju aizvērējs </t>
  </si>
  <si>
    <t>Sprūds</t>
  </si>
  <si>
    <t>Kabelis iekšējai instalācijai</t>
  </si>
  <si>
    <t>UTP Kat.5e</t>
  </si>
  <si>
    <t xml:space="preserve">Barošanas kabelis iekšējai instalācijai </t>
  </si>
  <si>
    <t>NYM-J 3x2.5 mm2</t>
  </si>
  <si>
    <t xml:space="preserve">Licence </t>
  </si>
  <si>
    <t>Durvju licence</t>
  </si>
  <si>
    <t>Klienta aplikācija</t>
  </si>
  <si>
    <t>Izveidot iespēju pievienot un dzēst piekļuves kartes.</t>
  </si>
  <si>
    <t xml:space="preserve">Servera un komutācijas statne ar sieta tipa durvīm </t>
  </si>
  <si>
    <t xml:space="preserve">42U 1000x800mm </t>
  </si>
  <si>
    <t>Ventilatoru bloks ar digitālo termostatu</t>
  </si>
  <si>
    <t>19' 1U, 4 ventilatori</t>
  </si>
  <si>
    <t>Zemējuma klemme komutācijas skapim</t>
  </si>
  <si>
    <t xml:space="preserve">Skrūves - uzgriežņi </t>
  </si>
  <si>
    <t>M6</t>
  </si>
  <si>
    <t>EL rozešu bloks</t>
  </si>
  <si>
    <t>8-vietīgā, 19' 1U</t>
  </si>
  <si>
    <t>Optiskais patch panelis ar kaseti, adapteriem un pigteiliem priekš SM optiskā kabeļa 12 dzīslām</t>
  </si>
  <si>
    <t xml:space="preserve">8p duplex rackmounted </t>
  </si>
  <si>
    <t>Kabeļu organaizeris horizontālais</t>
  </si>
  <si>
    <t>1U</t>
  </si>
  <si>
    <t xml:space="preserve">Optiskais patch kabelis </t>
  </si>
  <si>
    <t>SM SC-LC 1m</t>
  </si>
  <si>
    <t>SM LC-LC 1m</t>
  </si>
  <si>
    <t>SFP modulis SM</t>
  </si>
  <si>
    <t xml:space="preserve">Patch panelis </t>
  </si>
  <si>
    <t>24p Cat6 UTP</t>
  </si>
  <si>
    <t xml:space="preserve">Patch kabelis 1.0m </t>
  </si>
  <si>
    <t>Cat6 UTP 1m</t>
  </si>
  <si>
    <t>Centrālais ruteris</t>
  </si>
  <si>
    <t>24 PoE output gigabit Ethernet router/switch with four 10Gbps SFP+ ports</t>
  </si>
  <si>
    <t>Komutators</t>
  </si>
  <si>
    <t>48 porti Gigabit Ethernet switch , 2 SFP+ ports, 1U rackmount case</t>
  </si>
  <si>
    <t>48 porti PoE</t>
  </si>
  <si>
    <t>WiFi piekļuves punkts</t>
  </si>
  <si>
    <t>2.4/5GHz; 300-1000Mbit/s; A/B/G/N/AC</t>
  </si>
  <si>
    <t xml:space="preserve">Datu ligzda z/a  2xRJ45 </t>
  </si>
  <si>
    <t>Cat6 ar rāmi (saskaņot ar EL sadaļu)</t>
  </si>
  <si>
    <t xml:space="preserve">Datu ligzda z/a  1xRJ45 </t>
  </si>
  <si>
    <t>Nepārtrauktās barošanas bloks</t>
  </si>
  <si>
    <t>UPS APC Smart-UPS 1500VA LCD RM 1U 230V</t>
  </si>
  <si>
    <t>Kabelis</t>
  </si>
  <si>
    <t>UTP Cat6 LZSH</t>
  </si>
  <si>
    <t xml:space="preserve">PVC caurule </t>
  </si>
  <si>
    <t>d20</t>
  </si>
  <si>
    <t>d50</t>
  </si>
  <si>
    <t xml:space="preserve">Kabeļu trepe </t>
  </si>
  <si>
    <t>C1-C2 200mm 3m E30</t>
  </si>
  <si>
    <t>Kabeļu trepes līkums "+"</t>
  </si>
  <si>
    <t>200mm E30</t>
  </si>
  <si>
    <t>Kabeļu trepes "T" veida savienojums</t>
  </si>
  <si>
    <t>Montāžas un stiprināšanas materiāli</t>
  </si>
  <si>
    <t xml:space="preserve">Ugunsdrošās blīves kabeļiem </t>
  </si>
  <si>
    <t>Promastop IM CJ21</t>
  </si>
  <si>
    <t>4MPix, H.265, 2.8mm IR 30m</t>
  </si>
  <si>
    <t>Sienas kronšteins kamerām</t>
  </si>
  <si>
    <t>PoE 48p</t>
  </si>
  <si>
    <t xml:space="preserve">Tīkla videoreģistrators </t>
  </si>
  <si>
    <t xml:space="preserve"> NVR 64 kanāli/PoE</t>
  </si>
  <si>
    <t xml:space="preserve">Cietie Diski HDD </t>
  </si>
  <si>
    <t>2TB</t>
  </si>
  <si>
    <t xml:space="preserve">Pārsprieguma aizsarzība </t>
  </si>
  <si>
    <t>DT-LAN-CAT.6+</t>
  </si>
  <si>
    <t>Patch kabelis Cat6 U/UTP 1.5 m</t>
  </si>
  <si>
    <t>Cat6 UTP 1.5m</t>
  </si>
  <si>
    <t xml:space="preserve">SM LC-LC 3,0m </t>
  </si>
  <si>
    <t>Cat6 4x2x0.5 LSZH (Low Smoke Zero Halogen)</t>
  </si>
  <si>
    <t xml:space="preserve">Aizsargcaurule gofrētā </t>
  </si>
  <si>
    <t>d25 mm</t>
  </si>
  <si>
    <t>Sistēmas programmēšana un palaišana</t>
  </si>
  <si>
    <t>Licences</t>
  </si>
  <si>
    <t>Kabeļu kanalizācijas caurule</t>
  </si>
  <si>
    <t>100x6000</t>
  </si>
  <si>
    <t xml:space="preserve">Dībelis saitītēm 10x43(JST)    </t>
  </si>
  <si>
    <t>100gb.</t>
  </si>
  <si>
    <t>Kab. kanalizācijas akas vāks (max. slodze 12,5 t)</t>
  </si>
  <si>
    <t>Silikons N, neitrāls hermēt.310ml</t>
  </si>
  <si>
    <t>Kabeļu akas dzelzbetona riņķis</t>
  </si>
  <si>
    <t>Kabeļu cauruļu blīvēšanas materiāls 16 A</t>
  </si>
  <si>
    <t>Salizturīga smilts komunikāciju ”spilvenam”</t>
  </si>
  <si>
    <t>m3</t>
  </si>
  <si>
    <t>Strēmelēs plīstošā brīdin. lenta</t>
  </si>
  <si>
    <t xml:space="preserve"> 50mmx500m</t>
  </si>
  <si>
    <t>rullis</t>
  </si>
  <si>
    <t xml:space="preserve">Virve kabeļa ievilkšanai </t>
  </si>
  <si>
    <t>6mm/500m</t>
  </si>
  <si>
    <t>gab.</t>
  </si>
  <si>
    <t>Gofrētā caurule iekštelpām</t>
  </si>
  <si>
    <t>d40</t>
  </si>
  <si>
    <t>Montāžas materiāli</t>
  </si>
  <si>
    <t>cauruļu savienojumi, naglas utt.</t>
  </si>
  <si>
    <t>Kabeļu kanalizācijas celtniecība, ja cauruļu skaits blokā: 1</t>
  </si>
  <si>
    <t>kan/m</t>
  </si>
  <si>
    <t>Kabeļu kanalizācijas cauruļu ieguldīšana tranšejā</t>
  </si>
  <si>
    <t>Kabeļu akas PEH uzstādīšana</t>
  </si>
  <si>
    <t>Ievada izveidošana ēkā</t>
  </si>
  <si>
    <t>Iekštelpas stāvvada izbūvēšana</t>
  </si>
  <si>
    <t>Tranšejas rakšana (ar rokām)</t>
  </si>
  <si>
    <t>Rakšanas atļaujas noformēšana un noslēgšana, izpilddokumentācijas noformēšana</t>
  </si>
  <si>
    <t>Digitālas izpilddokumentācijas izgatavošana objektam ar komunikāciju ģeogrāfisku piesaistīšanu</t>
  </si>
  <si>
    <t>Papilddarbi</t>
  </si>
  <si>
    <t>Darbu izmaksas</t>
  </si>
  <si>
    <t>Būvizstrādājumu izmaksas</t>
  </si>
  <si>
    <t>1</t>
  </si>
  <si>
    <t>2</t>
  </si>
  <si>
    <t>3</t>
  </si>
  <si>
    <t>4</t>
  </si>
  <si>
    <t>5</t>
  </si>
  <si>
    <t>6</t>
  </si>
  <si>
    <t>7</t>
  </si>
  <si>
    <t>8</t>
  </si>
  <si>
    <t>Plastmasas kanalizācijas aka DN 400/315 mm komplektā ar teleskopisko kātu un vāku (uzstādīšanai bruģakmens segumā)</t>
  </si>
  <si>
    <t>9</t>
  </si>
  <si>
    <t>10</t>
  </si>
  <si>
    <t>Plastmasas kanalizācijas aka DN 400/315 mm komplektā ar teleskopisko kātu un vāku (uzstādīšanai zaļajā zonā)</t>
  </si>
  <si>
    <t>11</t>
  </si>
  <si>
    <t>Vairogi tranšeju sienu nostiprināšanai</t>
  </si>
  <si>
    <t>12</t>
  </si>
  <si>
    <t>Smilts apbērums virs cauruļvadiem</t>
  </si>
  <si>
    <t>13</t>
  </si>
  <si>
    <t>Smilts pamatnes ierīkošana zem cauruļvadiem un akām 20 cm biezumā</t>
  </si>
  <si>
    <t>14</t>
  </si>
  <si>
    <t>TV inspekcija un hermētiskuma pārbaude</t>
  </si>
  <si>
    <t>15</t>
  </si>
  <si>
    <t>Ārējie siltumtīkli</t>
  </si>
  <si>
    <t>Cilpu modulis</t>
  </si>
  <si>
    <t>Adrešu  dūmu detektors</t>
  </si>
  <si>
    <t>Adrešu siltuma detektors</t>
  </si>
  <si>
    <t xml:space="preserve">Detektora bāze </t>
  </si>
  <si>
    <t xml:space="preserve">Detektora bāze ar izolatoru </t>
  </si>
  <si>
    <t>Rokas adreses trauksmes poga ar izolatoru</t>
  </si>
  <si>
    <t xml:space="preserve">Rokas adreses trauksmes pogas bāze </t>
  </si>
  <si>
    <t xml:space="preserve">Vadības modulis </t>
  </si>
  <si>
    <t>Staru detektors 50m</t>
  </si>
  <si>
    <t>Iznesamais LED indikators</t>
  </si>
  <si>
    <t xml:space="preserve">Skatlūkas </t>
  </si>
  <si>
    <t>Kabelis detektoru pieslēgšana</t>
  </si>
  <si>
    <t>Kabelis  el. barošana</t>
  </si>
  <si>
    <t>Ugunsdrošs kabeļu turētājs</t>
  </si>
  <si>
    <t>Ugunsdrošais stiprinājums</t>
  </si>
  <si>
    <t>Detektoru un kabeļu marķēšana</t>
  </si>
  <si>
    <t>Montāžas un palaišanas darbi</t>
  </si>
  <si>
    <t>Āra gaisa temperatūras sensors TMO</t>
  </si>
  <si>
    <t>Tērauda ūdens-gāzesvadu caurule DN50</t>
  </si>
  <si>
    <t>Filtrs DN100</t>
  </si>
  <si>
    <t>Stikla plīšanas detektors</t>
  </si>
  <si>
    <r>
      <rPr>
        <b/>
        <sz val="10"/>
        <rFont val="Arial"/>
        <family val="2"/>
        <charset val="186"/>
      </rPr>
      <t>Dzeramā ūdens ūdensvads Ū-1</t>
    </r>
  </si>
  <si>
    <r>
      <t>m</t>
    </r>
    <r>
      <rPr>
        <vertAlign val="superscript"/>
        <sz val="10"/>
        <rFont val="Arial"/>
        <family val="2"/>
        <charset val="186"/>
      </rPr>
      <t>3</t>
    </r>
  </si>
  <si>
    <t>Plastmasas kanalizācijas aka DN 400/315 mm (K1-9) komplektā ar teleskopisko kātu, tekni un vāku (uzstādīšanai bruģakmens segumā), teknes galā uzstādīt korķi perspektīvajam pieslēgumam</t>
  </si>
  <si>
    <t>Smilts pamatnes ierīkošana zem cauruļvadiem h=0.20*l*1.0</t>
  </si>
  <si>
    <t>AXMK</t>
  </si>
  <si>
    <t>EPKT-0063-L12</t>
  </si>
  <si>
    <t>Kontaktligzda 1-viet, 230V, 16A, IP44, v/a</t>
  </si>
  <si>
    <t>Slēdzis 10A, 230V, IP44, v/a</t>
  </si>
  <si>
    <t>Plakandzelzs 5052 30x3,5mm FT</t>
  </si>
  <si>
    <t>Pievienojums zemejuma kontūram 2760/20 20mm 8-10/FL40 FT</t>
  </si>
  <si>
    <t>Apaļdzelzs RD-10</t>
  </si>
  <si>
    <t>Savienojuma klemme 256/ADIN40 max, FL40 FT</t>
  </si>
  <si>
    <t>Stacionāra tipa Ķeta kovers slodzes klase D200 ar atbalsta gredzenu un konstruktīvās kārtas izbūvi saskaņā ar rasējuma lapā SAT-4 sniegto informāciju</t>
  </si>
  <si>
    <t>Zālāja sēšana, tai skaitā zālāja sēkla, auglīgais slānis 0.15 m</t>
  </si>
  <si>
    <t>Pirmsskolas izglītības iestāde</t>
  </si>
  <si>
    <t>Manometrs ar spiediena krituma sensoru</t>
  </si>
  <si>
    <t>Santehnikas pieslēguma ventīlis DN15</t>
  </si>
  <si>
    <t>Vakummvārsts DN110</t>
  </si>
  <si>
    <t>Vienvirziena vārsts DN40</t>
  </si>
  <si>
    <t>Manometrs 1/2’’</t>
  </si>
  <si>
    <t>Sagatavošanas darbi</t>
  </si>
  <si>
    <t>Objekta nospraušana un nostiprināšana dabā</t>
  </si>
  <si>
    <t>Zemes klātne</t>
  </si>
  <si>
    <t xml:space="preserve">Gultnes sagatavošana ceļiem un laukumiem,lieko grunti aizvedot uz atbērtni </t>
  </si>
  <si>
    <t>Salizturīga smilts slāņa izbūve  h min=30 cm</t>
  </si>
  <si>
    <t xml:space="preserve">Nesaistīta minerālmateriāla maisījuma kārtas izbūve 0/45 h=15cm </t>
  </si>
  <si>
    <t>Betona bruģakmens seguma izbūve 80 mm</t>
  </si>
  <si>
    <t>Betona apmales u.c.</t>
  </si>
  <si>
    <t>Betona apmales BR100.30.15  uzstādīšana uz betona pamatnes</t>
  </si>
  <si>
    <t>Ietves betona apmaļu BR100.20.8 mm  uzstādīšana uz betona pamatnes</t>
  </si>
  <si>
    <t>Apzaļumošana</t>
  </si>
  <si>
    <t>Zālāji ar melnzemes kārtu ierīkošana saskaņā ar GP-TS daļu uz 20cm auglīgas augsnes</t>
  </si>
  <si>
    <t>Kokauga stāda bedres sagatavošana . rakšana, sagatavošana ar augsni</t>
  </si>
  <si>
    <t>Koka stādīšana. Tunberga
bārbele "Bagataelle",šķirne, apdobes mulčēšana saskaņā ar TS-4 t.sk mulča 10 cm</t>
  </si>
  <si>
    <t>Koka stādīšana..Kokveida
hortenzija,šķirne "Anabelle", apdobes mulčēšana saskaņā ar TS-4 t.sk mulča 10 cm</t>
  </si>
  <si>
    <t>Koka stādīšana. Kalnu priede Winter Gold, šķirne 3 virpotu impregnētu koka balstu nostiprināšana, apdobes mulčēšana saskaņā ar TS-4 t.sk mulča 10 cm</t>
  </si>
  <si>
    <t>Ceļa zīmes uzstādīšana- lielās t.sk. Ceļazīmes metāla staba uzstādīšana</t>
  </si>
  <si>
    <t>Ceļa zīmes uzstādīšana- papildzīmes t.sk. Ceļazīmes metāla staba uzstādīšana</t>
  </si>
  <si>
    <t>Stiklašķiedras 12m balts karoga masts uz
tērauda pamatnes ar eņģi.
Komplektā ar nerūsējošā tērauda uzgali,
slēdzeni, uzgriezni karoga pacelšanai,
betona pamatu (H=1.2m, D=0.5m);
izplatītājs SIA “Mix Max</t>
  </si>
  <si>
    <t>E18 Rotaļu laukuma aprīkojums - Nettix 1602</t>
  </si>
  <si>
    <t>E17 Rotaļu laukuma aprīkojums - Nettix 1632</t>
  </si>
  <si>
    <t>E16 Rotaļu laukuma aprīkojums - Nettix 1631</t>
  </si>
  <si>
    <t>E19 Rotaļu laukuma aprīkojums - Nettix 1603</t>
  </si>
  <si>
    <t>F1 Vingrošanas aprīkojums - Workout RB2325</t>
  </si>
  <si>
    <t>F2 Vingrošanas aprīkojums - Workout RB2314</t>
  </si>
  <si>
    <t>F3 Vingrošanas aprīkojums - Workout RB2301</t>
  </si>
  <si>
    <t>F4 Vingrošanas aprīkojums - Fitness RB1111</t>
  </si>
  <si>
    <t>F5 Vingrošanas aprīkojums - Fitness RB1106</t>
  </si>
  <si>
    <t>F6 Vingrošanas aprīkojums - Fitness RB1112</t>
  </si>
  <si>
    <t>F7 Vingrošanas aprīkojums - Fitness RB1117</t>
  </si>
  <si>
    <t xml:space="preserve">Metāla konstrukcijas 3mm un 8mm tēraura
metāls ar pulverkrāsojumu
"SAHARA PROTECT"
Augstums 1000mm
Diametrs 410mm
Aprīkots ar pelnutrauku
Atkritumu urna - ODK101
</t>
  </si>
  <si>
    <t xml:space="preserve">
Tērauda velostatīvs aprīkots ar augstas
izturības koka elementiem.
Velosipēdu statīvu konstrukcija ļauj
velosipēdus nostiprināt ar troses vai ķēdes
slēdzeni.
Ar pulverkrāsojumu
"SAHARA PROTECT"
Augstums 900mm
Platums 80mm
Garums 1000mm
Velostātīvs - ODK087</t>
  </si>
  <si>
    <t>E 15 Rotaļu laukuma aprīkojums - Nettix 1637</t>
  </si>
  <si>
    <t>E14 Rotaļu laukuma aprīkojums - Climboo WD1462</t>
  </si>
  <si>
    <t>E13 Rotaļu laukuma aprīkojums - Climboo WD1461</t>
  </si>
  <si>
    <t>E12 Šūpoles - Robina RB1494</t>
  </si>
  <si>
    <t>E11 Vārti ar grouzu - Arena 2421</t>
  </si>
  <si>
    <t>E 10-Rotaļu laukuma aprīkojums - Climboo WD1420</t>
  </si>
  <si>
    <t>E-9 Rotaļu laukuma aprīkojums - Robina RB1373</t>
  </si>
  <si>
    <t>E-8 Rotaļu laukuma aprīkojums - Robina RB1293</t>
  </si>
  <si>
    <t>E-7 Rotaļu laukuma aprīkojums - Robina RB1291</t>
  </si>
  <si>
    <t>E-6 Rotaļu laukuma aprīkojums - Robina RB1207</t>
  </si>
  <si>
    <t>E-5 Rotaļu laukuma aprīkojums - Robina RB1203</t>
  </si>
  <si>
    <t>E-4 Rotaļu laukuma aprīkojums - Robina RB1246</t>
  </si>
  <si>
    <t>E-3Rotaļu laukuma aprīkojums - Robina RB1242</t>
  </si>
  <si>
    <t>E-2 Rotaļu laukuma aprīkojums - Robina RB1245</t>
  </si>
  <si>
    <t>E-1 Smilšu kaste - Robina RB1331</t>
  </si>
  <si>
    <t>Ēkas vadības un automatizācijas sistēma ESS-VAS</t>
  </si>
  <si>
    <t>VADĪBAS SADALNE VAS-G</t>
  </si>
  <si>
    <t>Aizsardzības slēdži, releji, drošinātāju, spailes un citi papildmateriāli</t>
  </si>
  <si>
    <t>Integrācijas modulis ar 1 izolētu RS-485 portiem, konvertē datus no Modbus RTU/ASCII uz atbilstošiem TCP/IP protokoliem (Modbus TCP/IP un MBus TCP/IP) u
ISMA-B-MG-IP ļauj apkalpot līdz 128 Modbus RTU/ASCII ierīcēm ar unikālu adresi, kas savienota ar RS485 portu, u
Integrācija ar Niagara 4.3+ un MAC36NL-RS.</t>
  </si>
  <si>
    <t>IO modulis, universāls ar Modbus RTU/ASCII vai BACnet MSTP kommunikāciju, integrācija ar Niagara 4.3+ un MAC 36</t>
  </si>
  <si>
    <t>ESS-VAS serveris / BMS server</t>
  </si>
  <si>
    <t>Sistēmas ieregulēšana, palaišana</t>
  </si>
  <si>
    <t>Kotroliera programēšanas darbi</t>
  </si>
  <si>
    <t>Izpilddokumentācijas un lietošanas instrukcijas sagatavošana (latviešu un angļu valodā), iekļaujot programmatūras piekļuves kodus.
Elektroniski - Word, Excel, DWG, PDF</t>
  </si>
  <si>
    <t>SISTĒMU VIZUALIZĀCIJA</t>
  </si>
  <si>
    <t>Bāzes vizualizācija</t>
  </si>
  <si>
    <t>Mikroklimata vizualizācija</t>
  </si>
  <si>
    <t>Apgaismojuma vizualizācija</t>
  </si>
  <si>
    <t>Pieslēgto AVK iekārtu vizualizācija</t>
  </si>
  <si>
    <t>Ventiekārtu vizualizācija</t>
  </si>
  <si>
    <t>Skaitītāju vizualizācija</t>
  </si>
  <si>
    <t>VAV vārstu vizualizācija</t>
  </si>
  <si>
    <t>IEKĀRTAS UN INTEGRĀCIJA</t>
  </si>
  <si>
    <t xml:space="preserve">Temperatūras devēji </t>
  </si>
  <si>
    <t>Klimata vadības pults iSMA-TP-C-DISP</t>
  </si>
  <si>
    <t>Temperatūras devēju pieslēgšana un integrēšana</t>
  </si>
  <si>
    <t>Klimata vādibas pulšu pieslēgšana un integrēšana</t>
  </si>
  <si>
    <t>UK skaitītaju pieslēgšana un integrēšana(M-BUS)</t>
  </si>
  <si>
    <t>Apkures kolektoru pieslēgšana, integrācija(DO-24VDC)</t>
  </si>
  <si>
    <t>KABEĻI, PALĪGMATERIĀLI, IZBŪVES DOKUMENTĀCIJA</t>
  </si>
  <si>
    <t>YSLY-JZ 7x0.75</t>
  </si>
  <si>
    <t>YSLY-JZ 5x0.75</t>
  </si>
  <si>
    <t>LiYCY 2x0.75</t>
  </si>
  <si>
    <t>YnTKSYekw 2x2x0.8</t>
  </si>
  <si>
    <t>YSLY-JZ 3x1.5</t>
  </si>
  <si>
    <t>LiYCY 2x1.5</t>
  </si>
  <si>
    <t>LiYCY 3x0.75</t>
  </si>
  <si>
    <t>YSLY-JZ 5x1.5</t>
  </si>
  <si>
    <t>NYM-J 9x1.5</t>
  </si>
  <si>
    <t>CAT6 U/FTP</t>
  </si>
  <si>
    <t>PVC cietās un Gofrētās caurules d=16..32mm</t>
  </si>
  <si>
    <t>Cauruļu stiprinājumi, savienojumi, pagrieziena elementi</t>
  </si>
  <si>
    <t>Nozarkārbas</t>
  </si>
  <si>
    <t>Palīgmateriāli</t>
  </si>
  <si>
    <t>Marķēšanas materiāli</t>
  </si>
  <si>
    <t>Ugunsdrošā aizpildījuma/blīvējuma komplekts</t>
  </si>
  <si>
    <t>2,17</t>
  </si>
  <si>
    <t>Vadības automātikas sistēma</t>
  </si>
  <si>
    <t>Ceļi un segumi</t>
  </si>
  <si>
    <t>Ģeotekstila NW15 ieklāšana</t>
  </si>
  <si>
    <t>Salizturīga smilts slāņa izbūve  h min=40 cm</t>
  </si>
  <si>
    <t xml:space="preserve">Nesaistīta minerālmateriāla maisījuma kārtas izbūve 0/45 h=12cm </t>
  </si>
  <si>
    <t xml:space="preserve">Nesaistīta minerālmateriāla maisījuma kārtas izbūve 0/63 h=18cm </t>
  </si>
  <si>
    <t xml:space="preserve">Vidēju rupjas smilts izlīdzinošā kārtas ierīkošana  h=5cm </t>
  </si>
  <si>
    <t>Brauktuve-betona bruģakmens</t>
  </si>
  <si>
    <t>Brauktuve-laukakmeņu bruģakmens</t>
  </si>
  <si>
    <t xml:space="preserve">Nesaistīta minerālmateriāla maisījuma kārtas izbūve 0/45 h=14cm </t>
  </si>
  <si>
    <t xml:space="preserve">Nesaistīta minerālmateriāla maisījuma kārtas izbūve 0/56 h=14cm </t>
  </si>
  <si>
    <t xml:space="preserve">Rupjas smilts spilvena ierīkošana  h=15cm </t>
  </si>
  <si>
    <t xml:space="preserve">Laukakmeņu bruģakmens seguma izbūve 15-20cm </t>
  </si>
  <si>
    <t>Ietves</t>
  </si>
  <si>
    <t>Laukumu planēšana, blietēšana</t>
  </si>
  <si>
    <t xml:space="preserve">Minerālmateriāla maisījuma kārtas ierīkošana  h=3cm </t>
  </si>
  <si>
    <t>Zāliens-ievalce</t>
  </si>
  <si>
    <t>Zālāji ar melnzemes kārtu ierīkošana saskaņā ar GP-TS daļu uz 20cm auglīgas augsnes ievalcēm</t>
  </si>
  <si>
    <t>Ietves betona apmaļu Ielas apmales BR100.30.15 ar horizizontālo apzīmējumu 931
 uzstādīšana uz betona pamatnes</t>
  </si>
  <si>
    <t>Ietves betona apmaļu Ielas apmales Proj. ceļa apmales 100.30.15 (izcelta 10cm) ar 20 cm atstarpēm
starp bortakmeņiem  uzstādīšana uz betona pamatnes</t>
  </si>
  <si>
    <t>Betona apmales Ielas pazeminātās apmales BR100.30.15 (iebūvēt ar kantainajiem stūriem uz augšu)
Betons C30/37  uzstādīšana uz betona pamatnes</t>
  </si>
  <si>
    <t>Betona apmales Ielas pazeminātās apmales Proj. ceļu slīpā apmale - BR_L100.30.15, betons C30/37  uzstādīšana uz betona pamatnes</t>
  </si>
  <si>
    <t>Gumijas segums</t>
  </si>
  <si>
    <t>Gumijas mulča starp laukumiņiem  t.sk. Apakšslāņi</t>
  </si>
  <si>
    <t>Prettrokšņu barjera</t>
  </si>
  <si>
    <t>Pretrokšņu barjeras uzstādīšana.Prettrokšņu 9dB paneļi
HB 10 / 3,5 WAVEline abpusēji, DB 100 NBF Pamatne</t>
  </si>
  <si>
    <t>Aprīkojums</t>
  </si>
  <si>
    <t>2,18</t>
  </si>
  <si>
    <t>KONE Mono300DX ®
630 kg / 8 personas,
2 pieturas  Elektriska, trošu, bezreduktora sinhronais motors EcoDisc® NMX07
ar apgriezienu skaita bezpakāpju regulēšanu (frekvenču regulēšana),
180 starti stundā/200 000 starti gadā vai ekvivalents</t>
  </si>
  <si>
    <t>Gruntsūdens līmeņa pazemināšana (Nepieciešamību precizēt būvniecības laikā!)</t>
  </si>
  <si>
    <t>Grunts rakšana ar mehanizēti, iekraujot grunti automašīnā-pašizgāzējā pamatu izbūvei</t>
  </si>
  <si>
    <t>Grunts izstrāde roku darbā pamatu izbūvei</t>
  </si>
  <si>
    <t>Būvbedres un tranšejas aizbēršana mehanizēti ar pievesto smilti pamatiem</t>
  </si>
  <si>
    <t xml:space="preserve">Būvbedres un tranšejas aizbēršana ar rokām ar pievesto smilti pamatiem </t>
  </si>
  <si>
    <t xml:space="preserve">Liekās grunts izvešana </t>
  </si>
  <si>
    <t>Zemes darbi</t>
  </si>
  <si>
    <t>Inventāro veidņu uzstādīšana,eļļošana  pamatiem un nojaukšana ,noma</t>
  </si>
  <si>
    <t>Armatūras sietu izgatavošana ,uzstādīšana,fiksatoru uzstādīšana . Armatūra B500B</t>
  </si>
  <si>
    <t>t</t>
  </si>
  <si>
    <t>Pamati</t>
  </si>
  <si>
    <t xml:space="preserve">Betona iestrādāšana pamatu konstrukcijās-pamati C30/37 XC2 novibrējot,betonu padod ar sūkni </t>
  </si>
  <si>
    <t xml:space="preserve">Šķembu pamatojuma ierīkošana fr.20-40 mm,blīvā veidā ,novibrējot </t>
  </si>
  <si>
    <t xml:space="preserve">Betona iestrādāšana pamatu konstrukcijās-pamati C12/15 XC1 novibrējot,betonu padod ar sūkni </t>
  </si>
  <si>
    <t>Pamati BK-02.01</t>
  </si>
  <si>
    <t>Sienas</t>
  </si>
  <si>
    <t>16</t>
  </si>
  <si>
    <t>Sienu mūrēšana no FIBO 3MPa  blokiem  t.sk. Palīgmateriāli, mūrjava , stiegrojums</t>
  </si>
  <si>
    <t>Sienu mūrēšana no dobiem betona  blokiem 190 mm t.sk. Palīgmateriāli, mūrjava , stiegrojums</t>
  </si>
  <si>
    <t>Pārsegums</t>
  </si>
  <si>
    <t>Tērauda konstrukciju- izgatavošana , piegāde,montāža t.sk. Palīgmateriāli. Metāla konstrukcijas apstrādātas atbilstoši BK norādījumiem t.sk. Ugunsdrošais pārklājs</t>
  </si>
  <si>
    <t xml:space="preserve">Betona iestrādāšana sienu konstrukcijās C30/37 XC1 novibrējot,betonu padod ar sūkni </t>
  </si>
  <si>
    <t>Inventāro veidņu uzstādīšana,eļļošana  nojaukšana ,noma</t>
  </si>
  <si>
    <t>Inventāro veidņu uzstādīšana,eļļošana  un nojaukšana ,noma</t>
  </si>
  <si>
    <t>2. stāvs</t>
  </si>
  <si>
    <t>Jumts</t>
  </si>
  <si>
    <t>BK</t>
  </si>
  <si>
    <t xml:space="preserve">Nesošo koka konstrukciju-koka sijas, mūrlatas, spāres   izgatavošana un montāža sagatavotas atbilstoši BK norādījumiem t.sk. Palīgmateriāli. Kokmateriālu klase Apstrādātas ar antiseptiķi-antipirēnu </t>
  </si>
  <si>
    <t xml:space="preserve">Kāpnes </t>
  </si>
  <si>
    <t>Ailu aizpildījuma elementi</t>
  </si>
  <si>
    <t>Montāžas materiāli (blīvējošs materiāls, stiprinājumi u.c.)</t>
  </si>
  <si>
    <t>Logu montāža   saskaņā ar AR-6.1 t.sk. Palodzes</t>
  </si>
  <si>
    <t>Ārdurvju montāža   saskaņā ar AR-6.2</t>
  </si>
  <si>
    <t>Durvju montāža   saskaņā ar AR-6.4</t>
  </si>
  <si>
    <t>Stiklotu starpsienu montāža   saskaņā ar AR-6.5</t>
  </si>
  <si>
    <t>V-1  ( 2,5x2,6 m)</t>
  </si>
  <si>
    <t>V-2  ( 2x2,6 m)</t>
  </si>
  <si>
    <t>V-3  ( 1,9x2,6 m)</t>
  </si>
  <si>
    <t>V-5  ( 5,2x2,6 m)</t>
  </si>
  <si>
    <t>V-8  ( 5,279x2,8 m)</t>
  </si>
  <si>
    <t>V-9  ( 6,18x2,8 m)</t>
  </si>
  <si>
    <t>V-10  ( 2,5x2,6 m)</t>
  </si>
  <si>
    <t>Dažādi darbi</t>
  </si>
  <si>
    <t>Margas AR-6.20</t>
  </si>
  <si>
    <t>Margu montāža M1 saskaņā ar  AR-6.20 t.sk. Palīgmateriāli</t>
  </si>
  <si>
    <t>Margu montāža M2 saskaņā ar  AR-6.20 t.sk. Palīgmateriāli</t>
  </si>
  <si>
    <t>Margu montāža M3 saskaņā ar  AR-6.20 t.sk. Palīgmateriāli</t>
  </si>
  <si>
    <t>Margu montāža M4 saskaņā ar  AR-6.20 t.sk. Palīgmateriāli</t>
  </si>
  <si>
    <t>Margu montāža M5 saskaņā ar  AR-6.20 t.sk. Palīgmateriāli</t>
  </si>
  <si>
    <t>Margu montāža M6 saskaņā ar  AR-6.20 t.sk. Palīgmateriāli</t>
  </si>
  <si>
    <t>Margu montāža M7 saskaņā ar  AR-6.20 t.sk. Palīgmateriāli</t>
  </si>
  <si>
    <t>Akustisie aizkari AR-6.14</t>
  </si>
  <si>
    <t>Grīdas</t>
  </si>
  <si>
    <t>G 1.1</t>
  </si>
  <si>
    <t>Siltumizolācijas ierīkošana; Ekstrudētais putupolistirols XPS 100 mm vai ekvivalents</t>
  </si>
  <si>
    <t>PVC Poliet.plēves iestrāde tvaika izolācijai</t>
  </si>
  <si>
    <t>Filtrauduma ieklāšana</t>
  </si>
  <si>
    <t>Betona bruģakmens seguma izbūve 80 mm 150x150</t>
  </si>
  <si>
    <t>Betona bruģakmens seguma izbūve 80 mm 200x100</t>
  </si>
  <si>
    <t>P 1.1</t>
  </si>
  <si>
    <t xml:space="preserve">Stiegrotas betona  kārtas ierīkošana 70 mm  Betons  stiegrojums B500B </t>
  </si>
  <si>
    <t>P 1.1a</t>
  </si>
  <si>
    <t>Skaņas izolācijas ierīkošana piem. PAROC SSB1 50 mm vai ekvivalents</t>
  </si>
  <si>
    <t>Situmizolācija,  piem., Paroc Ultra Plus(b=200)vai ekvivalents</t>
  </si>
  <si>
    <t>Apdares stiprinājuma T karkass montāža</t>
  </si>
  <si>
    <t>P 1.3</t>
  </si>
  <si>
    <t xml:space="preserve">Hidroizolācijas ierīkošana </t>
  </si>
  <si>
    <t xml:space="preserve">Stiegrotas betona  kārtas ierīkošana 50 mm  Betons  stiegrojums B500B </t>
  </si>
  <si>
    <t>Pretputekļu pārklājums</t>
  </si>
  <si>
    <t>J 1.1</t>
  </si>
  <si>
    <t>Jumta seguma apakšklāja ierīkošana</t>
  </si>
  <si>
    <t>Latojuma ierīkošana. Latojums 50x50mm, stiprinājumi</t>
  </si>
  <si>
    <t>Difūzijas membrānas ieklāšana PAROC XMU 100 vai ekvivalents</t>
  </si>
  <si>
    <t>Vates  iestrāde   karkasā siltuma izolācijai.  Siltuma izolācijas plāksnes 30 mm  Paroc Cortex</t>
  </si>
  <si>
    <t>Tvaika izolācijas ieklāšana PAROC XMV 020 bas vai ekvivalents</t>
  </si>
  <si>
    <t>Vates  iestrāde   karkasā siltuma izolācijai.  Siltuma izolācijas plāksnes 50 mm  Paroc Ultra</t>
  </si>
  <si>
    <t>Karkasu  apšūšana ar ģipškartonu . Ģipškartona plātne GKF 15 mm Knauf vai ekvivalents ; Knauf skrūves vai ekvivalents. Šuvju aizpildījums un aplīmēšana ar armējošu sietu</t>
  </si>
  <si>
    <t>J 1.1a</t>
  </si>
  <si>
    <t>J 1.1c</t>
  </si>
  <si>
    <t>J 1.2 aktu zāle</t>
  </si>
  <si>
    <t>Metāla karkasa montāža</t>
  </si>
  <si>
    <t>Apakškonstrukcijas montāža</t>
  </si>
  <si>
    <t>J 1.3</t>
  </si>
  <si>
    <t>J 1.3-1</t>
  </si>
  <si>
    <t>Koka spāru ierīkošana. 195x45mm, stiprinājumi</t>
  </si>
  <si>
    <t>Karkasu  apšūšana ar OSB-3 18 mm. t.sk. Stiprinājumi</t>
  </si>
  <si>
    <t>Jumta segums un papildelementi</t>
  </si>
  <si>
    <t>Notekrene 150x150 pa
visu jumta parimetru. Komplekss risinājums ar jumta iesegumu,
konstrukciju un notekcaurulēm.
Tonis: RAL 7043.T.sk. Veidgabali</t>
  </si>
  <si>
    <t>Notekcaurules no jumta
150x150 mm T.sk. Veidgabali Komplekss risinājums ar renēm, piltuvēm un
līkumiem, revīzijām. Tonis: RAL 7043.
Caurules garums precīzējams, ņemot vēra
reljefu.Revīzijas H=0,35 m no zemes.
Tonis - RAL 7043</t>
  </si>
  <si>
    <t>Sniega barjeras montāža</t>
  </si>
  <si>
    <t>S 1.2</t>
  </si>
  <si>
    <t>skat. BK daļas apjomus</t>
  </si>
  <si>
    <t>AS 1.0</t>
  </si>
  <si>
    <t>Sienas  gruntēšana.   ( zem dekoratīvā apmetuma)</t>
  </si>
  <si>
    <t>Apmetuma slāņa ieklāšana sienai tonēts</t>
  </si>
  <si>
    <t>AS 1.3</t>
  </si>
  <si>
    <t>Sienu apmetuma ierīkošana ar Baumit MPI 25(b=10) (vai ekvivalentu)</t>
  </si>
  <si>
    <t>Sienu mūrēšana no keramzītbetona blokiem 300 mm t.sk. Palīgmateriāli, stiegrojums</t>
  </si>
  <si>
    <t>AS 1.4</t>
  </si>
  <si>
    <t>Sienas seguma apakšklāja ierīkošana</t>
  </si>
  <si>
    <t>AS 1.6</t>
  </si>
  <si>
    <t>AS 1.7</t>
  </si>
  <si>
    <t>BK 1. stāva grīda</t>
  </si>
  <si>
    <t>NS 1.1</t>
  </si>
  <si>
    <t>NS 1.2</t>
  </si>
  <si>
    <t>Sienu mūrēšana no keramzītbetona blokiem 150 mm t.sk. Palīgmateriāli, stiegrojums</t>
  </si>
  <si>
    <t>Sienu mūrēšana no keramzītbetona blokiem 200 mm t.sk. Palīgmateriāli, stiegrojums</t>
  </si>
  <si>
    <t>NS 1.3</t>
  </si>
  <si>
    <t xml:space="preserve"> Ģipškartona plātne GKB Knauf vai ekvivalents ; </t>
  </si>
  <si>
    <t>NS 1.4</t>
  </si>
  <si>
    <t>NS 2.1</t>
  </si>
  <si>
    <t>Dz.bet. Konstrukcija</t>
  </si>
  <si>
    <t>Karkasu  apšūšana ar ģipškartonu (1kārta). Ģipškartona plātne GKB Knauf vai ekvivalents ; Knauf skrūves TN 25 vai ekvivalents</t>
  </si>
  <si>
    <t>S 1.3</t>
  </si>
  <si>
    <t>Karkasu  apšūšana ar ģipškartonu (2kārtas). Ģipškartona plātne GKF Knauf vai ekvivalents ; Knauf skrūves TN 25, TN 35 mm gara vai ekvivalents. Šuvju aizpildījums un aplīmēšana ar armējošu sietu</t>
  </si>
  <si>
    <t>S 1.4</t>
  </si>
  <si>
    <t>Vates  iestrāde   karkasā siltuma izolācijai.  Siltuma izolācijas plāksnes Knauf 50 mm</t>
  </si>
  <si>
    <t xml:space="preserve">Metāla karkasa montāža , Skrūves, stiprinājumi, </t>
  </si>
  <si>
    <t>DzP1 pārsedzes ierīkošana</t>
  </si>
  <si>
    <t>DzP2 pārsedzes ierīkošana</t>
  </si>
  <si>
    <t>DzP4 pārsedzes ierīkošana</t>
  </si>
  <si>
    <t>DzP3 pārsedzes ierīkošana</t>
  </si>
  <si>
    <t>FP3 pārsedzes ierīkošana</t>
  </si>
  <si>
    <t>FP2 pārsedzes ierīkošana</t>
  </si>
  <si>
    <t>FP1 pārsedzes ierīkošana</t>
  </si>
  <si>
    <t>DzP5 pārsedzes ierīkošana</t>
  </si>
  <si>
    <t>FP5 pārsedzes ierīkošana</t>
  </si>
  <si>
    <t>FP4 pārsedzes ierīkošana</t>
  </si>
  <si>
    <t>FP6 pārsedzes ierīkošana</t>
  </si>
  <si>
    <t>D=1,5m pārsedzes ierīkošana</t>
  </si>
  <si>
    <t>D=2,0m pārsedzes ierīkošana</t>
  </si>
  <si>
    <t>D=5,0m pārsedzes ierīkošana</t>
  </si>
  <si>
    <t>D=8,0m pārsedzes ierīkošana</t>
  </si>
  <si>
    <t>Pārsedzes 1 stāvs</t>
  </si>
  <si>
    <t>Pārsedzes 2 stāvs</t>
  </si>
  <si>
    <t>DzP6 pārsedzes ierīkošana</t>
  </si>
  <si>
    <t>FP7 pārsedzes ierīkošana</t>
  </si>
  <si>
    <t>D=2,2m pārsedzes ierīkošana</t>
  </si>
  <si>
    <t>D=3,5m pārsedzes ierīkošana</t>
  </si>
  <si>
    <t>MsP2 pārsedzes ierīkošana</t>
  </si>
  <si>
    <t xml:space="preserve">Betona iestrādāšana grīdu konstrukcijās- C30/37 XC2 novibrējot,betonu padod ar sūkni </t>
  </si>
  <si>
    <t xml:space="preserve">Betona iestrādāšana konstrukcijās C12/15  novibrējot,betonu padod ar sūkni </t>
  </si>
  <si>
    <t>aktu zāles tribīnes</t>
  </si>
  <si>
    <t>Tērauda konstrukciju- izgatavošana , piegāde,montāža t.sk. Palīgmateriāli. Metāla konstrukcijas apstrādātas atbilstoši BK norādījumiem t.sk. Pārklājumi</t>
  </si>
  <si>
    <t>Tērauda sijas 1. stāvs</t>
  </si>
  <si>
    <t>Pārkare 1. stāvs</t>
  </si>
  <si>
    <t>Saliekamā dzelzsbetona pārseguma paneļu h=320 mm montāža t.sk. Palīgmateriāli</t>
  </si>
  <si>
    <t>BK-1,2stāvs</t>
  </si>
  <si>
    <t>monolītā josla, sijas 1,2Stāvs</t>
  </si>
  <si>
    <t>Pārsedzes bēniņi stāvs</t>
  </si>
  <si>
    <t>Tērauda kolonnas 1,2, stāvs</t>
  </si>
  <si>
    <t>1,2, bēniņi stāvs</t>
  </si>
  <si>
    <t>Grīdlīstes ierīkošana. Uzlocīts vinila grīdas segums, 70mm</t>
  </si>
  <si>
    <t>Grīdlīstes ierīkošana.Krāsota koka grīdlīste 16x70mm</t>
  </si>
  <si>
    <t>1. stāva grīdas apdare</t>
  </si>
  <si>
    <t>2. stāva grīdas apdare</t>
  </si>
  <si>
    <t>Elastīga polistirola grīdlīste, 16x70mm, RAI7021</t>
  </si>
  <si>
    <t>Grīdlīstes ierīkošana. Uzlocīts vinila grīdas segums, 100mm</t>
  </si>
  <si>
    <t>GS-9.1 Ozola parkets; 31 klase; biezums:
12-16mm; Tonis: tumšs dabīgs ozols t.sk. Apakšklājs, palīgmateriāli</t>
  </si>
  <si>
    <t>GS-9.1 Ozola parkets; 31 klase; biezums: 12-16mm;
Tonis: tumšs dabīgs ozols</t>
  </si>
  <si>
    <t xml:space="preserve">Griesti  </t>
  </si>
  <si>
    <t>Griestu  gruntēšana, špaktelēšana, slīpēšana  , Vetonit vai ekvivalents špaktele, grunts</t>
  </si>
  <si>
    <t xml:space="preserve">Sagatavotu griestu gruntēšana  </t>
  </si>
  <si>
    <t xml:space="preserve">Sienu gruntēšana, špaktelēšana, slīpēšana t.sk. Ailu apmales. , Vetonit vai ekvivalents špaktele, grunts </t>
  </si>
  <si>
    <t>Sagatavotu sienu gruntēšana  t.sk. Ailu apmales</t>
  </si>
  <si>
    <t>Hidroizolācijas ierīkošana</t>
  </si>
  <si>
    <t>PG-3.1 Ģipškartona plākšņu griesti (GKB),
12.5mm. Tonis: krāsots NCS 0603-Y90R t.sk. Metāla karkass</t>
  </si>
  <si>
    <t>Sagatavotu griestu krāsošana ar krāsām 2k. Griestu krāsa Tonis: krāsots NCS 0603-Y90R</t>
  </si>
  <si>
    <t>1. stāvs</t>
  </si>
  <si>
    <t>Iekšējie apdares darbi</t>
  </si>
  <si>
    <t>AR daļa</t>
  </si>
  <si>
    <t>Ārējās apdares darbi</t>
  </si>
  <si>
    <t>Mezglu rasējumi</t>
  </si>
  <si>
    <t>Pamati BK</t>
  </si>
  <si>
    <t xml:space="preserve">Betona iestrādāšana pamatu konstrukcijās-pamati C30/37 XC4 XF3 novibrējot,betonu padod ar sūkni </t>
  </si>
  <si>
    <t xml:space="preserve">AR  </t>
  </si>
  <si>
    <t>Rotaļu nojumes</t>
  </si>
  <si>
    <t>Velo nojumes</t>
  </si>
  <si>
    <t xml:space="preserve">Šķembu pamatojuma ierīkošana fr.0-45 mm,blīvā veidā ,novibrējot </t>
  </si>
  <si>
    <t>Atkritumu nojume</t>
  </si>
  <si>
    <t>Fasādes sagatavošanas darbi</t>
  </si>
  <si>
    <t>Logu, durvju aizlīmēšana ar plēvi</t>
  </si>
  <si>
    <t>Sastatņu uzstādīšana ,nojaukšana ieskaitot nomu(iekļaujot sastatņu aizsargsietu)</t>
  </si>
  <si>
    <t>FASĀDE - koka NCS S 9000-N,statņi, eļļoti</t>
  </si>
  <si>
    <t>Skārda nosegelementi / Tērauda elementu krāsa</t>
  </si>
  <si>
    <t>SIENA - koka dēļu apšuvums, caurspīdīgi eļļots</t>
  </si>
  <si>
    <t>Caurspīdīgs polikarbonāts ar aizsardzību pret mehāniskiem
bojājumiem un UV aizsardzību, 4mm biezs</t>
  </si>
  <si>
    <t>Gaisa izmešanas kanāls 1400x750 mm (gaisavads ~2m , līkums 90˚ 1 gab., siltumizolācija, gaisa izmešans reste RIS-1400-750-J)</t>
  </si>
  <si>
    <t>Cinkots skārda līkums 992x165 mm 90˚</t>
  </si>
  <si>
    <t>Ūdensapgāde U1</t>
  </si>
  <si>
    <t>Ķeta caurule DN100 PN10</t>
  </si>
  <si>
    <t>Daudzslāņu caurule OD16x2.0 PN10</t>
  </si>
  <si>
    <t>Daudzslāņu caurule OD20x2.25 PN10</t>
  </si>
  <si>
    <t>Daudzslāņu caurule OD25x2.5 PN10</t>
  </si>
  <si>
    <t>Daudzslāņu caurule OD32x3.0 PN10</t>
  </si>
  <si>
    <t>Daudzslāņu caurule OD40x4.0 PN10</t>
  </si>
  <si>
    <t>Daudzslāņu caurule OD50x4.5 PN10</t>
  </si>
  <si>
    <t>Daudzslāņu caurule OD63x6.0 PN10</t>
  </si>
  <si>
    <t>Elektromagnētiskais ventīlis DN50 PN16</t>
  </si>
  <si>
    <t>Aukstā ūdens skaitītājs DN15 Qn=1.5 m3/h ar attālinātās nolasīšans iespēju (M-bus protokols)</t>
  </si>
  <si>
    <t>Karstā ūdens skaitītājs DN15 Qn=1.5 m3/h ar attālinātās nolasīšans iespēju (M-bus protokols)</t>
  </si>
  <si>
    <t>Elektrometināma īscaurule ar rotējošu atloku DN100 PN10</t>
  </si>
  <si>
    <t>Īscaurule DN100 ar atlokiem PN16 L=500 mm</t>
  </si>
  <si>
    <t>Lodveida ventīlis DN20 PN40</t>
  </si>
  <si>
    <t>Lodveida ventīlis DN25 PN40</t>
  </si>
  <si>
    <t>Lodveida ventīlis DN50 PN25</t>
  </si>
  <si>
    <t>Laistīšanas krāns ziemas izpildījumā DN20</t>
  </si>
  <si>
    <t>Porgumijas izolācija 9 mm cauurlei OD16</t>
  </si>
  <si>
    <t>Porgumijas izolācija 9 mm cauurlei OD20</t>
  </si>
  <si>
    <t>Porgumijas izolācija 9 mm cauurlei OD25</t>
  </si>
  <si>
    <t>Porgumijas izolācija 9 mm cauurlei OD32</t>
  </si>
  <si>
    <t>Porgumijas izolācija 9 mm cauurlei OD40</t>
  </si>
  <si>
    <t>Porgumijas izolācija 9 mm cauurlei OD50</t>
  </si>
  <si>
    <t>Porgumijas izolācija 9 mm cauurlei OD63</t>
  </si>
  <si>
    <t>Porgumijas izolācija 19 mm cauurlei OD16</t>
  </si>
  <si>
    <t>Porgumijas izolācija 19 mm cauurlei OD20</t>
  </si>
  <si>
    <t>Porgumijas izolācija 19 mm cauurlei OD25</t>
  </si>
  <si>
    <t>Porgumijas izolācija 19 mm cauurlei OD32</t>
  </si>
  <si>
    <t>Porgumijas izolācija 19 mm cauurlei OD40</t>
  </si>
  <si>
    <t>Porgumijas izolācija 19 mm cauurlei OD50</t>
  </si>
  <si>
    <t>Porgumijas izolācija 25 mm cauurlei OD63</t>
  </si>
  <si>
    <t>Presējamo kompozītmateriālu veidgabalu komplekts (spiediena klase PN10)</t>
  </si>
  <si>
    <t>Tērauda cauruļvadu veidgabalu komplekts</t>
  </si>
  <si>
    <t>Izbūvētās ūdens apgādes sistēmas skalošana ar dzeramās kvalitātes ūdeni</t>
  </si>
  <si>
    <t>Ūdensavda spiediena pārbaude</t>
  </si>
  <si>
    <t>Ugunsdzēsības ūdens apgāde U2</t>
  </si>
  <si>
    <t>Cinkota tērauda caurule DN50 PN10</t>
  </si>
  <si>
    <t>Cinkots tērauda līkums DN50 PN10</t>
  </si>
  <si>
    <t>Cinkots tērauda trejgabals DN50/50/50 PN10</t>
  </si>
  <si>
    <t>Vienvirziena vārsts DN50 PN25</t>
  </si>
  <si>
    <t>Sūkņu vadība skapis 2. elektromagnētisko vārstu vadībai pēc spiediena krituma sensora</t>
  </si>
  <si>
    <t>Ugusndzēsības krānu kaste, iebūvējama, aprīkota ar ugunsdzēsības krānu DN25, pusstingro šļūteni 30 m, regulējamu stobru 3 pizīcijas</t>
  </si>
  <si>
    <t>Izbūvētās ugunsdzēsības sistēmas skalošana</t>
  </si>
  <si>
    <t>Saimnieciskā kanalizācija</t>
  </si>
  <si>
    <t>PP pašteces kanalizācijas caurule</t>
  </si>
  <si>
    <t>Klozetpoda pievienojums</t>
  </si>
  <si>
    <t>Sausā tipa traps ar vertikālu izvadu</t>
  </si>
  <si>
    <t>Nerūsējošā tērauda higiēnisks traps 500x500 vinila grīdām,  izvadu DN100, sifonu, gružu sietu ar tilpumu 0,6l, nerūsējošā tērauda režģi, slodzes klase L15, atbilstoši LVS EN1253.</t>
  </si>
  <si>
    <t>500x500</t>
  </si>
  <si>
    <t>Nerūsējošā tērauda higiēnisks traps 500x800 vinila grīdām,  izvadu DN100, sifonu, gružu sietu ar tilpumu 0,6l, nerūsējošā tērauda režģi, slodzes klase L15, atbilstoši LVS EN1253.</t>
  </si>
  <si>
    <t>500x800</t>
  </si>
  <si>
    <t>Nerūsējošā tērauda higiēnisks traps 400x400 vinila grīdām,  izvadu DN100, sifonu, gružu sietu ar tilpumu 0,6l, nerūsējošā tērauda režģi, slodzes klase L15, atbilstoši LVS EN1253.</t>
  </si>
  <si>
    <t>400x400</t>
  </si>
  <si>
    <t>Nerūsējošā tērauda traps ACO EG150, paredzēts vinila grīdas segumam, vetrtikālu izvadu DN100, sifonu, skrūvējamu nerūsējošā tērauda resti, slodzes klase K3, caurplūde 1,2 l/s. Atbilst LVS EN 1253</t>
  </si>
  <si>
    <t>170x170</t>
  </si>
  <si>
    <t>ACO TL nerūsējošā tērauda grīdas revīzijas (tīrīšanas) lūka Ø110 ar smaku drošu vāku 150x150mm, slodzes klase L15</t>
  </si>
  <si>
    <t>Revīzija ar vāku</t>
  </si>
  <si>
    <t>Ārpus pārseguma uzstādāma ugusndrošā manžete</t>
  </si>
  <si>
    <t>Cauruļvadu veidgabalu komplkets</t>
  </si>
  <si>
    <t>Sanitārtehniskās ierīces</t>
  </si>
  <si>
    <t>Lodveida krāns DN15</t>
  </si>
  <si>
    <t>Lodveida krāns DN25</t>
  </si>
  <si>
    <t>Cauruļu pozicinēšanas panelis x-net C-11</t>
  </si>
  <si>
    <t>Sistēmas skalošana</t>
  </si>
  <si>
    <t>Izbūvēto sistēmu spiediena pārbaude</t>
  </si>
  <si>
    <t>Cirkulācijas sūknis q=0.57 l/s H=11 m, ldoveida ventīlis DN25 - 7 gab., izplešānās trauks 25 litri, lodveida krāns DN15 ar kapi, drošības vārsts 3bar, DN15, tērauda caurue DN25, siltumizolācija</t>
  </si>
  <si>
    <t>Presējamo tērauda cauruļvadu veidgabalu komplekts</t>
  </si>
  <si>
    <t>Līkuma-15 izolācija</t>
  </si>
  <si>
    <t>Līkuma-30 izolācija</t>
  </si>
  <si>
    <t>Līkuma-45 izolācija</t>
  </si>
  <si>
    <t>Līkuma-60 izolācija</t>
  </si>
  <si>
    <t>Līkuma-90 izolācija</t>
  </si>
  <si>
    <t>Līkuma-23 izolācija</t>
  </si>
  <si>
    <t>Līkuma-02 izolācija</t>
  </si>
  <si>
    <t>Līkuma-06 izolācija</t>
  </si>
  <si>
    <t>Līkuma-09 izolācija</t>
  </si>
  <si>
    <t>Līkuma-24 izolācija</t>
  </si>
  <si>
    <t>Līkuma-25 izolācija</t>
  </si>
  <si>
    <t>Līkuma-33 izolācija</t>
  </si>
  <si>
    <t>Līkuma-34 izolācija</t>
  </si>
  <si>
    <t>Līkuma-36 izolācija</t>
  </si>
  <si>
    <t>Līkuma-38 izolācija</t>
  </si>
  <si>
    <t>Līkuma-39 izolācija</t>
  </si>
  <si>
    <t>Līkuma-40 izolācija</t>
  </si>
  <si>
    <t>Līkuma-49 izolācija</t>
  </si>
  <si>
    <t>Līkuma-67 izolācija</t>
  </si>
  <si>
    <t>Līkuma-84 izolācija</t>
  </si>
  <si>
    <t>Sānu pievienojumu ar gumiju izolācija</t>
  </si>
  <si>
    <t>Pāreju izolācija</t>
  </si>
  <si>
    <t>Gala nsolēgu izolācija</t>
  </si>
  <si>
    <t>Gaisa vadu stiprinājuma komplekts</t>
  </si>
  <si>
    <t>315/100</t>
  </si>
  <si>
    <t>630/630</t>
  </si>
  <si>
    <t>315x315/315x315</t>
  </si>
  <si>
    <t>500/250</t>
  </si>
  <si>
    <t>500/1000x400</t>
  </si>
  <si>
    <t>500/1200x400</t>
  </si>
  <si>
    <t>900x800</t>
  </si>
  <si>
    <t>1000x800</t>
  </si>
  <si>
    <t>1200x800</t>
  </si>
  <si>
    <t>KVAPL-250-1000-4</t>
  </si>
  <si>
    <t>KVAPL-630-1000-4</t>
  </si>
  <si>
    <t>FDI-160</t>
  </si>
  <si>
    <t>Apkures siltummainis 187 kW 80º-50º/40º-33º LC110-40L-2'' komplektā ar siltumizolāciju</t>
  </si>
  <si>
    <t>Ventilācijas siltummainis 73 kW 80º-50º/60º-40º  LB31-40H-1'' komplektā ar siltumizolāciju</t>
  </si>
  <si>
    <t>Karstā ūdens siltummainis (75º-55º/55º-10º) LB31-60-1'' komplektā ar izolāciju 160 Kw</t>
  </si>
  <si>
    <t>Izplešanās trauks V=80 l komplektā ar stiprinājumiem</t>
  </si>
  <si>
    <t>Izplešanās trauks V=200 l komplektā ar stiprinājumiem</t>
  </si>
  <si>
    <t>Sadales skapis ETI 24-mod./IP65 C-203 montāžai</t>
  </si>
  <si>
    <t>Ūdens temperatūras sensors (virsmas) TMS</t>
  </si>
  <si>
    <t>Ūdens temperatūras sensors (iegremdējams 100 mm) TMW-100</t>
  </si>
  <si>
    <t>Transformators TRAFO40N3/D, 230V/24V; 40VA</t>
  </si>
  <si>
    <r>
      <t>Karstā ūdens skaitītājs Q=2.5 m</t>
    </r>
    <r>
      <rPr>
        <vertAlign val="superscript"/>
        <sz val="10"/>
        <rFont val="Times New Roman"/>
        <family val="1"/>
        <charset val="186"/>
      </rPr>
      <t>3</t>
    </r>
    <r>
      <rPr>
        <sz val="10"/>
        <rFont val="Times New Roman"/>
        <family val="1"/>
        <charset val="186"/>
      </rPr>
      <t>/h DN15 90º ar impulsa devēju</t>
    </r>
  </si>
  <si>
    <t>Aukstā ūdens skaitītājs Q=1.5 m3/h DN15 ar skrūvēm</t>
  </si>
  <si>
    <t>Spiediena starpības regulators ar impulsa caurulīti 1,2m IMI TA; DA 516 40/50; 60-150 kPa; Kvs-30,0</t>
  </si>
  <si>
    <t>Tērauda ūdens-gāzesvadu caurule DN15</t>
  </si>
  <si>
    <t>Tērauda ūdens-gāzesvadu caurule DN20</t>
  </si>
  <si>
    <t>Tērauda ūdens-gāzesvadu caurule DN32</t>
  </si>
  <si>
    <t>Tērauda ūdens-gāzesvadu caurule DN40</t>
  </si>
  <si>
    <t>Tērauda ūdens-gāzesvadu caurule DN100</t>
  </si>
  <si>
    <t>Lodveida krāns ar kapi DN20</t>
  </si>
  <si>
    <t>Ventilis DN15</t>
  </si>
  <si>
    <t>Ventilis DN20</t>
  </si>
  <si>
    <t>Ventilis DN32</t>
  </si>
  <si>
    <t>Ventilis DN40</t>
  </si>
  <si>
    <t>Ventilis DN50</t>
  </si>
  <si>
    <t>Ventilis DN100</t>
  </si>
  <si>
    <t>Vienvirziena vārsts DN15</t>
  </si>
  <si>
    <t>Vienvirziena vārsts DN32</t>
  </si>
  <si>
    <t>Filtrs DN15</t>
  </si>
  <si>
    <t>Filtrs DN32</t>
  </si>
  <si>
    <t>Filtrs DN40</t>
  </si>
  <si>
    <t>Filtrs DN50</t>
  </si>
  <si>
    <t>Krāsa cauruļvadu krāsošanai</t>
  </si>
  <si>
    <t>litri</t>
  </si>
  <si>
    <r>
      <rPr>
        <sz val="10"/>
        <rFont val="Times New Roman"/>
        <family val="1"/>
        <charset val="186"/>
      </rPr>
      <t>Termometrs 0...160</t>
    </r>
    <r>
      <rPr>
        <sz val="10"/>
        <rFont val="Times New Roman"/>
        <family val="1"/>
        <charset val="186"/>
      </rPr>
      <t>º C</t>
    </r>
  </si>
  <si>
    <t>Monometrs 10 bar</t>
  </si>
  <si>
    <t>Monometrs 16 bar</t>
  </si>
  <si>
    <t>Siltummezgla stiprināšanas rāmis</t>
  </si>
  <si>
    <t>PVC čaula ap izolāciju</t>
  </si>
  <si>
    <t>Glikola uzkrāšanas tvertne 50 litri</t>
  </si>
  <si>
    <t>Etilēnglikols 35% (daudzumu precizēt būvniecības laikā)</t>
  </si>
  <si>
    <t>Glokola uzpildes rokas sūknis</t>
  </si>
  <si>
    <t>Cauruļvadu veidgabali un stiprinājumi</t>
  </si>
  <si>
    <t>Kontroles panelis komplektā ar akumulatoriem</t>
  </si>
  <si>
    <t>2 cilpas</t>
  </si>
  <si>
    <t>Ārējā adrešu sirēna</t>
  </si>
  <si>
    <t>Gofrētā caurule</t>
  </si>
  <si>
    <t>d25mm</t>
  </si>
  <si>
    <t>Aizsargcaurule stāvvadam</t>
  </si>
  <si>
    <t>d50 mm</t>
  </si>
  <si>
    <t>d20 mm</t>
  </si>
  <si>
    <t>Gofreta caurule ārdarbu</t>
  </si>
  <si>
    <t>PVC caurule stāvvadam</t>
  </si>
  <si>
    <t xml:space="preserve">Piekļuves kontroles sistēma </t>
  </si>
  <si>
    <t>Datu ligzda grīdas kārbā 2xRJ45</t>
  </si>
  <si>
    <t>Stāvvada izveidošana</t>
  </si>
  <si>
    <t>Balsta kronšteins kamerām</t>
  </si>
  <si>
    <t>PVC d50 mm</t>
  </si>
  <si>
    <t>Aizsargcaurule gofrētā ārdarbu</t>
  </si>
  <si>
    <t>Gofrēta caurule</t>
  </si>
  <si>
    <t>Gludsienu caurule stāvvadam</t>
  </si>
  <si>
    <t>PVC d50</t>
  </si>
  <si>
    <t>Caurule stāvvadam</t>
  </si>
  <si>
    <t>50x6000</t>
  </si>
  <si>
    <t xml:space="preserve">Caurules līkums </t>
  </si>
  <si>
    <t>100/90</t>
  </si>
  <si>
    <t>50/45</t>
  </si>
  <si>
    <t>Plastmasas  aka KP-PEH-800x650mm ar kv.pam.</t>
  </si>
  <si>
    <t>Atloks dzelzsb. gredz. pilnai fiksācijai</t>
  </si>
  <si>
    <t>Rūpnieciski izgatavota lokanā siltumtrase RK FibreFlex D110/162 10 bar, maksimālā temperatūra 95˚ C</t>
  </si>
  <si>
    <t>Pieslēgums pie esošās siltumtrase DN140/202</t>
  </si>
  <si>
    <t>Rūpnieciski izolēts parpendikulārais tērauda trejgabals DN125/225 ar atzaru DN100/200 (L1=1200 mm, L2=1000 mm)</t>
  </si>
  <si>
    <t>Rūpnieciski izolēts parpendikulārais tērauda trejgabals DN125/225 ar atzaru DN100/200 (L1=1200 mm, L2=1310 mm)</t>
  </si>
  <si>
    <t>Kompresijas viedgabals ar metināmu galu komplektā ar kompresijas uzmavu  FFP140/DN125ar metināmu galu</t>
  </si>
  <si>
    <t>Pārējas termonosēdošas uzmavas ar putu komplektiem - reduction shrink joint Ø-225-202mm (L=700mm)</t>
  </si>
  <si>
    <t>Rūpnieciski izolēts noslēgvārsts DN100/200 (L=1500 H=560 mm)</t>
  </si>
  <si>
    <t>Termonosēdošās uzmavas ar putu komplektiem Ø-202mm (L=700mm)</t>
  </si>
  <si>
    <t>Kompresijas viedgabals ar metināmu galu komplektā ar kompresijas uzmavu FFP110/DN100 ar metināmu galu</t>
  </si>
  <si>
    <t>Pārējas termonosēdošas uzmavas ar putu komplektiem - reduction shrink joint Ø-202-162mm (L=700mm)</t>
  </si>
  <si>
    <t>Siltumrases ievads ēkā</t>
  </si>
  <si>
    <t>Vertikāls tērauda ievada līkums 90˚ DN100/200 1000x1000 mm</t>
  </si>
  <si>
    <t>Elastīgais ievads Ø-202</t>
  </si>
  <si>
    <t>Gala uzmava caurulei DN100/200</t>
  </si>
  <si>
    <t xml:space="preserve">Brīdinājuma lenta </t>
  </si>
  <si>
    <t>Smilts K&lt;1</t>
  </si>
  <si>
    <r>
      <rPr>
        <sz val="10"/>
        <rFont val="Arial Narrow"/>
        <family val="2"/>
        <charset val="186"/>
      </rPr>
      <t>m</t>
    </r>
    <r>
      <rPr>
        <vertAlign val="superscript"/>
        <sz val="10"/>
        <rFont val="Arial Narrow"/>
        <family val="2"/>
        <charset val="186"/>
      </rPr>
      <t>3</t>
    </r>
  </si>
  <si>
    <t>Montāžas/demontāžas darbi (kopā visām sistēmām)</t>
  </si>
  <si>
    <t>Tranšejas izveide, sagatavošana un aizbēršana</t>
  </si>
  <si>
    <t>Siltumtrases ievada mezgla montāža</t>
  </si>
  <si>
    <t>Spiediena pārbaude</t>
  </si>
  <si>
    <t>Zālāja seguma atjaunošana/demontāža</t>
  </si>
  <si>
    <t>Saimnieciski-fekālā kanalizācija K-1</t>
  </si>
  <si>
    <t>Gruntsūdens līmeņa pazemināšana</t>
  </si>
  <si>
    <t>Šķērsojumi ar esošajām, turpmāk ekspluatācijā izmantojamām, cauruļvadu un kabeļu inženierkomunikācijām, t.s. to atšurfēšanu</t>
  </si>
  <si>
    <t>vietas</t>
  </si>
  <si>
    <t>Īscaurule DN200 ar rotējošu atloku PN10</t>
  </si>
  <si>
    <t>Atloku trejgabals DN250/100/250 PN10</t>
  </si>
  <si>
    <t>Ķīļveida atloku aizbīdnis DN100 PN10</t>
  </si>
  <si>
    <t>Izjaucams atloku savienojums DN100 PN16</t>
  </si>
  <si>
    <t>Betonēts balsts 0,04m³</t>
  </si>
  <si>
    <t>Apakšzemes plastmasas stacionārā tipa aizbīdņu kape D160 ar atbalsta gredzenu (ceļiem bez cietā seguma), fiksēta augstuma aizbīdņa atslēgstieni</t>
  </si>
  <si>
    <t>Tranšeju rakšana /aizbēršana</t>
  </si>
  <si>
    <t>Aizsargčaula PE100 OD200</t>
  </si>
  <si>
    <t>Distancers H=25 mm</t>
  </si>
  <si>
    <t>Gala blīvējums caurulei OD200</t>
  </si>
  <si>
    <t>Izbūvētā cauruļvada skalošana un dezinfekcija</t>
  </si>
  <si>
    <t>Projektējamā ūdensapgādes tīkla hidrauliskā pārbaude</t>
  </si>
  <si>
    <t>Ūdens uzskaites aka  Ū-1</t>
  </si>
  <si>
    <t>Cinkota tērauda caurule DN 32 PN16</t>
  </si>
  <si>
    <t>Vītnes pāreja PE OD63/DN32 PN16</t>
  </si>
  <si>
    <t>Elektrometināma sedlu uzlika OD110/63 PN16</t>
  </si>
  <si>
    <t>Elektrometināms līkums OD63 PN16</t>
  </si>
  <si>
    <t>Ventīlis DN32 PN40</t>
  </si>
  <si>
    <t>Ventīlis DN25 PN40</t>
  </si>
  <si>
    <t>Vienvirziena vārsts DN32 PN10</t>
  </si>
  <si>
    <t>Krustgabals DN25/DN32 PN10</t>
  </si>
  <si>
    <t>Elektromagnētiskais aizbīdnis DN100 ar rokratu PN10</t>
  </si>
  <si>
    <t xml:space="preserve">Dzelzsbetona groda aka ID1500 ar iestrādātu gropi, pārsedzi, pamatu, balstiem (h=0.20m), kāpnēm un hidroizolāciju. </t>
  </si>
  <si>
    <t>Atloku adapters DN100 PN16</t>
  </si>
  <si>
    <t>Aizsargčaula priekš caurules DN125</t>
  </si>
  <si>
    <t>Ceļa seguma atjaunošana Sila ielā (Brauktuve ar nesaistīta minerālmateriāla segumu)</t>
  </si>
  <si>
    <t>Minerālmateriālu maisījums 0/32s, h=0.18m</t>
  </si>
  <si>
    <t>m²</t>
  </si>
  <si>
    <t>Salturīgās kārtas minerālmateriāli nestspējai ≥60 Mpa, h=0.30m</t>
  </si>
  <si>
    <t>Zālāja atjaunošana</t>
  </si>
  <si>
    <t>Augu zeme, zālāju sēkla un mēslojums, h=0.15 m</t>
  </si>
  <si>
    <t xml:space="preserve">Lietus ūdens sistēma  </t>
  </si>
  <si>
    <t>Gruntsūdens līmeņa pazemināšana ūdens uzkrāšanas tvertnes izbūves laikā</t>
  </si>
  <si>
    <t>Koku aizsardzība pasākumi tranšejas rakšanas zonā (koku stumbru aizsardzība, rakšanas darbi koku sakņu zonā, auglīgas augsnes uzstādīšana ap koku saknēm)</t>
  </si>
  <si>
    <t>Ārējie elektroapgādes tīkli (ELT)</t>
  </si>
  <si>
    <t xml:space="preserve">Kabelis ar alumīnija dzīslām 4x240mm² </t>
  </si>
  <si>
    <t xml:space="preserve">Kabelis ar vara dzīslām 5x10mm² </t>
  </si>
  <si>
    <t xml:space="preserve">Kabelis ar vara dzīslām 5x6mm² </t>
  </si>
  <si>
    <t xml:space="preserve">Kabelis ar vara dzīslām 5x4mm² </t>
  </si>
  <si>
    <t xml:space="preserve">Kabelis ar vara dzīslām 5x2.5mm² </t>
  </si>
  <si>
    <t xml:space="preserve">Kabelis ar vara dzīslām 5x1.5mm² </t>
  </si>
  <si>
    <t xml:space="preserve">Kabelis ar vara dzīslām 3x2.5mm² </t>
  </si>
  <si>
    <t xml:space="preserve">Kabelis ar vara dzīslām 3x1.5mm² </t>
  </si>
  <si>
    <t>Kabeļu gala apd. 185mm²-240mm²</t>
  </si>
  <si>
    <t>Y-veida nozaruzmava ar spailēm</t>
  </si>
  <si>
    <t>Y1, Cellpack</t>
  </si>
  <si>
    <t>Tranšejas rakšana</t>
  </si>
  <si>
    <t>Brīdinājuma lente</t>
  </si>
  <si>
    <t>Montāžas izstrādājumu palīgmateriālu komplekts (kārbas, klemmes, kronšteini, ķēdes un citi stiprināšanas elementi)</t>
  </si>
  <si>
    <t>Caurules</t>
  </si>
  <si>
    <t>Aizsargcaurule, PEØ50mm, 750N</t>
  </si>
  <si>
    <t>Aizsargcaurule, PEØ110mm, 750N</t>
  </si>
  <si>
    <t>Aizsargcaurule, PVC 20mm</t>
  </si>
  <si>
    <t>Cauruļu palīgmateriāli
(līkumi, savienojumi, stipr. utt.)</t>
  </si>
  <si>
    <t>Apgaismojums</t>
  </si>
  <si>
    <t>Metāla stabs ar pamatni, melns, ar automātslēdžiem un tranzītspailēm SV 15.11, h=6.0m virs zemes</t>
  </si>
  <si>
    <t>Metāla stabs ar pamatni, melns, ar automātslēdžiem un tranzītspailēm SV 15.11, h=4.0m virs zemes</t>
  </si>
  <si>
    <t>El.sadalne NS*</t>
  </si>
  <si>
    <t>Elektroauto uzlādes
stacija 400V/22kW</t>
  </si>
  <si>
    <t>Zemējums</t>
  </si>
  <si>
    <t>Citi darbi</t>
  </si>
  <si>
    <t>Vadu marķējums</t>
  </si>
  <si>
    <t>Automātikas vadības skapis 2000x1000x400mm ar plati un montāžas piederumiem (ievadplate, kabeļu kanāli, DIN sliedes, montāžas vadi, klemmes, ievadslēdzis, aizsardzības automātslēdži, rozetes, kabeļu uzgaļi utt.)</t>
  </si>
  <si>
    <t>Skapja pamatne 200x1000mm</t>
  </si>
  <si>
    <t>Ventilators 300m3/h, 268x248x116mm, 230V AC, IP54</t>
  </si>
  <si>
    <t>Termostats, 0…60°C</t>
  </si>
  <si>
    <t>Ventilācijas reste</t>
  </si>
  <si>
    <t>Industriālais Ethernet komutators, 8x10/100 Mbps PoE porti + 2x100/1000Mbps Uplink + 1xSFP ports</t>
  </si>
  <si>
    <t>PFS3111-8ET-96-F vai ekvivalents</t>
  </si>
  <si>
    <t>Barošanas bloks 240W 24V 10A, VAV vārstiem</t>
  </si>
  <si>
    <t>Barošanas bloks 240W 24V 10A, vadības pultīm</t>
  </si>
  <si>
    <t>Barošanas bloks 120W 24V 5A, sadalnes iekārtām</t>
  </si>
  <si>
    <t>Globālais kontrolieris: WiFi, (2) izolētas RS-485 ar izvēles novirzi un izbeigšanu, (2) 10/100MB Ethernet porti; 16 Universālās ieejas, 4 Digitālās ieejas, 8 Digitālās izejas, 8 Analogās izejas ; 1GB DDR3 SDRAM ; 24V DC barošanas avots</t>
  </si>
  <si>
    <t>Globālā kontroliera SD atmiņas karte</t>
  </si>
  <si>
    <t>Modbus data punkti, licence iSMA-B-MAC kontrolieriem - 1250 Niagara proxy punkti</t>
  </si>
  <si>
    <t>Procesu vizualizācijas programnodrošinājums HELVAR apgaismojuma vadībai;</t>
  </si>
  <si>
    <t>910 kontrolieris apgaismojuma vadībai DALI</t>
  </si>
  <si>
    <t xml:space="preserve">DALI līniju pastiprinātājs 405 </t>
  </si>
  <si>
    <t>gab./pcs.</t>
  </si>
  <si>
    <t>Rūteris ar VPN kanālu. 8x RJ-45: 10/100/1000 Mbit/s</t>
  </si>
  <si>
    <t>Procesu vizualizācijas programnodrošinājums Niagara Supervisor v4.8 vai jaunāk; HTML5 un Java lietotāja interfeiss (UI); JavaScript datu saskarnes bibliotēka (BajaScript); ar export licenci uz CSV/MyCSV; 5 WEB lietotāji,</t>
  </si>
  <si>
    <t xml:space="preserve">Iekārtu marķējumi </t>
  </si>
  <si>
    <t>Palīgmateriāli skapja montāžai objektā</t>
  </si>
  <si>
    <t>Armatūras sietu izgatavošana ,uzstādīšana,fiksatoru uzstādīšana . Armatūra B500B Stiegrojuma izvadi BK-02.4</t>
  </si>
  <si>
    <t>Ieliekamo detaļu montāža. Peikko HPM 16P</t>
  </si>
  <si>
    <t>Ieliekamo detaļu montāža. Peikko HPM 30L</t>
  </si>
  <si>
    <t>MsP1 aila monolītā sienā ierīkošana</t>
  </si>
  <si>
    <t>MsP2 aila monolītā sienā ierīkošana</t>
  </si>
  <si>
    <t>MsP3 aila monolītā sienā ierīkošana</t>
  </si>
  <si>
    <t>Dz.betona sienas, Kolonnas 1,2 .stāvs</t>
  </si>
  <si>
    <t>Betona iestrādāšana  konstrukcijās C30/37 XC1 novibrējot,betonu padod ar sūkni t.sk. Ieliekamās detaļas</t>
  </si>
  <si>
    <t>Betona iestrādāšana pārseguma konstrukcijās C30/37 XC1 novibrējot,betonu padod ar sūkni  t.sk. Ieliekamās detaļas</t>
  </si>
  <si>
    <t>Betona iestrādāšana kolonnu konstrukcijās C30/37 XC1 novibrējot,betonu padod ar sūkni  t.sk. Ieliekamās detaļas</t>
  </si>
  <si>
    <t>Betona iestrādāšana  konstrukcijās C30/37 XC1 novibrējot,betonu padod ar sūkni  t.sk. Ieliekamās detaļas</t>
  </si>
  <si>
    <t>Saliekamā dzelzsbetona konstrukciju kāpņu (Kāpnes gaitenī - bk-13.4)  KL4.1; KL4.2;KP4.1izbūve t.sk. Palīgmateriāli</t>
  </si>
  <si>
    <t>Saliekamā dzelzsbetona konstrukciju kāpņu (Kāpnes asīs S-T - bk-13.3) izbūve KL3.1;Kl3.2;KL3.3;KP3.1 t.sk. Palīgmateriāli</t>
  </si>
  <si>
    <t>Saliekamā dzelzsbetona konstrukciju kāpņu (Kāpnes asīs K-L bk-13.2) izbūve KL2.1;KL2.2;KP2.1t.sk. Palīgmateriāli</t>
  </si>
  <si>
    <t>Saliekamā dzelzsbetona konstrukciju kāpņu (asīs D-E - bk-13.1) izbūve KL3.1;Kl3.2;KL3.3;KP1.1  t.sk. Palīgmateriāli</t>
  </si>
  <si>
    <t>Būvkaluma Rothoblaas montāža</t>
  </si>
  <si>
    <t>OSB seguma t=18 mm montāža</t>
  </si>
  <si>
    <t>FASĀDE - koka horizontālas brusas apdares
dēlu stiprināšanai, eļļotas, 50x100mm</t>
  </si>
  <si>
    <t>FASĀDE - koka statņi, eļļoti montāža</t>
  </si>
  <si>
    <t>Ūdensvada spiediena pārbaude</t>
  </si>
  <si>
    <r>
      <t>Ugunsizturīgs kabelis</t>
    </r>
    <r>
      <rPr>
        <sz val="10"/>
        <rFont val="Arial"/>
        <family val="2"/>
        <charset val="186"/>
      </rPr>
      <t xml:space="preserve"> </t>
    </r>
  </si>
  <si>
    <r>
      <t>Daudzplūsmu (R&gt;160) ūdens skaitītājs ar skrūvēm Q3=10m</t>
    </r>
    <r>
      <rPr>
        <vertAlign val="superscript"/>
        <sz val="10"/>
        <rFont val="Arial"/>
        <family val="2"/>
        <charset val="186"/>
      </rPr>
      <t>3</t>
    </r>
    <r>
      <rPr>
        <sz val="10"/>
        <rFont val="Arial"/>
        <family val="2"/>
        <charset val="186"/>
      </rPr>
      <t>/h DN32 , L=260 mm</t>
    </r>
  </si>
  <si>
    <t>NS 2.2</t>
  </si>
  <si>
    <t>V-4  ( 3,55x2,6 m)</t>
  </si>
  <si>
    <t>V-7  ( 4,25x2,6 m)</t>
  </si>
  <si>
    <t>V-6  ( 1x2,6 m)</t>
  </si>
  <si>
    <t>V-11  (~14,25x3 m)</t>
  </si>
  <si>
    <t>V-12  ( ~5,29x2,6 m)</t>
  </si>
  <si>
    <t>V-13  (~ 5,5x2,6 m)</t>
  </si>
  <si>
    <t>V-14  ( ~4,5x2,6 m)</t>
  </si>
  <si>
    <t>Kāpņu grīdas apdare</t>
  </si>
  <si>
    <t>Kāpņu grīdas apdare, apzīmējumi</t>
  </si>
  <si>
    <t>Stāva nr. taktilais apzīmējums</t>
  </si>
  <si>
    <t>Pirmā un pēdējā
pakāpiena marķējums</t>
  </si>
  <si>
    <t>Bērnu pārtinamais galds "Babymedi", vertikāls, antibakteriāls;</t>
  </si>
  <si>
    <r>
      <rPr>
        <sz val="10"/>
        <rFont val="Arial"/>
        <family val="2"/>
        <charset val="186"/>
      </rPr>
      <t>atbilst EN 12221-1 un EN 12221-2</t>
    </r>
  </si>
  <si>
    <r>
      <rPr>
        <sz val="10"/>
        <rFont val="Arial"/>
        <family val="2"/>
        <charset val="186"/>
      </rPr>
      <t>Dušas kabīnes komplekts ar dušas paliktni ar pretslīdes virsmu;</t>
    </r>
  </si>
  <si>
    <r>
      <rPr>
        <sz val="10"/>
        <rFont val="Arial"/>
        <family val="2"/>
        <charset val="186"/>
      </rPr>
      <t>jaucējkrāns ar dušas klausuli, stiprinājumu, nerūsējošais</t>
    </r>
  </si>
  <si>
    <r>
      <rPr>
        <sz val="10"/>
        <rFont val="Arial"/>
        <family val="2"/>
        <charset val="186"/>
      </rPr>
      <t>tērauds.</t>
    </r>
  </si>
  <si>
    <t>Iebūvēts dušas kabīnes komplekts ar dušas paliktni ar</t>
  </si>
  <si>
    <r>
      <rPr>
        <sz val="10"/>
        <rFont val="Arial"/>
        <family val="2"/>
        <charset val="186"/>
      </rPr>
      <t>nerūsējošais tērauds.</t>
    </r>
  </si>
  <si>
    <r>
      <rPr>
        <sz val="10"/>
        <rFont val="Arial"/>
        <family val="2"/>
        <charset val="186"/>
      </rPr>
      <t>stiprinājumu, nerūsējošais tērauds</t>
    </r>
  </si>
  <si>
    <r>
      <rPr>
        <sz val="10"/>
        <rFont val="Arial"/>
        <family val="2"/>
        <charset val="186"/>
      </rPr>
      <t>hroms</t>
    </r>
  </si>
  <si>
    <r>
      <rPr>
        <sz val="10"/>
        <rFont val="Arial"/>
        <family val="2"/>
        <charset val="186"/>
      </rPr>
      <t>materiāla, balta, lefrēzētas 4 vietas maisītājiem. Komplektā:</t>
    </r>
  </si>
  <si>
    <r>
      <rPr>
        <sz val="10"/>
        <rFont val="Arial"/>
        <family val="2"/>
        <charset val="186"/>
      </rPr>
      <t>dekoratīvās uzlikās.</t>
    </r>
  </si>
  <si>
    <r>
      <rPr>
        <sz val="10"/>
        <rFont val="Arial"/>
        <family val="2"/>
        <charset val="186"/>
      </rPr>
      <t>(sduraplst) soft close sēdriņkis -vāks, daļēji nosegts, universāls</t>
    </r>
  </si>
  <si>
    <r>
      <rPr>
        <sz val="10"/>
        <rFont val="Arial"/>
        <family val="2"/>
        <charset val="186"/>
      </rPr>
      <t>pārklājums</t>
    </r>
  </si>
  <si>
    <r>
      <rPr>
        <sz val="10"/>
        <rFont val="Arial"/>
        <family val="2"/>
        <charset val="186"/>
      </rPr>
      <t>cisterna 2,5/4 L, universāls izvads, pievads no apakšas</t>
    </r>
  </si>
  <si>
    <r>
      <rPr>
        <sz val="10"/>
        <rFont val="Arial"/>
        <family val="2"/>
        <charset val="186"/>
      </rPr>
      <t>tualetes papīra turētājs</t>
    </r>
  </si>
  <si>
    <r>
      <rPr>
        <sz val="10"/>
        <rFont val="Arial"/>
        <family val="2"/>
        <charset val="186"/>
      </rPr>
      <t>Spogulis H800x2200mm, slīpētas malas, līmējams pie sienas</t>
    </r>
  </si>
  <si>
    <t>Spogulis H1100x800mm, slīpētas malas, līmējams pie sienas</t>
  </si>
  <si>
    <t>Spogulis cilvēkiem ar īpašam vajadzibam. Mainams leņķis.</t>
  </si>
  <si>
    <r>
      <rPr>
        <sz val="10"/>
        <rFont val="Arial"/>
        <family val="2"/>
        <charset val="186"/>
      </rPr>
      <t>Satīna apdare.</t>
    </r>
  </si>
  <si>
    <r>
      <rPr>
        <sz val="10"/>
        <rFont val="Arial"/>
        <family val="2"/>
        <charset val="186"/>
      </rPr>
      <t>"balts"</t>
    </r>
  </si>
  <si>
    <t>iekļauts AR specifikācijā</t>
  </si>
  <si>
    <t>Sanitārtehniskās ierīces  AR</t>
  </si>
  <si>
    <t>Šķiedrcementa plāksnes 2x8 mm apšuvuma ierīkošana t.sk. Palīgmateriāli Mezgls AR 7.3;AR 7.5; AR 7.6</t>
  </si>
  <si>
    <t>Skārda iekšmalas ailsānu apdarei montāža, t.sk. Palīgmateriāli</t>
  </si>
  <si>
    <t>Montāžas materiāli (blīvējošs materiāls, stiprinājumi, ailsānu apdare u.c.)</t>
  </si>
  <si>
    <t>Montāžas materiāli (blīvējošs materiāls, stiprinājumi, ailsānu apdare, palodzes u.c.)</t>
  </si>
  <si>
    <t>Hidroizolācijas lentas montāža, t.sk. Palīgmateriāli AR-7.6; AR-7.7; AR-7.1</t>
  </si>
  <si>
    <t xml:space="preserve">Tāme sastādīta:   </t>
  </si>
  <si>
    <t>Iepirkuma Id Nr.</t>
  </si>
  <si>
    <t>ĶNP 2023/85</t>
  </si>
  <si>
    <t xml:space="preserve"> </t>
  </si>
  <si>
    <t>Tāme sastādīta 2024.gada tirgus cenās</t>
  </si>
  <si>
    <t>L-1  ( 1x2,6 m) ALU loga profils, 3 stiklu pakete, abpusēji tonī RAL 7021
t.sk. "Rullo" tipa žalūzijas.Sauli atstarojošs
audums, "Allegro PearlLight Gray" krāsā</t>
  </si>
  <si>
    <t>L-2  ( 1,5x2,6 m)  ALU loga profils, 3 stiklu pakete, abpusēji tonī RAL 7021</t>
  </si>
  <si>
    <t>L-3  ( 1,5x2,6 m) ALU loga profils, 3 stiklu pakete, abpusēji tonī RAL 7021
t.sk. Vertikālās žalūzijas.Sauli atstarojošs
audums, "Allegro PearlLight Gray" krāsā</t>
  </si>
  <si>
    <t>L-4  ( 4x2,6 m)  ALU loga profils, 3 stiklu pakete, abpusēji tonī RAL 7021
t.sk. Vertikālās žalūzijas.Sauli atstarojošs
audums, "Allegro PearlLight Gray" krāsā</t>
  </si>
  <si>
    <t>L-5  ( 1,2x2,6 m)  ALU loga profils, 3 stiklu pakete, abpusēji tonī RAL 7021</t>
  </si>
  <si>
    <t>L-6  ( 1,2x1 m)  ALU loga profils, 3 stiklu pakete, abpusēji tonī RAL 7021</t>
  </si>
  <si>
    <t>L-7  ( 1,5x1,6 m)  ALU loga profils, 3 stiklu pakete, abpusēji tonī RAL 7021</t>
  </si>
  <si>
    <t>L-8  ( 2,5x2,62 m)  ALU loga profils, 3 stiklu pakete, abpusēji tonī RAL 7021</t>
  </si>
  <si>
    <t>L-9  ( 3x2,62 m)  ALU loga profils, 3 stiklu pakete, abpusēji tonī RAL 7021</t>
  </si>
  <si>
    <t>L-10  ( 3x2,62 m)   ALU loga profils, 3 stiklu pakete, abpusēji tonī RAL 7021
t.sk. Vertikālās žalūzijas.Sauli atstarojošs
audums, "Allegro PearlLight Gray" krāsā</t>
  </si>
  <si>
    <t>L-11  ( 4x2,62 m)   ALU loga profils, 3 stiklu pakete, abpusēji tonī RAL 7021
t.sk. Vertikālās žalūzijas.Sauli atstarojošs
audums, "Allegro PearlLight Gray" krāsā</t>
  </si>
  <si>
    <t>SL-1  ( 1,5x2,6 m)  ALU loga profils, 2 stiklu pakete, abpusēji tonī RAL 7021</t>
  </si>
  <si>
    <t>SL-1 EI30  ( 1,5x2,6 m)  ALU loga profils, 2 stiklu pakete, abpusēji tonī RAL 7021</t>
  </si>
  <si>
    <t>JL-1  ( 1x2 m) ALU loga profils, 3 stiklu
pakete, abpusēji tonī RAL
7021 (Anthrazitgrau Ulti Matt_UD).</t>
  </si>
  <si>
    <t>D-101  ( 1,05x2,1 m) Priedes masīvkoka
durvis, kārba un aplodas, apdare –
lakots ozola finierējums.</t>
  </si>
  <si>
    <t>D-102  ( 1,05x2,1 m) Priedes masīvkoka
durvis, kārba un aplodas, apdare –
lakots ozola finierējums.</t>
  </si>
  <si>
    <t>D-103  ( 1,05x2,1 m) Priedes masīvkoka
durvis, kārba un aplodas, apdare –
lakots ozola finierējums.</t>
  </si>
  <si>
    <t>D-201  ( 1,05x2,1 m) Priedes masīvkoka
durvis, kārba un aplodas, apdare –
lakots ozola finierējums.</t>
  </si>
  <si>
    <t>D-202  ( 1,05x2,1 m) Priedes masīvkoka
durvis, kārba un aplodas, apdare –
lakots ozola finierējums.</t>
  </si>
  <si>
    <t>D-203  ( 1,05x2,1 m) Priedes masīvkoka
durvis, kārba un aplodas, apdare –
lakots ozola finierējums.</t>
  </si>
  <si>
    <t>D-302.1  ( 0,9x2,1 m) Priedes masīvkoka
durvis, kārba un aplodas, apdare –
lakots ozola finierējums.</t>
  </si>
  <si>
    <t>D-302.2  ( 0,9x2,1 m) Priedes masīvkoka
durvis, kārba un aplodas, apdare –
lakots ozola finierējums.</t>
  </si>
  <si>
    <t>D-303  ( 1,05x2,1 m) Priedes masīvkoka
durvis, kārba un aplodas, apdare –
lakots ozola finierējums.</t>
  </si>
  <si>
    <t>D-401  ( 1,05x2,1 m) Priedes masīvkoka
durvis, kārba un aplodas, apdare –
lakots ozola finierējums.</t>
  </si>
  <si>
    <t>D-402  ( 1,05x2,1 m) Priedes masīvkoka
durvis, kārba un aplodas, apdare –
lakots ozola finierējums.</t>
  </si>
  <si>
    <t>D-403  ( 2x2,1 m) Priedes masīvkoka
durvis, kārba un aplodas, apdare –
lakots ozola finierējums.</t>
  </si>
  <si>
    <t>D-501  ( 0,95x2,1 m) Priedes masīvkoka
durvis, kārba un aplodas, apdare –
lakots ozola finierējums.</t>
  </si>
  <si>
    <t>D-502  ( 0,95x2,1 m)  Priedes masīvkoka
durvis, kārba un aplodas, apdare –
lakots ozola finierējums.</t>
  </si>
  <si>
    <t>D-503  ( 1,05x2,1 m) Priedes masīvkoka
durvis, kārba un aplodas, apdare –
lakots ozola finierējums.</t>
  </si>
  <si>
    <t>D-601  ( 2,6x2,6 m) ALU profils, abpusēji
krāsotas tonī RAL 7021</t>
  </si>
  <si>
    <t>D-602  ( 3x3 m) ALU profils, abpusēji
krāsotas tonī RAL 7021</t>
  </si>
  <si>
    <t>D-603  ( 2,5x2,1 m) ALU profils, abpusēji
krāsotas tonī RAL 7021</t>
  </si>
  <si>
    <t>D-604  ( 2,5x2,6 m) ALU profils, abpusēji
krāsotas tonī RAL 7021</t>
  </si>
  <si>
    <t>D-605  ( 2,5x2,6 m) ALU profils, abpusēji
krāsotas tonī RAL 7021</t>
  </si>
  <si>
    <t>D-606  ( 2x2,6 m) ALU profils, abpusēji
krāsotas tonī RAL 7021</t>
  </si>
  <si>
    <t>UD-701  ( 2x2,6 m) Metāla durvis ugunsdrošas,abpusēji krāsotas tonī RAL 7021  EI30</t>
  </si>
  <si>
    <t>UD-702  ( 2,5x2,6 m) Metāla durvis ugunsdrošas,abpusēji krāsotas tonī RAL 7021  EI30</t>
  </si>
  <si>
    <t>UD-801  ( 1,05x2,1 m) Metāla durvis ugunsdrošas,abpusēji krāsotas tonī RAL 7021  EI30</t>
  </si>
  <si>
    <t>UD-802  ( 0,9x2,1 m) Metāla durvis ugunsdrošas,abpusēji krāsotas tonī RAL 7021  EI30</t>
  </si>
  <si>
    <t>UD-803  ( 1,05x2,1 m) Metāla durvis ugunsdrošas,abpusēji krāsotas tonī RAL 7021  EI30</t>
  </si>
  <si>
    <t>UD-901  ( 1,05x2,1 m) Metāla durvis ugunsdrošas,abpusēji krāsotas tonī RAL 7021  EI30</t>
  </si>
  <si>
    <t>AD-101  ( 2,6x2,6 m) ALU profils, 3 stiklu
pakete, abpusēji tonī RAL 7021(Anthrazitgrau Ulti Matt_UD)</t>
  </si>
  <si>
    <t>AD-102  ( 2,6x2,6 m) ALU profils, 3 stiklu
pakete, abpusēji tonī RAL 7021(Anthrazitgrau Ulti Matt_UD)</t>
  </si>
  <si>
    <t>AD-103  ( 3x3 m) ALU profils, 3 stiklu
pakete, abpusēji tonī RAL 7021(Anthrazitgrau Ulti Matt_UD)</t>
  </si>
  <si>
    <t>AD-104  ( 1,8x2,6 m) ALU profils, 3 stiklu
pakete, abpusēji tonī RAL 7021(Anthrazitgrau Ulti Matt_UD)</t>
  </si>
  <si>
    <t>AD-105  ( 1x2,6 m) ALU profils, 3 stiklu
pakete, abpusēji tonī RAL 7021(Anthrazitgrau Ulti Matt_UD)</t>
  </si>
  <si>
    <t>AD-107  ( 0,9x2,6 m) ALU profils, 3 stiklu
pakete, abpusēji tonī RAL 7021(Anthrazitgrau Ulti Matt_UD)</t>
  </si>
  <si>
    <t>Loga montāža saskaņā ar AR-6.1  t.sk. Palīgmateriāli, stiprinājumi d=1,5 m L-21
ALU loga profils, 3
stiklu pakete, abpusēji
tonī RAL 7021
(Anthrazitgrau Ulti
Matt_UD)</t>
  </si>
  <si>
    <t>Loga montāža saskaņā ar AR-6.1  t.sk. Palīgmateriāli, stiprinājumi d=2,0 m L-22
ALU loga profils, 3
stiklu pakete, abpusēji
tonī RAL 7021
(Anthrazitgrau Ulti
Matt_UD)</t>
  </si>
  <si>
    <t>Loga montāža saskaņā ar AR-6.1  t.sk. Palīgmateriāli, stiprinājumi d=2,2 m L-23
ALU loga profils, 3
stiklu pakete, abpusēji
tonī RAL 7021
(Anthrazitgrau Ulti
Matt_UD)</t>
  </si>
  <si>
    <t>Loga montāža saskaņā ar AR-6.1  t.sk. Palīgmateriāli, stiprinājumi d=3,5 m L-24
ALU loga profils, 3
stiklu pakete, abpusēji
tonī RAL 7021
(Anthrazitgrau Ulti
Matt_UD)</t>
  </si>
  <si>
    <t>Vitrīnas montāža saskaņā ar AR-6.3  t.sk. Palīgmateriāli, stiprinājumi SV-1
ALU profils, 3 stiklu
pakete, abpusēji tonī
RAL 7021
(Anthrazitgrau Ulti
Matt_UD).</t>
  </si>
  <si>
    <t>Vitrīnas montāža saskaņā ar AR-6.3  t.sk. Palīgmateriāli, stiprinājumi  SV-2
ALU profils, 3 stiklu
pakete, abpusēji tonī
RAL 7021
(Anthrazitgrau Ulti
Matt_UD).</t>
  </si>
  <si>
    <t>AD-106  ( 2x2,6 m) metāla durvis, abpusēji tonī RAL 7021(Anthrazitgrau Ulti Matt_UD)</t>
  </si>
  <si>
    <t>Apmetuma slāņa ieklāšana sienai tonēts Ārējā apdare - plānā apmetuma sistēma saskaņā ar sistēmas turētāja ETA</t>
  </si>
  <si>
    <t>Apmetuma slāņa ieklāšana Ārējais apmetums</t>
  </si>
  <si>
    <t>Apakškonstrukcijas montāža- Z profils</t>
  </si>
  <si>
    <t>Apakškonstrukcijas montāža-koka latas 50 mm</t>
  </si>
  <si>
    <t>Apmetuma slāņa ieklāšana tonēta Ārējā apdare - plānā apmetuma sistēma saskaņā ar sistēmas turētāja ETA</t>
  </si>
  <si>
    <t>Betona  kārtas ierīkošana 70 mm  Betons C25 F4 atbilstoši LVS EN 13813 ar polipropilēna fibrām</t>
  </si>
  <si>
    <t>Betona  kārtas ierīkošana 80 mm  Betons C25 F4 atbilstoši LVS EN 13813 ar polipropilēna fibrām</t>
  </si>
  <si>
    <t>Skaņas izolācijas ierīkošana piem. PAROC WAS 35t 30 mm vai ekvivalents</t>
  </si>
  <si>
    <t>Siltumizolācijas ierīkošana; Putupolistirols 250 mm vai ekvivalents EPS Putupolistirols, 0,04W/mK, Spiedes stiprība&gt;=200 kPa</t>
  </si>
  <si>
    <t>masīvas tropu dzelzskoka (vai ekvivalents- lapegle)
gulšņu detaļas izmērā 300 mm x 300 mm
tiek izmantotas Hardwood kolekcijas solu
sēdvirsmās.
Pēc izvēles pieejama LED apgaismojuma
instalācija.
Metāliskās virsmas ar pulverkrāsojumu
"SAHARA PROTECT".
Augstums - 500mm
Platums - 300mm
Atzveltenes garums - diapazonā no 5m,
Sēdvietas garums 6 m. 
Hardwood sols - ODK058-23 (vai ekvovalents)</t>
  </si>
  <si>
    <t>Bērnu tualetes kabīņu komplekts</t>
  </si>
  <si>
    <t>Sienu mūrēšana no FIBO (vai ekvivalents) 3MPa  blokiem 150 mm t.sk. Palīgmateriāli, mūrjava , stiegrojums</t>
  </si>
  <si>
    <t>Ieliekamo detaļu montāža. HILTI (vai ekvivalents)HIT HY 200 vai analogs + M16 8.8</t>
  </si>
  <si>
    <t>Sienu mūrēšana no FIBO (vai ekvivalents) 5MPa  blokiem 300 mm t.sk. Palīgmateriāli, mūrjava , stiegrojums</t>
  </si>
  <si>
    <t>Sienu mūrēšana no FIBO (vai ekvivalents) 3MPa  blokiem  t.sk. Palīgmateriāli, mūrjava , stiegrojums</t>
  </si>
  <si>
    <t>Ekstrudēta putupolistirola uzstādīšana XPS 120 mm t.sk. Palīgmateriāli, stiprinājumi, līmjava Baumit Pro Contact (vai ekvivalents)</t>
  </si>
  <si>
    <t>Armējošā sieta  iestrāde fasādei-cokolam. Līmēšanas un armēšanas java Baumit Pro Contact (vai ekvivalents), Stiklašķiedras siets fasādei.</t>
  </si>
  <si>
    <t>Vates  iestrāde   karkasā siltuma izolācijai.  Siltuma izolācijas plāksnes Knauf (vai ekvivalents) 100 mm</t>
  </si>
  <si>
    <t xml:space="preserve">Gipškartona starpsienu karkasa (100mm) izbūve Knauf (vai ekvivalents) karkasa sistēma. UW,CW profila , Skrūves, stiprinājumi, </t>
  </si>
  <si>
    <t xml:space="preserve">Gipškartona starpsienu karkasa (50mm) izbūve Knauf (vai ekvivalents) karkasa sistēma. UW,CW profila , Skrūves, stiprinājumi, </t>
  </si>
  <si>
    <t>RUUKKI (vai ekvivalents) panelis 1. stāvs</t>
  </si>
  <si>
    <t>Ruukki (vai ekvivalents) CS48-36-750/0.9 S235  paneļa montāža t.sk. Palīgmateriāli BK-05.2</t>
  </si>
  <si>
    <t>Vates  iestrāde   karkasā siltuma izolācijai.  Siltuma izolācijas plāksnes 30 mm  Paroc Cortex (vai ekvivalents)</t>
  </si>
  <si>
    <t>Vates  iestrāde   karkasā siltuma izolācijai.  Siltuma izolācijas plāksnes 250 mm  Paroc Ultra plus (vai ekvivalents)</t>
  </si>
  <si>
    <t>Knauf  (vai ekvivalents) ģipškartona griestu karkass</t>
  </si>
  <si>
    <t>Fireboard (vai ekvivalents) plākšņu apšuvuma ierīkošana 2x15 mm , t.sk. Palīgmateriāli Mezgls AR 7.3;AR 7.5; AR 7.6</t>
  </si>
  <si>
    <t>Knauf  (vai ekvivalents) ģipškartona metāla karkass</t>
  </si>
  <si>
    <t xml:space="preserve">Vates  iestrāde   karkasā siltuma izolācijai.  Siltuma izolācijas plāksnes 50 mm  Paroc Ultra (vai ekvivalents) </t>
  </si>
  <si>
    <t xml:space="preserve">Vates  iestrāde   karkasā siltuma izolācijai.  Siltuma izolācijas plāksnes 200 mm  Paroc Ultra plus (vai ekvivalents) </t>
  </si>
  <si>
    <t xml:space="preserve">Vates  iestrāde   karkasā siltuma izolācijai.  Siltuma izolācijas plāksnes 100 mm  Paroc Ultra plus (vai ekvivalents) </t>
  </si>
  <si>
    <t xml:space="preserve">FPO-PP jumta membrāna pastirpināta ar
stiklašķiedru Bauder Thermofin F20 (vai ekvivalents) </t>
  </si>
  <si>
    <t>Jumta seguma ieklāšana.Profilēts metāla skārds ,palīgmateriāli, papildelementi. Tērauda skārda profilēts jumta segums Ruukkifrigge (vai ekvivalents), atsevišķajā pozīcijā, kur ir 13° ar profilu RUUKKI Classic (vai ekvivalents). Tonis RR2H3 Antracīts</t>
  </si>
  <si>
    <t>Firmas "VERTIC" (Batiline Horizontālā drošības
līnija) stiprināta pie jumta ar stabiem (2 stabi gala
elementi un 5 caurejošie stabi) (vai ekvivalents).</t>
  </si>
  <si>
    <t>Fasādes apšuvuma plāksnes t.sk. stiprinājumi Equitone Natura 8 mm (vai ekvivalents).</t>
  </si>
  <si>
    <t xml:space="preserve">Grīdu izlīdzināšana ar pašizlīdzinošo sastāvu  Pašizlīdzinošā masa grīdām (piem., Baumit Nivello 10) ~3mm (vai ekvivalents) </t>
  </si>
  <si>
    <t>GS-1.1 Homogēns dabigā linoleja grīdas segums "Forbo marmoleum fresco" "3260 leaf” (vai ekvivalents) , 2.5mm. 34/43 klase; Pretslīde R9 Tonis: S 3030-G40Y</t>
  </si>
  <si>
    <t>GS-1.3 Homogēns dabigā linoleja grīdas segums "Forbo marmoleum fresco" "3846 natural corn" (vai ekvivalents), 2.5mm. 34/43 klase; Pretslīde R9 Tonis: S 1030-Y10R</t>
  </si>
  <si>
    <t>GS-1.3-AKU Homogēns dabigā linoleja
grīdas segums "Forbo marmoleum
Decibel" "3846 natural corn"(vai ekvivalents), 3.5mm.
34/43 klase; Pretslīde R9; 18db Tonis: S
1030-Y10R</t>
  </si>
  <si>
    <t>GS-1.5 Homogēns dabigā linoleja grīdas
segums "Forbo marmoleum marbled all
colors" "3055/33055/73055 fresco blue"(vai ekvivalents), 2.5mm. 34/43 klase; Pretslīde R9 Tonis: S 4020-B</t>
  </si>
  <si>
    <t>GS-1.6 Homogēns dabigā linoleja grīdas
segums "Forbo marmoleum marbled all
colors" "3272 plum" (vai ekvivalents), 2.5mm. 34/43 klase;
Pretslīde R9 Tonis: S 6020-R10B</t>
  </si>
  <si>
    <t>GS-1.9 GS-1.1 Homogēns dabigā linoleja grīdassegums "Forbo marmoleum fresco"
"3260 leaf" (vai ekvivalents), 2.5mm. 34/43 klase; Pretslīde
R9 Tonis: S 3030-G40Y</t>
  </si>
  <si>
    <t>GS-2.1 Heterogēns vinila grīdas segums
"Forbo eternal material" "41002 snow
contrast" (vai ekvivalents), 2.0mm. 34/43 klase; Pretslīde
R10 Tonis: S 1002-G50Y</t>
  </si>
  <si>
    <t>GS-3.1 Heterogēns vinila grīdas segums "Forbo sphera element" "50009 lead" (vai ekvivalents), 2.0mm. 34/43 klase; Pretslīde R9 Tonis: S 4502-B</t>
  </si>
  <si>
    <t>GS-4.1 Heterogēns vinila grīdas segums "Forbo surestep star" "176422 trout" (vai ekvivalents), 2.0mm. 34/43 klase; Pretslīde R10 Tonis: S 2005-R80B</t>
  </si>
  <si>
    <t>GS-4.2 Heterogēns vinila grīdas segums "Forbo surestep star" "176082/178082 snow" (vai ekvivalents), 2.0mm. 34/43 klase; Pretslīde R10 Tonis: S 7005-R80B</t>
  </si>
  <si>
    <t>GS-5.1 Homogēns vinila grīdas segums "Forbo sphera sd" "SD 550005 dark neutral grey" (vai ekvivalents), 2.0mm. 34/43 klase; Pretslīde R9; Elektrovadītspēja &lt; 1x1060; Tonis: S 4502-B</t>
  </si>
  <si>
    <t>GS-7.1 Kājslauķis "Forbo Nuway connect"  (vai ekvivalents)
"Ultragrip gumijas joslas", 17mm; Tonis:
melns</t>
  </si>
  <si>
    <t>GS-7.2 Kājslauķis "Forbo Nuway connect"  (vai ekvivalents)
"Birstes pamīšus ar mitrumu uzsūcoša
paklāja Coral classic joslām", 17mm;
Tonis: 4730 raven black</t>
  </si>
  <si>
    <t>GS-7.3 Kājslauķis "Forbo Nuway connect"  (vai ekvivalents)
"mitrumu uzsūcoša paklāja Coral classic
joslas", 17mm; Tonis: 4730 raven black</t>
  </si>
  <si>
    <t>GS-7.4 Kājslauķis "Nuway Tuftiguard HD
Plain" (vai ekvivalents), 17mm; Tonis: 99385 HD Design</t>
  </si>
  <si>
    <t>GS-8.1 Eksponēts "Estrich" ar "Ceresit
CF43"  (vai ekvivalents) epoksīda krāsu minerālo virsmu
aizsardzībai</t>
  </si>
  <si>
    <t>GS-1.1 Homogēns dabigā linoleja grīdas segums "Forbo marmoleum fresco" "3260 leaf”  (vai ekvivalents), 2.5mm. 34/43 klase; Pretslīde R9 Tonis: S 3030-G40Y</t>
  </si>
  <si>
    <t>Grīdu izlīdzināšana ar pašizlīdzinošo sastāvu  Pašizlīdzinošā masa grīdām (piem., Baumit  (vai ekvivalents) Nivello 10) ~3mm</t>
  </si>
  <si>
    <t>GS-1.5 Homogēns dabigā linoleja grīdas segums
"Forbo marmoleum marbled all colors"
"3055/33055/73055 fresco blue" (vai ekvivalents), 2.5mm. 34/43 klase;
Pretslīde R9 Tonis: S 4020-B</t>
  </si>
  <si>
    <t>GS-1.6 Homogēns dabigā linoleja grīdas segums
"Forbo marmoleum marbled all colors" "3272 plum" (vai ekvivalents),
2.5mm. 34/43 klase; Pretslīde R9 Tonis: S 6020-
R10B</t>
  </si>
  <si>
    <t>GS-1.7 Homogēns dabigā linoleja grīdas segums
"Forbo marmoleum fresco" "3846 natural corn"  (vai ekvivalents),
2.5mm. 34/43 klase; Pretslīde R9 Tonis: S 1030-
Y10R</t>
  </si>
  <si>
    <t>GS-1.8 Homogēns dabigā linoleja grīdas segums
"Forbo marmoleum fresco" "3846 natural corn" (vai ekvivalents),
2.5mm. 34/43 klase; Pretslīde R9 Tonis: S 1030-
Y10R</t>
  </si>
  <si>
    <t>GS-1.9 Homogēns dabigā linoleja grīdas segums "Forbo marmoleum fresco" "3260 leaf”  (vai ekvivalents), 2.5mm. 34/43 klase; Pretslīde R9 Tonis: S 3030-G40Y</t>
  </si>
  <si>
    <t>GS-2.1 Heterogēns vinila grīdas segums "Forbo eternal material" "41002 snow contrast" (vai ekvivalents), 2.0mm. 34/43 klase; Pretslīde R10 Tonis: S 1002-G50Y</t>
  </si>
  <si>
    <t xml:space="preserve">GS-6.1 Heterogēns polivinilhlorīda grīdas segums "Tarkett Omnisport Reference Multi-use" "Golden Maple" (vai ekvivalents), 6.2mm; Nodiluma slāņa biezums: 0.7mm; Paliekošais iespiedums:0.10mm; Triecienu absorbcijas līmenis: 25%; Tonis: koka imitācija - zelta kļava ; </t>
  </si>
  <si>
    <t>GS-6.2 Heterogēns polivinilhlorīda grīdas segums
"Tarkett Omnisport Reference Multi-use" "Light
Green" (vai ekvivalents), 6.2mm; Nodiluma slāņa biezums: 0.7mm;
Paliekošais iespiedums:0.10mm; Triecienu
absorbcijas līmenis: 25%; Tonis: gaiši zaļš</t>
  </si>
  <si>
    <t>Heterogēns vinila segums "Forbo Sarlon
Complete Step" "637099 cement chalk,
nose black" (vai ekvivalents), 3.35mm, 34/43 klase, R9, Bfl-s1</t>
  </si>
  <si>
    <t>Heterogēns vinila segums "Forbo Sarlon
Complete Step" "631208 uni light grey,
nose lime" (vai ekvivalents), 3.35mm, 34/43 klase, R9, Bfl-s1</t>
  </si>
  <si>
    <t>Heterogēns vinila segums "Forbo Sarlon
Complete Step" "631208 uni light grey, nose lime" (vai ekvivalents), 3.35mm, 34/43 klase,
R9, Bfl-s1</t>
  </si>
  <si>
    <t>Kāpņu D5 pakāpienu apdare Lakots "Riga decor"  (vai ekvivalents) bērza saplāksnis, 18mm
Apdare: gaiša laka</t>
  </si>
  <si>
    <t>PG-1.1 Ēveļskaidas plātņu (fibrolīta) akustiskās plātnes "CEWOOD" "CW-W25S-P5-1200x600-N”  (vai ekvivalents), 25mm. P5G-T24 profils; Skaida: 1.0mm; Tonis: "N" Naturāla, krāsota t.sk. Palīgmateriāli, stiprinājumi, nesošais karkass</t>
  </si>
  <si>
    <t>PG-1.2 Ēveļskaidas plātņu (fibrolīta) akustiskās plātnes "CEWOOD" "CW-W25S-P5-1200x600-’ GP"  (vai ekvivalents), 25mm. P5G-T24 profils; Skaida: 1.0mm; Tonis: "GP" Pelēka t.sk. Palīgmateriāli, stiprinājumi, nesošais karkass</t>
  </si>
  <si>
    <t>PG-4.1 Gaisa caurlaidīgu griestu zona
gaisa pieplūdei: ēveļskaidas plātņu
(fibrolīta) akustiskās plātnes "CEWOOD"
"CW-W25S-P5-1200x600-N" (vai ekvivalents), 25mm. P5G-T24 profils; Skaida: 1.0mm; Tonis:
"N" Naturāla, krāsota t.sk. Palīgmateriāli, stiprinājumi, nesošais karkass</t>
  </si>
  <si>
    <t>PG-5.1 PG-5.1 Gaisa necaurlaidīgu griestu zona:ēveļskaidas plātņu (fibrolīta) akustiskās
plātnes "CEWOOD" "CW-W25SP5-1200x600-N" (vai ekvivalents), 25mm. P5G-T24 profils;Skaida: 1.0mm; Tonis: "N" Naturāla,
krāsota. Virs plāksnēm paredzēt "SIGA
Majcoat® 150" gaisa necaurlaidīgu
membrānu ar "Siga Rissan 60" t.sk. Palīgmateriāli, stiprinājumi, nesošais karkass</t>
  </si>
  <si>
    <t>PG-1.1a Ēveļskaidas plātņu (fibrolīta)
akustiskās plātnes "CEWOOD" "CWW25S-P5-1200x600-N" (vai ekvivalents), 25mm ar 50mm vati (30 kg/m3). P5G-T24 profils; Skaida:
1.0mm; Tonis: "N" Naturāla, krāsota t.sk. Palīgmateriāli, stiprinājumi, nesošais karkass</t>
  </si>
  <si>
    <t>Sagatavotu sienu krāsošana ar tonētām krāsām 2k. krāsota , m, piemēram., Sakret (vai ekvivalents) KS-G 2 kārtās. NCS S 4005-R80 B   t.sk. Ailu apmales</t>
  </si>
  <si>
    <t>Flīžu seguma ierīkošana 
Flīžu līme, šuvju mastika, palīgmateriāli
Sienas flīze "ArcanaCeramica" Stracciatella Grafito  (vai ekvivalents); 600x600x10mm;</t>
  </si>
  <si>
    <t>"CEWOOD" "Barcode panel" (vai ekvivalents);
1200x600x25mm; tonī: RAL7006 t.sk. Vate 50 mm 30 kg/m3</t>
  </si>
  <si>
    <t>"CEWOOD" "Barcode panel"  (vai ekvivalents);
1200x600x25mm; tonī: RAL7006</t>
  </si>
  <si>
    <t>Flīžu seguma ierīkošana 
Flīžu līme, šuvju mastika, palīgmateriāli
Sienas flīze "ArcanaCeramica" Stracciatella Nacar  (vai ekvivalents); 600x600x10mm</t>
  </si>
  <si>
    <t>Flīžu seguma ierīkošana 
Flīžu līme, šuvju mastika, palīgmateriāli
Sienas flīze "ArcanaCeramica"Miscela Nacar  (vai ekvivalents); 600x600x10mm</t>
  </si>
  <si>
    <t>Laminēta LKSP: biezums 24 mm; Profili: Anodēts alumīnijs, biezums 2 mm; Furnitūra: ASSAABLOY  (vai ekvivalents); EN312:2003; Tonis: RAL2001</t>
  </si>
  <si>
    <t>Ekstrudēta putupolistirola uzstādīšana XPS 120 mm t.sk. Palīgmateriāli, stiprinājumi, līmjava Baumit Pro Contact)  (vai ekvivalents)</t>
  </si>
  <si>
    <t>Armējošā sieta  iestrāde fasādei-cokolam. Līmēšanas un armēšanas java Baumit Pro Contact) (vai ekvivalents), Stiklašķiedras siets fasādei.</t>
  </si>
  <si>
    <t>Vates  iestrāde   karkasā siltuma izolācijai.  Siltuma izolācijas plāksnes 200 mm  Paroc Ultra plus (vai ekvivalents)</t>
  </si>
  <si>
    <t>Vates  iestrāde   karkasā siltuma izolācijai.  Siltuma izolācijas plāksnes 30 mm  Paroc WAS 35t  (vai ekvivalents)</t>
  </si>
  <si>
    <t>Termokoksnes dēļu seguma 19 mm ieklāšana Termokoks Luna  (vai ekvivalents) SHP 19x117
Apstrādāts ar lineļļas krāsu</t>
  </si>
  <si>
    <t>Vates  iestrāde   karkasā siltuma izolācijai.  Siltuma izolācijas plāksnes 30 mm  Paroc  (vai ekvivalents) WAS 35t</t>
  </si>
  <si>
    <t>Sienas seguma ieklāšana.Profilēts metāla skārds ,palīgmateriāli, papildelementi. Tērauda skārda profilēts segums Ruukkifrigge (vai ekvivalents) , tonis RR2H3 Antracīts analogs jumta segumam</t>
  </si>
  <si>
    <t>Siltumizolācijas uzstādīšana PAROC  (vai ekvivalents) LINIO 15 (150 mm) t.sk. Palīgmateriāli, stiprinājumi, līmjava Baumit Pro Contact) (vai ekvivalents)</t>
  </si>
  <si>
    <t>Siltumizolācijas uzstādīšana PAROC (vai ekvivalents) LINIO 15 (200 mm) t.sk. Palīgmateriāli, stiprinājumi, līmjava Baumit Pro Contact) (vai ekvivalents)</t>
  </si>
  <si>
    <t>Akustiskie aizkari "FR-One Prodigy - Supra" (vai ekvivalents); Type G-150; 3000x6400mm;
stiprināms pie griestiem; auduma tonis: S7020-
B90G</t>
  </si>
  <si>
    <t>Akustiskie aizkari "FR-One Prodigy - Supra" (vai ekvivalents); Type G-150; 2800x6400mm; stiprināms pie griestiem;
auduma tonis: S7020-B90G</t>
  </si>
  <si>
    <t>KERDYN GREEN (vai ekvivalents) 120 mm tipa
siltumizolācija, stiprinājuma veidu
precizēt pēc konkrētā ražotāja
rekomendācijām mezgls AR-7.1, AR-7.6</t>
  </si>
  <si>
    <t>Santehnikas pieslēguma ventīlis DN15 (SCHELL (vai ekvivalents) Comfort ar štuceri)</t>
  </si>
  <si>
    <t>Karstā ūdens balansēšanas vārsts Danfoss (vai ekvivalents) MTCV DN15</t>
  </si>
  <si>
    <t>Karstā ūdens balansēšanas vārsts Danfoss (vai ekvivalents) MTCV DN20</t>
  </si>
  <si>
    <t>Aqualine  (vai ekvivalents) dušas paliknis, akrils ar pretslīdes virsmu 800x800x150 mm komplektā ar tehnoexport sifonu 40/50 mmx500mm Lux 60 un aqualine Aquasteel (vai ekvivalents) dušas jaucējkrānu ar dušas klausuli, tai skaitā stirpinājumi</t>
  </si>
  <si>
    <t>Aqualine (vai ekvivalents) dušas stūra paliknis, akrils ar pretslīdes virsmu komplektā ar tehnoexport sifonu 40/50 mmx500mm Lux 60 un aqualine Aquasteel (vai ekvivalents) dušas jaucējkrānu ar dušas klausuli, tai skaitā stirpinājumi</t>
  </si>
  <si>
    <t>Isvea Purita Sharp (vai ekvivalents) roku mazgātne ar stiprinājumu pie sienas/uz virsmas komplektā ar jaucējkrānu, sifonu un stiprinājumiem</t>
  </si>
  <si>
    <t>Vitra S20 Inva (vai ekvivalents) roku mazgātne cilvēkiem 
ar īpašām vajadzībām, Vitra Hygiene (vai ekvivalents) 
antibakteriāls pārklājums, balta, ar jaucējkrānu ar garo rokturi, sifonu un stiprinājumiem</t>
  </si>
  <si>
    <t>Isvea Purita Sharp (vai ekvivalents) roku m azgātne, 
stiprinama pie sienas/uz virsmas, balta ar jaucējkrānu, sifonu, stiprinājumiem</t>
  </si>
  <si>
    <t>Vitra S20 roku mazgātne, Vitra Hygiene (vai ekvivalents) 
antibakteriāls pārklājums, bez atbalsta 
kājas ar jaucējkrānu, sifonu, stirpinājumiem</t>
  </si>
  <si>
    <t>Vitra Sento kids (vai ekvivalents) roku mazgātne, 125 
cm, Vitra Hygiene (vai ekvivalents)  antibakteriālais 
pārklājums, dekoratīvā kāja, jaucējkrāni ar iebūvētu termostatu, sifons, stiprinājumi</t>
  </si>
  <si>
    <t>ABU Sanitar (vai ekvivalents) triecienizturīga, 
polipropilēna saimniecības izlietne ar 
stiprinājumiem un izplūdi, jaucējkrānu, sifonu un stiprinājumiem</t>
  </si>
  <si>
    <t>Vitra Sento kids (vai ekvivalents) roku mazgātne, 125 
cm, Vitra Hygiene (vai ekvivalents) antibakteriālais 
pārklājums, dekoratīvā kāja, sifons, stiprinājumi, stiprinājumi</t>
  </si>
  <si>
    <t>Vitra S20 (vai ekvivalents) wc pods, citerna 2,5/4L, 
nosegts, universāls izvads, pievads no 
apakšas, (duraplast) soft close sēdriņķis_x0002_vaks, Vitra Hygiene  (vai ekvivalents) antibakteriāls 
pārklājums</t>
  </si>
  <si>
    <t>Vitra Zentrum (vai ekvivalents) WC brīvi stāvošs pods, 
3/6 L, Rim-ex, (sduraplst) soft close 
sēdriņkis -vāks, daļēji nosegts, 
universāls izvads, pievads no apakšas. 
Vitra Hygiene (vai ekvivalents) antibakteriāls pārklājums</t>
  </si>
  <si>
    <t>Vitra (vai ekvivalents) S20 Inva wc pods cilvēkiem ar 
īpašām vajadzībām, cisterna 2,5/4 L, 
universāls izvads, pievads no apakšas 
(duraplast) sēdriņķis-vāks, Vitra 
Hygiene (vai ekvivalents) antibakteriāls pārklājums</t>
  </si>
  <si>
    <t>Vitra Sento (vai ekvivalents) kids wc pods, rim-ex, 
stiprināms pie grīdas, cisternas 
montāža zem apmetuma, balts, Vitra 
Hygiene (vai ekvivalents) antibakteriāls pārklājums, Vitra wc montāžas ramis, cisterna 3/6 l, 
montāža zem apmentuma, Vitra Sento (vai ekvivalents) kids sēdriņķis-vāks, soft 
close, Vitra Sento (vai ekvivalents) kids vadības panelis</t>
  </si>
  <si>
    <t>Jaucējkrāns ar iebūvētu termostatu, uzstādāms grupu santiārajos mezglos un ēdamzālē</t>
  </si>
  <si>
    <t>Bideta Hansagrohe 1jetS EcoSmart  (vai ekvivalents) ar ūdens saimaisīšans termostatu, ar dušas turētāju un dušas cauruli 125 cm</t>
  </si>
  <si>
    <t>"CEPRI" stikls. Komplektā: "Aqualine Aquasteel"   (vai ekvivalents) dušas</t>
  </si>
  <si>
    <t>jaucējkrāns ar dušas klausuli, stiprinājumu, nerūsējošais</t>
  </si>
  <si>
    <t>pretslīdes virsmu; "CEPRI" stikls. Komplektā: "Aqualine  (vai ekvivalents)</t>
  </si>
  <si>
    <t xml:space="preserve">Aquasteel"  (vai ekvivalents) dušas jaucējkrāns ar dušas klausuli, stiprinājumu, </t>
  </si>
  <si>
    <t>"Aqualine" (vai ekvivalents) dušas stūra paliknis, akrila ar pretlīdes virsmu,</t>
  </si>
  <si>
    <t>pusaplis; tonis: balts. Komplektā: "Aqualine Aquasteel" (vai ekvivalents) dušas</t>
  </si>
  <si>
    <t>"Aqualine Aquasteel" (vai ekvivalents) dušas jaucējkrāns ar dušas klausuli,</t>
  </si>
  <si>
    <t>Bidē duša "Vento Ultra" (vai ekvivalents), hromēta, stiprināma pie sienas</t>
  </si>
  <si>
    <t>"Isvea Purita Sharp" (vai ekvivalents) roku mazgātne, stiprināma pie sienas,</t>
  </si>
  <si>
    <t>balta. Komplektā: Jaucēkrāns CERAFFINE O, ar POP-UP  (vai ekvivalents)</t>
  </si>
  <si>
    <t>izplūdi, patēriņš 5l/min, hroms. Sifons DESIGN  (vai ekvivalents) 11/4x32mm,</t>
  </si>
  <si>
    <t>izplūdi, patēriņš 5l/min, hroms. Sifons DESIGN 11/4x32mm,  (vai ekvivalents)</t>
  </si>
  <si>
    <t>"Isvea Purita Sharp" (vai ekvivalents)  roku mazgātne, stiprināma pie sienas,</t>
  </si>
  <si>
    <t>balta. Komplektā: Jaucēkrāns CERAFFINE O, ar POP-UP (vai ekvivalents)</t>
  </si>
  <si>
    <t>izplūdi, patēriņš 5l/min, hroms. Sifons DESIGN (vai ekvivalents) 11/4x32mm,</t>
  </si>
  <si>
    <t>"Vitra S20 Inva" (vai ekvivalents) roku mazgātne cilvēkiem ar īpašām</t>
  </si>
  <si>
    <t>vajadzībām, Vitra Hygiene (vai ekvivalents) antibakteriāls pārklājums, balta.</t>
  </si>
  <si>
    <t>Komplektā: Jaucēkrāns CERAFFINE O (vai ekvivalents), ar POP-UP izplūdi,</t>
  </si>
  <si>
    <t>patēriņš 5l/min, hroms. Sifons DESIGN (vai ekvivalents) 11/4x32mm, hroms</t>
  </si>
  <si>
    <t>"PAA” "Quadro MTM"  (vai ekvivalents) izlietne četrām vietām, Silkstone</t>
  </si>
  <si>
    <t>4gab. jaucēkrāns CERAFFINE O (vai ekvivalents), ar POP-UP izplūdi, patēriņš</t>
  </si>
  <si>
    <t>5l/min, hroms. Sifons DESIGN (vai ekvivalents) 11/4x32mm, hroms</t>
  </si>
  <si>
    <t>"PAA” "Quadro MTM" (vai ekvivalents) izlietne četrām vietām, Silkstone</t>
  </si>
  <si>
    <t>materiāla, balta, lefrēzētas 3 vietas maisītājiem. Komplektā:</t>
  </si>
  <si>
    <t>3gab. jaucēkrāns CERAFFINE O (vai ekvivalents), ar POP-UP izplūdi, patēriņš</t>
  </si>
  <si>
    <t>"ABU Sanitar" (vai ekvivalents) triecienizturīga, polipropilēna saimniecības</t>
  </si>
  <si>
    <t>izlietne ar stiprinājumiem un izplūdi. Abu Sanitar (vai ekvivalents) saimniecības</t>
  </si>
  <si>
    <t>izlietnes restes. Virtuves maisītājs Shark 14 (vai ekvivalents), keramiskais</t>
  </si>
  <si>
    <t>kartridžs 40 mm, "G"veida snīpis 200mm, ekscentri un</t>
  </si>
  <si>
    <t>"Vitra S20" (vai ekvivalents) wc pods, citema 2.5/4L, nosegts, universāls izvads,</t>
  </si>
  <si>
    <t>pievads no apakšas, "Vitra Sento kids" (vai ekvivalents) sēdriņķis-vāks, soft-</t>
  </si>
  <si>
    <t>close, zaļš., "Vitra Hygiene" (vai ekvivalents) antibakteriāls pārklājums</t>
  </si>
  <si>
    <t>"Vitra Zentrum WC" (vai ekvivalents) brīvi stāvošs pods, 3/6 L, Rim-ex  (vai ekvivalents),</t>
  </si>
  <si>
    <t>izvads, pievads no apakšas. "Vitra Hygiene" (vai ekvivalents) antibakteriāls</t>
  </si>
  <si>
    <t>"Vitra S20 Inva wc" (vai ekvivalents) pods cilvēkiem ar īpašām vajadzībām,</t>
  </si>
  <si>
    <t>(duraplast) sēdriņķis-vāks, "Vitra Hygiene" (vai ekvivalents) antibakteriāls</t>
  </si>
  <si>
    <t>pārklājums. "Bemeta" (vai ekvivalents) atbalsta rokturis, paceļams, 813 mm,</t>
  </si>
  <si>
    <t>Klozetpods "I.LIFE B RimLS+" (vai ekvivalents), ar SoftCIose vāku balts.</t>
  </si>
  <si>
    <t>Skalošanas mehānisms "PROSYS 120M" (vai ekvivalents), skalošana 6/3I,</t>
  </si>
  <si>
    <t>iestatāms līdz 4/2.5I. Taustiņš "OLEAS M2" (vai ekvivalents), hroms</t>
  </si>
  <si>
    <t>"Vitra Sento kids" (vai ekvivalents) wc pods, stiprināms pie sienas, cisternas</t>
  </si>
  <si>
    <t>montāža zem apmetuma, balts, "Vitra Hygiene" (vai ekvivalents) antibakteriāls</t>
  </si>
  <si>
    <t>pārklājums. "Vitra Sento kids" (vai ekvivalents) vadības panelis. "Vitra Sento</t>
  </si>
  <si>
    <t>kids" (vai ekvivalents) sēdrinkis-vāks, soft-close, zaļš.</t>
  </si>
  <si>
    <t>"Tork Singlefold" (vai ekvivalents) papīra dvieļu dozators; Tonis: "balts"</t>
  </si>
  <si>
    <t>"TORK" (vai ekvivalents) šķidro un izsmidzināmo ziepju dozators; Tonis: "balts"</t>
  </si>
  <si>
    <t>"TorkTwin" (vai ekvivalents) vidēja izmēra tualetes papīra rullu dozators; Tonis:</t>
  </si>
  <si>
    <t>"Tork" (vai ekvivalents) 50 I atkritumu tvertne; Tonis: "balts"</t>
  </si>
  <si>
    <t>Tualetes poda birste "GEDY Flip" (vai ekvivalents), melna, stiprināma pie sienas</t>
  </si>
  <si>
    <t>VILPE (vai ekvivalents) Ø110P/500 SEWER VENTILATION PIPE WITH COWL</t>
  </si>
  <si>
    <t>Sifons Wavin (vai ekvivalents) HEPVO 32 mm</t>
  </si>
  <si>
    <t>Silto grīdu caurule UNIPIPE (vai ekvivalents) OD16</t>
  </si>
  <si>
    <t>Sadalītāja skapis Uponor (vai ekvivalents) Vario IW, iebūvējams ar rāmi un druvīm, augstums 700 mm, platums 730 mm, skapja iebūves dziļums 110 mm, baltā krāsā</t>
  </si>
  <si>
    <t>Balansējošais vārsts Danfoss (vai ekvivalents) MSV-BD DN20</t>
  </si>
  <si>
    <t>Hidrauliskais komplekts PN1, PN2 sistēmai -- Cirkulācijas sūknis Stratos (vai ekvivalents) PICO 25/0.5-6, trejzaru vārsts ar izpildmehānismu DN20 (Kvs1.6) Dp=6.0 kPa, ūdens filtrs DN25, Lodveida ventīlis DN25 (5 gab), pretvārsts DN25, balasnēšanas vārsts Danfoss MSV-BD DN25 (2 gab), termoetrs T=0-100˚ (4gab), manometrs P=0-5 bar (5 gab), automātiskais atgaisotājs DN15, Drenāža DN15</t>
  </si>
  <si>
    <t>Hidrauliskais komplekts PN-3 sistēmai -- Cirkulācijas sūknis Stratos PICO (vai ekvivalents) 25/0.5-6, trejzaru vārsts ar izpildmehānismu DN20 (Kvs1.6) Dp=8.0 kPa, ūdens filtrs DN25, Lodveida ventīlis DN25 (5 gab), pretvārsts DN25, balasnēšanas vārsts Danfoss MSV-BD DN25 (2 gab), termoetrs T=0-100˚ (4gab), manometrs P=0-5 bar (5 gab), automātiskais atgaisotājs DN15, Drenāža DN15</t>
  </si>
  <si>
    <t>Hidrauliskais komplekts PN4 sistēmai -- Cirkulācijas sūknis Stratos (vai ekvivalents) PICO 25/0.5-6, trejzaru vārsts ar izpildmehānismu DN20 (Kvs4) Dp=3.8 kPa, ūdens filtrs DN25, Lodveida ventīlis DN25 (5 gab), pretvārsts DN25, balasnēšanas vārsts Danfoss MSV-BD DN25 (2 gab), termoetrs T=0-100˚ (4gab), manometrs P=0-5 bar (5 gab), automātiskais atgaisotājs DN15, Drenāža DN15</t>
  </si>
  <si>
    <t>Hidrauliskais komplekts PN5 sistēmai -- Cirkulācijas sūknis Stratos (vai ekvivalents) PICO (vai ekvivalents) 25/0.5-6, trejzaru vārsts ar izpildmehānismu DN25 (Kvs4.0) Dp=6.3 kPa, ūdens filtrs DN32, Lodveida ventīlis DN32 (5 gab), pretvārsts DN32, balasnēšanas vārsts Danfoss MSV-BD DN25 (2 gab), termoetrs T=0-100˚ (4gab), manometrs P=0-5 bar (5 gab), automātiskais atgaisotājs DN15, Drenāža DN15</t>
  </si>
  <si>
    <t>KOS-C-100 vārsts ar servomotoru, aprīkoti ar Modbus RTU (vai ekvivalents) komunikāciju, 24VDC</t>
  </si>
  <si>
    <t>KOS-C-125  vārsts ar servomotoru, aprīkoti ar Modbus RTU (vai ekvivalents) komunikāciju, 24VDC</t>
  </si>
  <si>
    <t>KOS-C-160  vārsts ar servomotoru, aprīkoti ar Modbus RTU (vai ekvivalents) komunikāciju, 24VDC</t>
  </si>
  <si>
    <t>KOS-C-200  vārsts ar servomotoru, aprīkoti ar Modbus RTU (vai ekvivalents) komunikāciju, 24VDC</t>
  </si>
  <si>
    <t>KOS-C-315  vārsts ar servomotoru, aprīkoti ar Modbus RTU (vai ekvivalents) komunikāciju, 24VDC</t>
  </si>
  <si>
    <t>KOS-C-400  vārsts ar servomotoru, aprīkoti ar Modbus RTU (vai ekvivalents) komunikāciju, 24VDC</t>
  </si>
  <si>
    <t>KOS-C-500  vārsts ar servomotoru, aprīkoti ar Modbus RTU (vai ekvivalents) komunikāciju, 24VDC</t>
  </si>
  <si>
    <t>Recair (vai ekvivalents) 2C-LR-L komplektā ar rotējošo siltummaini, filtriem, ūdens sildītāju, iznesamu vadības pulti, darbību pēc spiediena krituma un anti vibrācijas paklājiem vai gumijas amortizatoriem</t>
  </si>
  <si>
    <t>Recair (vai ekvivalents) 2B-LR-L komplektā ar rotējošo siltummaini, filtriem, ūdens sildītāju, iznesamu vadības pulti, darbību pēc spiediena krituma un anti vibrācijas paklājiem vai gumijas amortizatoriem</t>
  </si>
  <si>
    <t>Recair (vai ekvivalents) 3D-LR-L komplektā ar rotējošo siltummaini, filtriem, ūdens sildītāju, iznesamu vadības pulti, darbību pēc spiediena krituma  un anti vibrācijas paklājiem vai gumijas amortizatoriem</t>
  </si>
  <si>
    <t>Recair (vai ekvivalents) 3B-LG-R-L komplektā ar starpnesēja siltummaini, filtriem, ūdens sildītāju, iznesamu vadības pulti, starpnesēja siltummaiņa apsasites mezglu (cirkulācijas sūkni q=0.6 l/s H=10.1 m, lodveida ventīļi DN25 - 6gab, caurule DN25 5 m, izolācija) un anti vibrācijas paklājiem vai gumijas amortizatoriem</t>
  </si>
  <si>
    <t>S&amp;P TD-350/100-125 SILENT Ecowatt  (vai ekvivalents)</t>
  </si>
  <si>
    <t>Akmens vates izolācija 50 mm  Parco Hvac Lamella Mat AluCoat  (vai ekvivalents)</t>
  </si>
  <si>
    <t>Ozonators Airmind  (vai ekvivalents) 10000V</t>
  </si>
  <si>
    <t>Āra bloks Haier (vai ekvivalents) AV66IMVURA 180 kW</t>
  </si>
  <si>
    <t>Iekšas dzesēšanas griestu kasete Haier (vai ekvivalents) AB122MRERA ar vadība pulti un montāžas rāmi</t>
  </si>
  <si>
    <t>Iekšas dzesēšanas griestu kasete Haier (vai ekvivalents) AB092MRERA ar vadība pulti un montāžas rāmi</t>
  </si>
  <si>
    <t>Iekšas dzesēšanas sienas bloks Haier (vai ekvivalents) AS242MFERAC ar vadība pulti un montāžas rāmi</t>
  </si>
  <si>
    <t>Iekšas dzesēšanas sienas bloks Haier (vai ekvivalents) AS122MFERAC ar vadība pulti un montāžas rāmi</t>
  </si>
  <si>
    <t>Iekšas dzesēšanas sienas bloks Haier (vai ekvivalents) AS092MFERAC ar vadība pulti un montāžas rāmi</t>
  </si>
  <si>
    <t>Iekšas dzesēšanas sienas bloks Haier (vai ekvivalents) AS072MFERAC ar vadība pulti un montāžas rāmi</t>
  </si>
  <si>
    <t>Iekšas dzesēšanas iebūvējams bloks Haier (vai ekvivalents) AD242MSERA (H) ar vadība pulti un montāžas rāmi</t>
  </si>
  <si>
    <t>Procesors Ouman C203  (vai ekvivalents)</t>
  </si>
  <si>
    <t>Siltumenerģijas skaitītājs: kalkulators Kamstrup Multical 403  (vai ekvivalents) ar autonomo barošanas elementu, plūsmas daļa Ultraflow 54  ar kabeli 1,5 m, divi temperatūras sensori Pt 500 ar kabeļu garumu 3,0m un čaulām 65mm,  Qp=15.0 m3/h; 270 mm x DN50 atloki, PN 25</t>
  </si>
  <si>
    <r>
      <t>Elektroniskais apkures cirkulācijas sūknis q=16.19 m</t>
    </r>
    <r>
      <rPr>
        <vertAlign val="superscript"/>
        <sz val="10"/>
        <rFont val="Times New Roman"/>
        <family val="1"/>
        <charset val="186"/>
      </rPr>
      <t>3</t>
    </r>
    <r>
      <rPr>
        <sz val="10"/>
        <rFont val="Times New Roman"/>
        <family val="1"/>
        <charset val="186"/>
      </rPr>
      <t>/h; H=6.3 m DAB EVOPLUS B 150/280.50M  (vai ekvivalents)</t>
    </r>
  </si>
  <si>
    <r>
      <t>Elektroniskais apkures cirkulācijas sūknis q=3.18 m</t>
    </r>
    <r>
      <rPr>
        <vertAlign val="superscript"/>
        <sz val="10"/>
        <rFont val="Times New Roman"/>
        <family val="1"/>
        <charset val="186"/>
      </rPr>
      <t>3</t>
    </r>
    <r>
      <rPr>
        <sz val="10"/>
        <rFont val="Times New Roman"/>
        <family val="1"/>
        <charset val="186"/>
      </rPr>
      <t>/h; H=8.5 m DAB EVOPLUS B 120/250.40 M  (vai ekvivalents)</t>
    </r>
  </si>
  <si>
    <r>
      <t>Karstā ūdens cirkulācijas sūknis DAB EVOPLUS 60/180 SAN M q=2.1 m</t>
    </r>
    <r>
      <rPr>
        <vertAlign val="superscript"/>
        <sz val="10"/>
        <rFont val="Times New Roman"/>
        <family val="1"/>
        <charset val="186"/>
      </rPr>
      <t>3</t>
    </r>
    <r>
      <rPr>
        <sz val="10"/>
        <rFont val="Times New Roman"/>
        <family val="1"/>
        <charset val="186"/>
      </rPr>
      <t>/h; H=5.5 m  (vai ekvivalents)</t>
    </r>
  </si>
  <si>
    <t>Apk. reg. divgaitas vārsts Regin ETVS25-10 DN25; Kvs-10,0  (vai ekvivalents)</t>
  </si>
  <si>
    <t>Reg. divgaitas vārsts Regin ETVS15-4.0 DN15; Kvs-4,0 (vai ekvivalents)</t>
  </si>
  <si>
    <t>Vārsta izpildmehānisms Regin; 24V, 60 sec, 3-P; RVAN5-24 (vai ekvivalents)</t>
  </si>
  <si>
    <t>Vārsta izpildmehānisms Regin; 24V, 30 sec, 0-10VDC; 4…20 mA; RVAN5-24A (vai ekvivalents)</t>
  </si>
  <si>
    <t>Drošības vārsts Prescor DN20 3 bar. (vai ekvivalents)</t>
  </si>
  <si>
    <t>Drošības vārsts Prescor DN15 10 bar. (vai ekvivalents)</t>
  </si>
  <si>
    <t>Atgaisotājs ar lodveida krānu Flexvent DN15  (vai ekvivalents)</t>
  </si>
  <si>
    <t>Siltumizolācija Paroc pro section 50 mm  (vai ekvivalents)</t>
  </si>
  <si>
    <t>Siltumizolācija Paroc pro section 80 mm (vai ekvivalents)</t>
  </si>
  <si>
    <t>Schneider Electric  (vai ekvivalents)</t>
  </si>
  <si>
    <t>SMVS1500CAI, Schneider Electric  (vai ekvivalents)</t>
  </si>
  <si>
    <t>EVOPIPES, EVOEL SL-0H  (vai ekvivalents)</t>
  </si>
  <si>
    <t>EVOPIPES, EVOEL SL-0H (vai ekvivalents)</t>
  </si>
  <si>
    <t>Obo Bettermann, LCIS 660 6 A4 (vai ekvivalents)</t>
  </si>
  <si>
    <t>Obo Bettermann, LCIS 640 6 A4 (vai ekvivalents)</t>
  </si>
  <si>
    <t>Obo Bettermann, LCIS 620 6 A4 (vai ekvivalents)</t>
  </si>
  <si>
    <t>LED LUKS, HATOR LED 1200 OP LED840 HE  (vai ekvivalents)</t>
  </si>
  <si>
    <t>LED LUKS, ILO 50 C 1196  HE 930 OP FO WHITE  (vai ekvivalents)</t>
  </si>
  <si>
    <t>LED LUKS, IKAR R 127 HE 830 FO WHITE  (vai ekvivalents)</t>
  </si>
  <si>
    <t>LED LUKS, ILO 50 C 1546  HE 930 OP FO WHITE  (vai ekvivalents)</t>
  </si>
  <si>
    <t>Ghidini Lighting SRL, Spia 135 (vai ekvivalents)</t>
  </si>
  <si>
    <t>LED LUKS, EOS SYS Circle 1500 60 degree DALI (vai ekvivalents)</t>
  </si>
  <si>
    <t>LED LUKS, ILO 50 C 2386  HE 930 OP FO WHITE (vai ekvivalents)</t>
  </si>
  <si>
    <t>LED LUKS, APOLLO 450 C LP 930 OP FO WHITE (vai ekvivalents)</t>
  </si>
  <si>
    <t>LED LUKS, EOS C 1000 SKY 930 WHITE-W  (vai ekvivalents)</t>
  </si>
  <si>
    <t xml:space="preserve">LED LUKS, EOS C 650 SKY 930 WHITE-W (vai ekvivalents) </t>
  </si>
  <si>
    <t>LED LUKS, APOLLO 680 C LP 930 OP FO WHITE (vai ekvivalents)</t>
  </si>
  <si>
    <t>LED LUKS, ILO 50 C 706  HE 830 OP FO WHITE (vai ekvivalents)</t>
  </si>
  <si>
    <t>LED LUKS,  ILO 50 P 1196  HE 930 OP FO WHITE (vai ekvivalents)</t>
  </si>
  <si>
    <t>LED LUKS, ILO 50 P 2386  HO 930 OP FO WHITE (vai ekvivalents)</t>
  </si>
  <si>
    <t>LED LUKS, ILO 50 P 2386  HE 930 OP FO WHITE (vai ekvivalents)</t>
  </si>
  <si>
    <t>LED LUKS,  ILO 50 P QUADRO 1190/1190 HE 930 OP FO WHITE (vai ekvivalents)</t>
  </si>
  <si>
    <t>LED LUKS, ILO 50 P QUADRO 1190/1190 HE 930 OP FO WHITE (vai ekvivalents)</t>
  </si>
  <si>
    <t>LED LUKS,  ILO 70 C 706  LP 930 DROP FO WHITE (vai ekvivalents)</t>
  </si>
  <si>
    <t>LEDVANCE, LS P-500/930/5/IP67 (vai ekvivalents)</t>
  </si>
  <si>
    <t>LEDVANCE, DR DALI-PFM -60/220-240/1A4 (vai ekvivalents)</t>
  </si>
  <si>
    <t>STEINEL, IS 345 (vai ekvivalents)</t>
  </si>
  <si>
    <t>STEINEL, US 360 (vai ekvivalents)</t>
  </si>
  <si>
    <t>TM TECHNOLOGIE, iTECH M2 (vai ekvivalents)</t>
  </si>
  <si>
    <t>TM TECHNOLOGIE, iTECH M5 (vai ekvivalents)</t>
  </si>
  <si>
    <t>TM TECHNOLOGIE, iTECH C1 (vai ekvivalents)</t>
  </si>
  <si>
    <t>TM TECHNOLOGIE, TM.ONTEC G (vai ekvivalents)</t>
  </si>
  <si>
    <t>Efapel, APOLO 5000 BR, White  (vai ekvivalents)</t>
  </si>
  <si>
    <t>Efapel, APOLO 5000 PM, Matte Black (vai ekvivalents)</t>
  </si>
  <si>
    <t>Efapel, Waterproof 48 (vai ekvivalents)</t>
  </si>
  <si>
    <t>ABB, Easy &amp; Safe IP44 Red Wall Mount 3P + N + E  (vai ekvivalents)</t>
  </si>
  <si>
    <t>ABB, Easy &amp; Safe IP44 Red Cable Mount 3P + N + E (vai ekvivalents)</t>
  </si>
  <si>
    <t>Efapel, APOLO 5000 BR, White (vai ekvivalents)</t>
  </si>
  <si>
    <t>HILTI, CFS-S ACR + CFS-CT (vai ekvivalents)</t>
  </si>
  <si>
    <t>Saules panelis
TrinaSolar, VertexS (vai ekvivalents), SM-435 DE09R.08, 435W</t>
  </si>
  <si>
    <t>Saules pan.invertors, Sungrow (vai ekvivalents), SG50CX-P2 (50kVA)</t>
  </si>
  <si>
    <t>Datu reģistrators, Sungrow (vai ekvivalents), COM100E</t>
  </si>
  <si>
    <t>Līdzstrāvas vads +, SOLAR (vai ekvivalents) PV H1Z2Z2-K 1x6, sarkans</t>
  </si>
  <si>
    <t xml:space="preserve">Līdzstrāvas vads -, SOLAR (vai ekvivalents) PV H1Z2Z2-K 1x6, melns </t>
  </si>
  <si>
    <t>Esmi Sense FDP252  (vai ekvivalents)</t>
  </si>
  <si>
    <t>EDI-20 (vai ekvivalents)</t>
  </si>
  <si>
    <t>EDI-50 (vai ekvivalents)</t>
  </si>
  <si>
    <t>EBI-10 (vai ekvivalents)</t>
  </si>
  <si>
    <t>EPP-20 (vai ekvivalents)</t>
  </si>
  <si>
    <t>SR2G (vai ekvivalents)</t>
  </si>
  <si>
    <t>EMI-311/240 (vai ekvivalents)</t>
  </si>
  <si>
    <t>55000-268APO (50m) (vai ekvivalents)</t>
  </si>
  <si>
    <t>ERI-10 (vai ekvivalents)</t>
  </si>
  <si>
    <t>Europlast VPL3030  300x300mm (vai ekvivalents)</t>
  </si>
  <si>
    <t>2x1.0 (E30) Eurosafe (vai ekvivalents)</t>
  </si>
  <si>
    <t>NHXN-FE180/E30 3x2.5mm2  (vai ekvivalents)</t>
  </si>
  <si>
    <t>OZM/OZMO. (WxLxH) 42x33x62mm. 0.7mm. E-90 (vai ekvivalents)</t>
  </si>
  <si>
    <t>UDFB8. E90, d 8mm (vai ekvivalents)</t>
  </si>
  <si>
    <t>Promastop IM CJ21 (vai ekvivalents)</t>
  </si>
  <si>
    <t>INTG-996018PCB&amp;K  (vai ekvivalents)</t>
  </si>
  <si>
    <t>INTG-996535PCB&amp;K  (vai ekvivalents)</t>
  </si>
  <si>
    <t>INTG-995203PEEU8 (vai ekvivalents)</t>
  </si>
  <si>
    <t>HID SIGNO 20 iCLASS SE (vai ekvivalents)</t>
  </si>
  <si>
    <t>HID SIGNO keypad 20 (vai ekvivalents)</t>
  </si>
  <si>
    <t>SD-C141S  (vai ekvivalents)</t>
  </si>
  <si>
    <t>INTG-996025 (vai ekvivalents)</t>
  </si>
  <si>
    <t>INTG-996940-30 (vai ekvivalents)</t>
  </si>
  <si>
    <t>INTG-996911 (vai ekvivalents)</t>
  </si>
  <si>
    <t>pieņemšanas-kontroles iekārtu programmēšanu un datoru aplikācijas “INTEGRITI” (vai ekvivalents) konfigurēšanu</t>
  </si>
  <si>
    <t>IP videokamera ārtelpu bullet (vai ekvivalents)</t>
  </si>
  <si>
    <t>IP videokamera iekštelpu dome (vai ekvivalents)</t>
  </si>
  <si>
    <t>Promastop IM CJ21  (vai ekvivalents)</t>
  </si>
  <si>
    <t>INTG-996001EUPS  (vai ekvivalents)</t>
  </si>
  <si>
    <t>INTG-996005PCB &amp; K  (vai ekvivalents)</t>
  </si>
  <si>
    <t>INTG-996500PCB &amp; K (vai ekvivalents)</t>
  </si>
  <si>
    <t>INTG-995400  (vai ekvivalents)</t>
  </si>
  <si>
    <t>RXC-ST (vai ekvivalents)</t>
  </si>
  <si>
    <t>MET-200AR (vai ekvivalents)</t>
  </si>
  <si>
    <t>IR-995093 (vai ekvivalents)</t>
  </si>
  <si>
    <t>Licence  Extra Client (vai ekvivalents)</t>
  </si>
  <si>
    <t>PLN-24CH12 (vai ekvivalents)</t>
  </si>
  <si>
    <t>Bosch (vai ekvivalents)</t>
  </si>
  <si>
    <t>LB1-UM20E-L (vai ekvivalents)</t>
  </si>
  <si>
    <t>LBC3086/41 (vai ekvivalents)</t>
  </si>
  <si>
    <t>LBC3081/02 (vai ekvivalents)</t>
  </si>
  <si>
    <t xml:space="preserve"> (java GVS Fire Stop ) (vai ekvivalents)</t>
  </si>
  <si>
    <t>FRANKISCHE, isofix-EL-F 320N (vai ekvivalents)</t>
  </si>
  <si>
    <t>ACTULUX SVL 48V 10A (vai ekvivalents)</t>
  </si>
  <si>
    <t>ACTULUX SVL Group Board (vai ekvivalents)</t>
  </si>
  <si>
    <t>Actulux Smoke vent IP 40 (vai ekvivalents)</t>
  </si>
  <si>
    <t>Actulux HCV 500/1000 (vai ekvivalents)</t>
  </si>
  <si>
    <t>Hilti EI 30 (vai ekvivalents)</t>
  </si>
  <si>
    <t>NSYSM2010402DP (vai ekvivalents)</t>
  </si>
  <si>
    <t>NSYSPF10200 + NSYSPS4200 (vai ekvivalents)</t>
  </si>
  <si>
    <t>NSYCVF300M230PF (vai ekvivalents)</t>
  </si>
  <si>
    <t>NSYCCOTHO (vai ekvivalents)</t>
  </si>
  <si>
    <t>NSYCAG223LFHD (vai ekvivalents)</t>
  </si>
  <si>
    <t>1469490000 (vai ekvivalents)</t>
  </si>
  <si>
    <t>1469480000 (vai ekvivalents)</t>
  </si>
  <si>
    <t>iSMACONTROLLI-B-MAC36NL-RS (vai ekvivalents)</t>
  </si>
  <si>
    <t>iSMA-B-SD-NL (vai ekvivalents)</t>
  </si>
  <si>
    <t>iSMA-B-MAC-L-1250 (vai ekvivalents)</t>
  </si>
  <si>
    <t>iSMACONTROLLI-B-MG-IP (vai ekvivalents)</t>
  </si>
  <si>
    <t>iSMACONTROLLI-B-MIX38IP (vai ekvivalents)</t>
  </si>
  <si>
    <t>435 BACnet Gateway (vai ekvivalents)</t>
  </si>
  <si>
    <t>910 Router (vai ekvivalents)</t>
  </si>
  <si>
    <t>405 DALI Repeater (vai ekvivalents)</t>
  </si>
  <si>
    <t>NUC11TNKi7 vai ekvivalents (vai ekvivalents)</t>
  </si>
  <si>
    <t>L009UiGS-2HaxD-IN (vai ekvivalents)</t>
  </si>
  <si>
    <t>Niagara Supervisor, Tridium (vai ekvivalents)</t>
  </si>
  <si>
    <t>RF/E-20 (vai ekvivalents)</t>
  </si>
  <si>
    <t>TP-C-DISP-B (vai ekvivalents)</t>
  </si>
  <si>
    <t>Modbus TCP/IP  (vai ekvivalents) sistēmas konfigurācija</t>
  </si>
  <si>
    <t>Modbus RTU  (vai ekvivalents) sistēmas konfigurācija</t>
  </si>
  <si>
    <t>VAV vārstu pieslēgšana un integrācija(Modbus RTU) (vai ekvivalents)</t>
  </si>
  <si>
    <t>PN iekārtu pieslēgšana un integrācija(Bacnet) (vai ekvivalents)</t>
  </si>
  <si>
    <t>DALI kontrolieru integrācija(Bacnet) (vai ekvivalents)</t>
  </si>
  <si>
    <t>EVOAQUA VISION  (vai ekvivalents) OD110 PN10.  Ietverot grunts rakšanu, aizbēršanu, liekās grunts transportu uz atbērtni un tās montāža</t>
  </si>
  <si>
    <t>RIGID  (vai ekvivalents) multi PP  kanalizācijas caurule OD110 SN8. Ietverot grunts rakšanu, aizbēršanu, liekās grunts transportu uz atbērtni un tās montāža</t>
  </si>
  <si>
    <t>RIGID (vai ekvivalents) multi PP  kanalizācijas caurule OD160 SN8. Ietverot grunts rakšanu, aizbēršanu, liekās grunts transportu uz atbērtni un tās montāža</t>
  </si>
  <si>
    <t>RIGID (vai ekvivalents) multi PP  kanalizācijas caurule OD200 SN8. Ietverot grunts rakšanu, aizbēršanu, liekās grunts transportu uz atbērtni un tās montāža</t>
  </si>
  <si>
    <t>Tauku atdalītājs ACO Lipumax P-B NS 8.5/860 (vai ekvivalents), saskaņā ar LVS EN1825. Polietilēna tauku atdalītāja tvertne ar integrētu nosēduma tvertni. Tauku uztveršanas tilpums 360L. Iekārtas kopējais tilpums 1900 L. Iegremdēta ievada, un izvada caurule. Komplektā ar D400 slodzes klases augšdaļu. Vāks ar smakas drošu blīvējumu. Tauku līmeņu devējs.</t>
  </si>
  <si>
    <t>RIGID (vai ekvivalents) MULTI PP-B SN8 OD250. Ietverot grunts rakšanu, aizbēršanu, liekās grunts transportu uz atbērtni un tās montāža</t>
  </si>
  <si>
    <t>EVODRAIN (vai ekvivalents) HARD PP OD250 ar 360 grādu perforāciju SN8, tai skaitā ģeotekstila filtrs. Ietverot grunts rakšanu, aizbēršanu, liekās grunts transportu uz atbērtni un tās montāža</t>
  </si>
  <si>
    <t>RIGID (vai ekvivalents) MULTI PP-B SN8 OD160. Ietverot grunts rakšanu, aizbēršanu, liekās grunts transportu uz atbērtni un tās montāža</t>
  </si>
  <si>
    <t>EVODRAIN (vai ekvivalents) HARD PP OD160 ar 360 grādu perforāciju SN8, tai skaitā ģeotekstila filtrs. Ietverot grunts rakšanu, aizbēršanu, liekās grunts transportu uz atbērtni un tās montāža</t>
  </si>
  <si>
    <t>RIGID (vai ekvivalents) MULTI PP-B SN8 OD110. Ūdensnoteku pievienošanai lietus kanalizācijai</t>
  </si>
  <si>
    <t>ACO (vai ekvivalents) Europoint gūlija ar čuguna režģi 252x252. Slodzes klase B125, horizontāls izads DN100, komplektā ar gružu grozu, atbilstoši LVS EN 124</t>
  </si>
  <si>
    <t>Rūpnieciski izgatavota lietus ūdens tvertne GRAF CRATA (vai ekvivalents) 3750 litri ar plastmaas vāku, sūkni un laistīšanas pieslēgumu</t>
  </si>
  <si>
    <t>Teritorijas gaismeklis 
LapwingSide  (vai ekvivalents) entry 50W 64LEDs, 
LPC 050 730 L05AB064_Bin-N6_TH, 7662Lm
Midnight dimming funkcija</t>
  </si>
  <si>
    <t>Gaismeklis MaxiSpia (vai ekvivalents) Flat, LED 15W,    504Lm. Montāža pie nojumes griestiem</t>
  </si>
  <si>
    <t>Teritorijas gaismeklis
Blackbird (vai ekvivalents) Mushroom 30 W 16
BBM 030 730 L35 BG016_Bin-N6_TH, 3517Lm
Midnight dimming funkcija</t>
  </si>
  <si>
    <t>Schneider Electro (vai ekvivalents)</t>
  </si>
  <si>
    <t>VIZULO (vai ekvivalents)</t>
  </si>
  <si>
    <t>KP-PEH 800x650 (vai ekvivalents)</t>
  </si>
  <si>
    <t>Reljefa betona bruģakmens pelēks/dzeltens betona
bruģakmens izmērs: 200x100x60 no sia "BRIKERS"  (vai ekvivalents).Betons C30/37</t>
  </si>
  <si>
    <t>Atdures barjera stāvvietām
No SIA "PLASTENA" (vai ekvivalents)</t>
  </si>
  <si>
    <t>EPDM (vai ekvivalents) lietās gumijas seguma izbūve  t.sk. Apakšslāņi 50 mm</t>
  </si>
  <si>
    <t>EPDM (vai ekvivalents) lietās gumijas seguma izbūve  t.sk. Apakšslāņi 80 mm</t>
  </si>
  <si>
    <t>Metāla paneļu žogs - NYLOFOR (vai ekvivalents) 3D LIGHT
Vertikāli un horizontāli izlocīti metāla sieta
paneļi. Paneļu platums - 2500 mm,
augstums - 1500 mm, 4 mm diametra stieņi.
EL stabu sistēma (60x40 mm) - 98 gab.,
komplektā ar pamatu un stiprinājuma
elementiem.
Tonis - RAL 7016 (saskaņot AU kārtībā)</t>
  </si>
  <si>
    <t>Metāla paneļu vienviru vārti - Bekafor Essential swing gate (vai ekvivalents) 
Vērtne 1000x1500 mm, vārtu rāmis - 40x40
mm, Vārtu stabi - 60x60 mm (kopā 4 gab.),
paneļu aizpildījums - Nylofor 3D  (vai ekvivalents) light
panelis, aprīkot ar elektrosprūdu ar pieejas
kontroli, eņģes ar atvērumu - 90 grādos,
izbūvēt kopā ar metāla paneļu žogu.
Tonis - RAL 7016 (saskaņot AU kārtībā)</t>
  </si>
  <si>
    <t>FASĀDE - koka dēļu apšuvums
Termokoks "Luna SHP" (vai ekvivalents) 19x117</t>
  </si>
  <si>
    <t>Ruukki loksnes Ruukki  (vai ekvivalents) T45-30-905 b=0,6 montāža t.sk. Stiprinājumi</t>
  </si>
  <si>
    <t>FASĀDE - koka dēļu apšuvums Termokoks "Luna SHP" (vai ekvivalents) 19x117</t>
  </si>
  <si>
    <t>Būvkaluma Rothoblaas (vai ekvivalents) montāža</t>
  </si>
  <si>
    <t>Pozīcija dzēsta</t>
  </si>
  <si>
    <t>Vienslāņu virsgaismas akrila kupols "M1N";
iekšējais kupola izmērs 2200x2200; caurspīdīgs.
gaismas caurlaidība 92%; UV aizsardzība</t>
  </si>
  <si>
    <t>Jumta segums - PVC membrāna, 2mm</t>
  </si>
  <si>
    <t>Notekrenes montāža.T.sk. Veidgabali</t>
  </si>
  <si>
    <t xml:space="preserve">Notekcaurules montāža T.sk. Veidgabali </t>
  </si>
  <si>
    <t>Nojumes mēbeles</t>
  </si>
  <si>
    <t>Galds. Izgatavots no bērza masīvkoka, apdarē
izmantota laka uz ūdens bāzes, bez
alergēniem. Galda stūri noapaļoti.
600x500x1200mm</t>
  </si>
  <si>
    <t>Bērnudārza krēsls. Krēsls izgatavots no lakota dižskabārža
saplākšņa (biezums: 6 mm) un koka profila
rāmja (izm. 22 x 45 mm)</t>
  </si>
  <si>
    <t>Sols. Izgatavots no bērza masīvkoka, apdarē
izmantota laka uz ūdens bāzes, bez
alergēniem. 350x400x1100mm</t>
  </si>
  <si>
    <t>Skapis. Krēsls izgatavots no lakota dižskabārža
saplākšņa, apdarē izmantota laka uz ūdens
bāzes, bez alergēniem. 400x800x1400mm</t>
  </si>
  <si>
    <t>Pārvietojama, saliekama koka
sētiņa. Izgatavots no masīvkoka, apdarē izmantota
laka uz ūdens bāzes, bez alergēniem.
H=1000mm; 1850mm x 3 salokāmas sekcijas</t>
  </si>
  <si>
    <t>PG-2.1 Pretputekļu pārklājums uz pārseguma paneļiem</t>
  </si>
  <si>
    <t>Celmu laušana t.sk. būvgružu izvešana, utilizēšana</t>
  </si>
  <si>
    <r>
      <t xml:space="preserve">GS-1.2 Homogēns dabigā linoleja grīdas segums </t>
    </r>
    <r>
      <rPr>
        <sz val="10"/>
        <color rgb="FFFF0000"/>
        <rFont val="Arial"/>
        <family val="2"/>
        <charset val="186"/>
      </rPr>
      <t>"Forbo marmoleum vivace"
"3405 Granada" (vai ekvivalents), 2.5mm. 34/43 klase; Pretslīde R9 Tonis:S 5005-Y20R</t>
    </r>
  </si>
  <si>
    <r>
      <t>GS-1.2 Homogēns dabigā linoleja grīdas segums</t>
    </r>
    <r>
      <rPr>
        <sz val="10"/>
        <color rgb="FFFF0000"/>
        <rFont val="Arial"/>
        <family val="2"/>
        <charset val="186"/>
      </rPr>
      <t>"Forbo marmoleum vivace" "3405 Granada" (vai ekvivalents), 2.5mm.
34/43 klase; Pretslīde R9 Tonis: S 5005-Y20R</t>
    </r>
  </si>
  <si>
    <r>
      <t xml:space="preserve">GS-1.4 Homogēns dabigā linoleja grīdas
segums </t>
    </r>
    <r>
      <rPr>
        <sz val="10"/>
        <color rgb="FFFF0000"/>
        <rFont val="Arial"/>
        <family val="2"/>
        <charset val="186"/>
      </rPr>
      <t>"Forbo marmoleum real" "3120
rosato" (vai ekvivalents), 2.5mm. 34/43 klase; Pretslīde R9
Tonis: S 2010-Y20R</t>
    </r>
  </si>
  <si>
    <r>
      <t xml:space="preserve">GS-1.4-AKU Homogēns dabigā linoleja
grīdas segums </t>
    </r>
    <r>
      <rPr>
        <sz val="10"/>
        <color rgb="FFFF0000"/>
        <rFont val="Arial"/>
        <family val="2"/>
        <charset val="186"/>
      </rPr>
      <t>"Forbo marmoleum
Decibel" "312035 rosato" (vai ekvivalents), 3.5mm. 34/43
klase; Pretslīde R9; 18db Tonis: S 2010-
Y20R</t>
    </r>
  </si>
  <si>
    <r>
      <t xml:space="preserve">Termokoksnes dēļu seguma </t>
    </r>
    <r>
      <rPr>
        <sz val="10"/>
        <color rgb="FFFF0000"/>
        <rFont val="Arial"/>
        <family val="2"/>
        <charset val="186"/>
      </rPr>
      <t>19 mm</t>
    </r>
    <r>
      <rPr>
        <sz val="10"/>
        <rFont val="Arial"/>
        <family val="2"/>
        <charset val="186"/>
      </rPr>
      <t xml:space="preserve"> ieklāšana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</si>
</sst>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00\ _€_-;\-* #,##0.00\ _€_-;_-* &quot;-&quot;??\ _€_-;_-@_-"/>
    <numFmt numFmtId="165" formatCode="_-* #,##0.00_-;\-* #,##0.00_-;_-* \-??_-;_-@_-"/>
    <numFmt numFmtId="166" formatCode="m\o\n\th\ d\,\ yyyy"/>
    <numFmt numFmtId="167" formatCode="#.00"/>
    <numFmt numFmtId="168" formatCode="#."/>
    <numFmt numFmtId="169" formatCode="0.0"/>
  </numFmts>
  <fonts count="99">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2"/>
      <name val="Arial"/>
      <family val="2"/>
      <charset val="186"/>
    </font>
    <font>
      <b/>
      <sz val="12"/>
      <name val="Arial"/>
      <family val="2"/>
      <charset val="186"/>
    </font>
    <font>
      <b/>
      <sz val="16"/>
      <name val="Arial"/>
      <family val="2"/>
      <charset val="186"/>
    </font>
    <font>
      <sz val="11"/>
      <name val="Arial"/>
      <family val="2"/>
      <charset val="186"/>
    </font>
    <font>
      <b/>
      <sz val="11"/>
      <name val="Arial"/>
      <family val="2"/>
      <charset val="186"/>
    </font>
    <font>
      <b/>
      <sz val="14"/>
      <name val="Arial"/>
      <family val="2"/>
      <charset val="186"/>
    </font>
    <font>
      <b/>
      <sz val="13"/>
      <name val="Arial"/>
      <family val="2"/>
      <charset val="186"/>
    </font>
    <font>
      <sz val="11"/>
      <color indexed="10"/>
      <name val="Arial"/>
      <family val="2"/>
      <charset val="186"/>
    </font>
    <font>
      <sz val="8"/>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b/>
      <sz val="12"/>
      <color theme="3" tint="-0.499984740745262"/>
      <name val="Arial"/>
      <family val="2"/>
      <charset val="204"/>
    </font>
    <font>
      <sz val="14"/>
      <name val="Arial"/>
      <family val="2"/>
      <charset val="186"/>
    </font>
    <font>
      <b/>
      <sz val="10"/>
      <name val="Arial"/>
      <family val="2"/>
      <charset val="186"/>
    </font>
    <font>
      <sz val="10"/>
      <name val="Arial"/>
      <family val="2"/>
    </font>
    <font>
      <sz val="10"/>
      <color theme="5" tint="-0.499984740745262"/>
      <name val="Arial"/>
      <family val="2"/>
      <charset val="186"/>
    </font>
    <font>
      <sz val="10"/>
      <color theme="1"/>
      <name val="Arial"/>
      <family val="2"/>
      <charset val="186"/>
    </font>
    <font>
      <sz val="11"/>
      <color theme="1"/>
      <name val="Arial"/>
      <family val="2"/>
      <charset val="186"/>
    </font>
    <font>
      <b/>
      <sz val="11"/>
      <color theme="1"/>
      <name val="Arial"/>
      <family val="2"/>
      <charset val="186"/>
    </font>
    <font>
      <sz val="12"/>
      <color theme="1"/>
      <name val="Arial"/>
      <family val="2"/>
      <charset val="186"/>
    </font>
    <font>
      <b/>
      <sz val="10"/>
      <color theme="1"/>
      <name val="Arial"/>
      <family val="2"/>
      <charset val="186"/>
    </font>
    <font>
      <sz val="9"/>
      <name val="Arial"/>
      <family val="2"/>
      <charset val="186"/>
    </font>
    <font>
      <sz val="12"/>
      <color theme="0"/>
      <name val="Arial"/>
      <family val="2"/>
      <charset val="186"/>
    </font>
    <font>
      <sz val="11"/>
      <name val="Calibri"/>
      <family val="2"/>
      <charset val="186"/>
      <scheme val="minor"/>
    </font>
    <font>
      <b/>
      <sz val="12"/>
      <name val="Arial"/>
      <family val="2"/>
      <charset val="204"/>
    </font>
    <font>
      <sz val="11"/>
      <color indexed="8"/>
      <name val="Arial"/>
      <family val="2"/>
      <charset val="186"/>
    </font>
    <font>
      <i/>
      <sz val="12"/>
      <name val="Arial"/>
      <family val="2"/>
      <charset val="186"/>
    </font>
    <font>
      <sz val="11"/>
      <color indexed="8"/>
      <name val="Calibri"/>
      <family val="2"/>
      <charset val="204"/>
    </font>
    <font>
      <sz val="11"/>
      <color indexed="8"/>
      <name val="Calibri"/>
      <family val="2"/>
      <charset val="186"/>
    </font>
    <font>
      <sz val="11"/>
      <color rgb="FFFF0000"/>
      <name val="Arial"/>
      <family val="2"/>
      <charset val="186"/>
    </font>
    <font>
      <sz val="10"/>
      <color rgb="FFFF0000"/>
      <name val="Arial"/>
      <family val="2"/>
      <charset val="186"/>
    </font>
    <font>
      <sz val="10"/>
      <color theme="0"/>
      <name val="Arial"/>
      <family val="2"/>
      <charset val="186"/>
    </font>
    <font>
      <b/>
      <sz val="11"/>
      <color theme="0"/>
      <name val="Calibri"/>
      <family val="2"/>
      <charset val="186"/>
      <scheme val="minor"/>
    </font>
    <font>
      <sz val="10"/>
      <name val="Times New Roman"/>
      <family val="1"/>
      <charset val="186"/>
    </font>
    <font>
      <b/>
      <sz val="14"/>
      <color theme="1"/>
      <name val="Calibri"/>
      <family val="2"/>
      <charset val="186"/>
    </font>
    <font>
      <sz val="11"/>
      <name val="Calibri"/>
      <family val="2"/>
      <charset val="186"/>
    </font>
    <font>
      <sz val="11"/>
      <color theme="1"/>
      <name val="Calibri"/>
      <family val="2"/>
    </font>
    <font>
      <sz val="11"/>
      <name val="Calibri"/>
      <family val="2"/>
    </font>
    <font>
      <b/>
      <sz val="14"/>
      <name val="Calibri"/>
      <family val="2"/>
      <scheme val="minor"/>
    </font>
    <font>
      <b/>
      <sz val="11"/>
      <name val="Calibri"/>
      <family val="2"/>
      <scheme val="minor"/>
    </font>
    <font>
      <sz val="11"/>
      <color theme="1"/>
      <name val="Calibri"/>
      <family val="2"/>
      <scheme val="minor"/>
    </font>
    <font>
      <b/>
      <sz val="14"/>
      <color theme="1"/>
      <name val="Calibri"/>
      <family val="2"/>
    </font>
    <font>
      <vertAlign val="superscript"/>
      <sz val="10"/>
      <name val="Arial"/>
      <family val="2"/>
      <charset val="186"/>
    </font>
    <font>
      <sz val="10"/>
      <name val="Arial"/>
      <family val="2"/>
      <charset val="204"/>
    </font>
    <font>
      <sz val="11"/>
      <name val="Calibri Light"/>
      <family val="2"/>
      <charset val="204"/>
    </font>
    <font>
      <sz val="12"/>
      <name val="BaltCenturyOldStyle"/>
      <family val="2"/>
      <charset val="186"/>
    </font>
    <font>
      <b/>
      <sz val="9"/>
      <color indexed="81"/>
      <name val="Tahoma"/>
      <family val="2"/>
      <charset val="204"/>
    </font>
    <font>
      <sz val="9"/>
      <color indexed="81"/>
      <name val="Tahoma"/>
      <family val="2"/>
      <charset val="204"/>
    </font>
    <font>
      <sz val="10"/>
      <color theme="1" tint="4.9989318521683403E-2"/>
      <name val="Arial"/>
      <family val="2"/>
      <charset val="186"/>
    </font>
    <font>
      <sz val="10"/>
      <color theme="1"/>
      <name val="Arial"/>
      <family val="2"/>
    </font>
    <font>
      <sz val="10"/>
      <color indexed="8"/>
      <name val="Arial"/>
      <family val="2"/>
    </font>
    <font>
      <sz val="10"/>
      <color theme="1"/>
      <name val="Times New Roman"/>
      <family val="1"/>
      <charset val="186"/>
    </font>
    <font>
      <sz val="10"/>
      <color theme="5" tint="-0.499984740745262"/>
      <name val="Arial"/>
      <family val="2"/>
    </font>
    <font>
      <sz val="10"/>
      <color indexed="8"/>
      <name val="Arial"/>
      <family val="2"/>
      <charset val="186"/>
    </font>
    <font>
      <b/>
      <sz val="10"/>
      <name val="Arial"/>
      <family val="2"/>
    </font>
    <font>
      <sz val="10"/>
      <color indexed="64"/>
      <name val="Arial"/>
      <family val="2"/>
      <charset val="186"/>
    </font>
    <font>
      <b/>
      <sz val="14"/>
      <color theme="1"/>
      <name val="Calibri"/>
      <family val="2"/>
      <charset val="186"/>
    </font>
    <font>
      <sz val="11"/>
      <name val="Calibri"/>
      <family val="2"/>
      <charset val="186"/>
    </font>
    <font>
      <sz val="10"/>
      <color rgb="FF000000"/>
      <name val="Arial"/>
      <family val="2"/>
    </font>
    <font>
      <sz val="10"/>
      <name val="Cambria"/>
      <family val="1"/>
      <charset val="186"/>
    </font>
    <font>
      <sz val="10"/>
      <color theme="1"/>
      <name val="Calibri"/>
      <family val="2"/>
      <charset val="186"/>
      <scheme val="minor"/>
    </font>
    <font>
      <sz val="10"/>
      <name val="Arial Narrow"/>
      <family val="2"/>
      <charset val="186"/>
    </font>
    <font>
      <vertAlign val="superscript"/>
      <sz val="10"/>
      <name val="Times New Roman"/>
      <family val="1"/>
      <charset val="186"/>
    </font>
    <font>
      <b/>
      <sz val="14"/>
      <color theme="1"/>
      <name val="Calibri"/>
    </font>
    <font>
      <sz val="11"/>
      <name val="Calibri"/>
    </font>
    <font>
      <sz val="11"/>
      <color theme="1"/>
      <name val="Calibri"/>
    </font>
    <font>
      <sz val="11"/>
      <color rgb="FF000000"/>
      <name val="Calibri"/>
    </font>
    <font>
      <vertAlign val="superscript"/>
      <sz val="10"/>
      <name val="Arial Narrow"/>
      <family val="2"/>
      <charset val="186"/>
    </font>
    <font>
      <b/>
      <i/>
      <sz val="10"/>
      <name val="Arial Narrow"/>
      <family val="2"/>
      <charset val="186"/>
    </font>
    <font>
      <b/>
      <sz val="14"/>
      <color theme="1"/>
      <name val="Arial"/>
      <family val="2"/>
      <charset val="186"/>
    </font>
    <font>
      <sz val="11"/>
      <color rgb="FF000000"/>
      <name val="Arial"/>
      <family val="2"/>
      <charset val="186"/>
    </font>
    <font>
      <sz val="10"/>
      <color rgb="FF0070C0"/>
      <name val="Arial"/>
      <family val="2"/>
      <charset val="186"/>
    </font>
    <font>
      <sz val="10"/>
      <color rgb="FF00B050"/>
      <name val="Arial"/>
      <family val="2"/>
      <charset val="186"/>
    </font>
    <font>
      <b/>
      <sz val="10"/>
      <color indexed="8"/>
      <name val="Arial"/>
      <family val="2"/>
      <charset val="186"/>
    </font>
    <font>
      <b/>
      <sz val="10"/>
      <color rgb="FF00B050"/>
      <name val="Arial"/>
      <family val="2"/>
      <charset val="186"/>
    </font>
    <font>
      <i/>
      <sz val="10"/>
      <color rgb="FFFF0000"/>
      <name val="Arial"/>
      <family val="2"/>
      <charset val="186"/>
    </font>
    <font>
      <b/>
      <sz val="11"/>
      <name val="Arial"/>
      <family val="2"/>
    </font>
    <font>
      <sz val="11"/>
      <name val="Arial"/>
      <family val="2"/>
    </font>
    <font>
      <sz val="12"/>
      <name val="Arial"/>
      <family val="2"/>
    </font>
    <font>
      <sz val="9"/>
      <name val="Arial"/>
      <family val="2"/>
    </font>
    <font>
      <b/>
      <sz val="12"/>
      <name val="Arial"/>
      <family val="2"/>
    </font>
    <font>
      <b/>
      <i/>
      <sz val="10"/>
      <name val="Arial"/>
      <family val="2"/>
    </font>
    <font>
      <b/>
      <i/>
      <u/>
      <sz val="10"/>
      <name val="Arial"/>
      <family val="2"/>
    </font>
    <font>
      <sz val="10"/>
      <color rgb="FFFF0000"/>
      <name val="Arial"/>
      <family val="2"/>
    </font>
  </fonts>
  <fills count="20">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theme="6" tint="0.79998168889431442"/>
        <bgColor indexed="64"/>
      </patternFill>
    </fill>
    <fill>
      <patternFill patternType="solid">
        <fgColor indexed="43"/>
        <bgColor indexed="64"/>
      </patternFill>
    </fill>
    <fill>
      <patternFill patternType="solid">
        <fgColor theme="0"/>
        <bgColor indexed="64"/>
      </patternFill>
    </fill>
    <fill>
      <patternFill patternType="solid">
        <fgColor rgb="FFFFFFFF"/>
        <bgColor indexed="64"/>
      </patternFill>
    </fill>
    <fill>
      <patternFill patternType="solid">
        <fgColor theme="0"/>
        <bgColor indexed="26"/>
      </patternFill>
    </fill>
    <fill>
      <patternFill patternType="solid">
        <fgColor rgb="FFA5A5A5"/>
      </patternFill>
    </fill>
    <fill>
      <patternFill patternType="solid">
        <fgColor rgb="FFA5A5A5"/>
        <bgColor rgb="FFA5A5A5"/>
      </patternFill>
    </fill>
    <fill>
      <patternFill patternType="solid">
        <fgColor theme="0"/>
        <bgColor theme="0"/>
      </patternFill>
    </fill>
    <fill>
      <patternFill patternType="solid">
        <fgColor theme="9" tint="0.79998168889431442"/>
        <bgColor indexed="64"/>
      </patternFill>
    </fill>
    <fill>
      <patternFill patternType="solid">
        <fgColor indexed="22"/>
        <bgColor indexed="55"/>
      </patternFill>
    </fill>
    <fill>
      <patternFill patternType="solid">
        <fgColor indexed="22"/>
        <bgColor indexed="31"/>
      </patternFill>
    </fill>
    <fill>
      <patternFill patternType="solid">
        <fgColor rgb="FFFFFFFF"/>
        <bgColor rgb="FFFFFFFF"/>
      </patternFill>
    </fill>
    <fill>
      <patternFill patternType="solid">
        <fgColor theme="0"/>
        <bgColor indexed="42"/>
      </patternFill>
    </fill>
    <fill>
      <patternFill patternType="solid">
        <fgColor theme="0" tint="-0.249977111117893"/>
        <bgColor indexed="64"/>
      </patternFill>
    </fill>
    <fill>
      <patternFill patternType="solid">
        <fgColor rgb="FFFFFF00"/>
        <bgColor indexed="64"/>
      </patternFill>
    </fill>
  </fills>
  <borders count="6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right style="thin">
        <color indexed="22"/>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indexed="22"/>
      </right>
      <top style="thin">
        <color indexed="22"/>
      </top>
      <bottom style="thin">
        <color indexed="22"/>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indexed="64"/>
      </right>
      <top style="thin">
        <color theme="0" tint="-0.34998626667073579"/>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style="thin">
        <color theme="0" tint="-0.24994659260841701"/>
      </top>
      <bottom style="thin">
        <color theme="0" tint="-0.24994659260841701"/>
      </bottom>
      <diagonal/>
    </border>
    <border>
      <left/>
      <right style="thin">
        <color theme="0" tint="-0.34998626667073579"/>
      </right>
      <top style="thin">
        <color theme="0" tint="-0.24994659260841701"/>
      </top>
      <bottom style="thin">
        <color theme="0" tint="-0.24994659260841701"/>
      </bottom>
      <diagonal/>
    </border>
    <border>
      <left style="thin">
        <color indexed="64"/>
      </left>
      <right style="thin">
        <color indexed="22"/>
      </right>
      <top style="thin">
        <color indexed="64"/>
      </top>
      <bottom/>
      <diagonal/>
    </border>
    <border>
      <left style="thin">
        <color indexed="22"/>
      </left>
      <right style="thin">
        <color indexed="22"/>
      </right>
      <top style="thin">
        <color indexed="64"/>
      </top>
      <bottom/>
      <diagonal/>
    </border>
    <border>
      <left style="thin">
        <color indexed="22"/>
      </left>
      <right style="thin">
        <color indexed="64"/>
      </right>
      <top style="thin">
        <color indexed="64"/>
      </top>
      <bottom/>
      <diagonal/>
    </border>
    <border>
      <left style="thin">
        <color theme="0" tint="-0.24994659260841701"/>
      </left>
      <right style="thin">
        <color indexed="64"/>
      </right>
      <top style="thin">
        <color theme="0" tint="-0.34998626667073579"/>
      </top>
      <bottom style="thin">
        <color indexed="64"/>
      </bottom>
      <diagonal/>
    </border>
    <border>
      <left style="thin">
        <color theme="0" tint="-0.24994659260841701"/>
      </left>
      <right style="thin">
        <color theme="0" tint="-0.24994659260841701"/>
      </right>
      <top style="thin">
        <color theme="0" tint="-0.34998626667073579"/>
      </top>
      <bottom style="thin">
        <color indexed="64"/>
      </bottom>
      <diagonal/>
    </border>
    <border>
      <left style="double">
        <color rgb="FF3F3F3F"/>
      </left>
      <right style="double">
        <color rgb="FF3F3F3F"/>
      </right>
      <top style="double">
        <color rgb="FF3F3F3F"/>
      </top>
      <bottom style="double">
        <color rgb="FF3F3F3F"/>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style="thin">
        <color indexed="64"/>
      </left>
      <right/>
      <top/>
      <bottom style="thin">
        <color auto="1"/>
      </bottom>
      <diagonal/>
    </border>
    <border>
      <left/>
      <right style="thin">
        <color auto="1"/>
      </right>
      <top/>
      <bottom style="thin">
        <color auto="1"/>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theme="0" tint="-0.24994659260841701"/>
      </top>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indexed="64"/>
      </top>
      <bottom style="thin">
        <color theme="0" tint="-0.34998626667073579"/>
      </bottom>
      <diagonal/>
    </border>
    <border>
      <left style="thin">
        <color theme="0" tint="-0.34998626667073579"/>
      </left>
      <right style="thin">
        <color indexed="64"/>
      </right>
      <top style="thin">
        <color indexed="64"/>
      </top>
      <bottom style="thin">
        <color theme="0" tint="-0.34998626667073579"/>
      </bottom>
      <diagonal/>
    </border>
    <border>
      <left/>
      <right style="thin">
        <color indexed="64"/>
      </right>
      <top/>
      <bottom/>
      <diagonal/>
    </border>
  </borders>
  <cellStyleXfs count="101">
    <xf numFmtId="0" fontId="0" fillId="0" borderId="0"/>
    <xf numFmtId="0" fontId="11"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22" fillId="0" borderId="0" applyFill="0" applyBorder="0" applyAlignment="0" applyProtection="0"/>
    <xf numFmtId="166" fontId="23" fillId="0" borderId="0">
      <protection locked="0"/>
    </xf>
    <xf numFmtId="167" fontId="23" fillId="0" borderId="0">
      <protection locked="0"/>
    </xf>
    <xf numFmtId="168" fontId="24" fillId="0" borderId="0">
      <protection locked="0"/>
    </xf>
    <xf numFmtId="168" fontId="24" fillId="0" borderId="0">
      <protection locked="0"/>
    </xf>
    <xf numFmtId="0" fontId="10" fillId="0" borderId="0"/>
    <xf numFmtId="0" fontId="10" fillId="0" borderId="0"/>
    <xf numFmtId="0" fontId="10" fillId="0" borderId="0"/>
    <xf numFmtId="0" fontId="10" fillId="0" borderId="0"/>
    <xf numFmtId="0" fontId="10" fillId="0" borderId="0"/>
    <xf numFmtId="0" fontId="10" fillId="0" borderId="0"/>
    <xf numFmtId="0" fontId="2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5" fillId="0" borderId="0"/>
    <xf numFmtId="0" fontId="25" fillId="0" borderId="0"/>
    <xf numFmtId="0" fontId="22" fillId="0" borderId="0"/>
    <xf numFmtId="0" fontId="9" fillId="0" borderId="0"/>
    <xf numFmtId="43" fontId="9" fillId="0" borderId="0" applyFont="0" applyFill="0" applyBorder="0" applyAlignment="0" applyProtection="0"/>
    <xf numFmtId="0" fontId="8" fillId="0" borderId="0"/>
    <xf numFmtId="0" fontId="25" fillId="0" borderId="0"/>
    <xf numFmtId="0" fontId="7" fillId="0" borderId="0"/>
    <xf numFmtId="0" fontId="7" fillId="0" borderId="0"/>
    <xf numFmtId="0" fontId="42" fillId="0" borderId="0"/>
    <xf numFmtId="0" fontId="7" fillId="0" borderId="0"/>
    <xf numFmtId="43" fontId="43" fillId="0" borderId="0" applyFont="0" applyFill="0" applyBorder="0" applyAlignment="0" applyProtection="0"/>
    <xf numFmtId="0" fontId="7" fillId="0" borderId="0"/>
    <xf numFmtId="0" fontId="47" fillId="10" borderId="46" applyNumberFormat="0" applyAlignment="0" applyProtection="0"/>
    <xf numFmtId="0" fontId="12" fillId="0" borderId="0"/>
    <xf numFmtId="0" fontId="12" fillId="0" borderId="0"/>
    <xf numFmtId="0" fontId="58" fillId="0" borderId="0" applyNumberFormat="0" applyFont="0" applyFill="0" applyBorder="0" applyAlignment="0" applyProtection="0">
      <alignment vertical="top"/>
    </xf>
    <xf numFmtId="0" fontId="60" fillId="0" borderId="0"/>
    <xf numFmtId="0" fontId="43" fillId="0" borderId="0"/>
    <xf numFmtId="0" fontId="12" fillId="0" borderId="0"/>
    <xf numFmtId="0" fontId="6" fillId="0" borderId="0"/>
    <xf numFmtId="0" fontId="29" fillId="0" borderId="0"/>
    <xf numFmtId="0" fontId="55" fillId="0" borderId="0"/>
    <xf numFmtId="0" fontId="29" fillId="0" borderId="0" applyProtection="0"/>
    <xf numFmtId="0" fontId="43" fillId="0" borderId="0"/>
    <xf numFmtId="0" fontId="5" fillId="0" borderId="0"/>
    <xf numFmtId="0" fontId="70" fillId="0" borderId="0"/>
    <xf numFmtId="0" fontId="4" fillId="0" borderId="0"/>
    <xf numFmtId="0" fontId="3" fillId="0" borderId="0"/>
    <xf numFmtId="0" fontId="43" fillId="0" borderId="0"/>
    <xf numFmtId="0" fontId="2" fillId="0" borderId="0"/>
    <xf numFmtId="0" fontId="2" fillId="0" borderId="0"/>
    <xf numFmtId="0" fontId="2" fillId="0" borderId="0"/>
    <xf numFmtId="0" fontId="2" fillId="0" borderId="0"/>
    <xf numFmtId="0" fontId="1"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925">
    <xf numFmtId="0" fontId="0" fillId="0" borderId="0" xfId="0"/>
    <xf numFmtId="0" fontId="12" fillId="0" borderId="0" xfId="0" applyFont="1"/>
    <xf numFmtId="0" fontId="16" fillId="0" borderId="0" xfId="0" applyFont="1" applyAlignment="1">
      <alignment horizontal="right" vertical="top" wrapText="1"/>
    </xf>
    <xf numFmtId="0" fontId="16" fillId="0" borderId="0" xfId="0" applyFont="1"/>
    <xf numFmtId="0" fontId="16" fillId="0" borderId="0" xfId="0" applyFont="1" applyAlignment="1">
      <alignment horizontal="left"/>
    </xf>
    <xf numFmtId="0" fontId="12" fillId="0" borderId="0" xfId="27" applyFont="1"/>
    <xf numFmtId="0" fontId="12" fillId="0" borderId="0" xfId="27" applyFont="1" applyAlignment="1">
      <alignment horizontal="right"/>
    </xf>
    <xf numFmtId="0" fontId="13" fillId="0" borderId="0" xfId="27" applyFont="1" applyAlignment="1">
      <alignment horizontal="right"/>
    </xf>
    <xf numFmtId="0" fontId="14" fillId="0" borderId="0" xfId="27" applyFont="1" applyAlignment="1">
      <alignment horizontal="center"/>
    </xf>
    <xf numFmtId="0" fontId="26" fillId="0" borderId="0" xfId="27" applyFont="1" applyAlignment="1">
      <alignment horizontal="right" vertical="center" wrapText="1"/>
    </xf>
    <xf numFmtId="0" fontId="16" fillId="0" borderId="0" xfId="27" applyFont="1" applyAlignment="1">
      <alignment horizontal="right"/>
    </xf>
    <xf numFmtId="0" fontId="10" fillId="0" borderId="0" xfId="27"/>
    <xf numFmtId="0" fontId="16" fillId="0" borderId="0" xfId="0" applyFont="1" applyAlignment="1">
      <alignment horizontal="right"/>
    </xf>
    <xf numFmtId="0" fontId="14" fillId="4" borderId="10" xfId="33" applyFont="1" applyFill="1" applyBorder="1" applyAlignment="1" applyProtection="1">
      <alignment vertical="center" wrapText="1"/>
      <protection locked="0"/>
    </xf>
    <xf numFmtId="0" fontId="29" fillId="0" borderId="9" xfId="34" applyFont="1" applyBorder="1" applyAlignment="1" applyProtection="1">
      <alignment horizontal="center" vertical="center"/>
      <protection locked="0"/>
    </xf>
    <xf numFmtId="0" fontId="29" fillId="7" borderId="9" xfId="34" applyFont="1" applyFill="1" applyBorder="1" applyAlignment="1" applyProtection="1">
      <alignment horizontal="center" vertical="center"/>
      <protection locked="0"/>
    </xf>
    <xf numFmtId="0" fontId="29" fillId="0" borderId="12" xfId="34" applyFont="1" applyBorder="1" applyAlignment="1" applyProtection="1">
      <alignment horizontal="left" vertical="center" wrapText="1" indent="1"/>
      <protection locked="0"/>
    </xf>
    <xf numFmtId="0" fontId="29" fillId="0" borderId="9" xfId="34" applyFont="1" applyBorder="1" applyAlignment="1" applyProtection="1">
      <alignment horizontal="left" vertical="center" wrapText="1" indent="1"/>
      <protection locked="0"/>
    </xf>
    <xf numFmtId="0" fontId="29" fillId="0" borderId="7" xfId="34" applyFont="1" applyBorder="1" applyAlignment="1" applyProtection="1">
      <alignment horizontal="center" vertical="center"/>
      <protection locked="0"/>
    </xf>
    <xf numFmtId="0" fontId="32" fillId="0" borderId="0" xfId="36" applyFont="1"/>
    <xf numFmtId="0" fontId="32" fillId="0" borderId="0" xfId="36" applyFont="1" applyAlignment="1">
      <alignment horizontal="right" vertical="center"/>
    </xf>
    <xf numFmtId="0" fontId="33" fillId="0" borderId="0" xfId="36" applyFont="1" applyAlignment="1">
      <alignment vertical="center"/>
    </xf>
    <xf numFmtId="0" fontId="32" fillId="0" borderId="0" xfId="36" applyFont="1" applyAlignment="1">
      <alignment vertical="center"/>
    </xf>
    <xf numFmtId="0" fontId="32" fillId="8" borderId="0" xfId="36" applyFont="1" applyFill="1" applyAlignment="1">
      <alignment horizontal="right" vertical="center"/>
    </xf>
    <xf numFmtId="0" fontId="33" fillId="0" borderId="0" xfId="36" applyFont="1"/>
    <xf numFmtId="0" fontId="31" fillId="0" borderId="0" xfId="36" applyFont="1"/>
    <xf numFmtId="165" fontId="35" fillId="0" borderId="0" xfId="36" applyNumberFormat="1" applyFont="1"/>
    <xf numFmtId="0" fontId="32" fillId="8" borderId="0" xfId="36" applyFont="1" applyFill="1" applyAlignment="1">
      <alignment vertical="center"/>
    </xf>
    <xf numFmtId="0" fontId="31" fillId="0" borderId="14" xfId="36" applyFont="1" applyBorder="1" applyAlignment="1">
      <alignment horizontal="center" vertical="center"/>
    </xf>
    <xf numFmtId="2" fontId="31" fillId="0" borderId="11" xfId="36" applyNumberFormat="1" applyFont="1" applyBorder="1" applyAlignment="1">
      <alignment horizontal="center" vertical="center"/>
    </xf>
    <xf numFmtId="2" fontId="30" fillId="0" borderId="11" xfId="36" applyNumberFormat="1" applyFont="1" applyBorder="1" applyAlignment="1">
      <alignment horizontal="center" vertical="center"/>
    </xf>
    <xf numFmtId="2" fontId="31" fillId="7" borderId="11" xfId="36" applyNumberFormat="1" applyFont="1" applyFill="1" applyBorder="1" applyAlignment="1">
      <alignment horizontal="center" vertical="center"/>
    </xf>
    <xf numFmtId="2" fontId="31" fillId="0" borderId="15" xfId="36" applyNumberFormat="1" applyFont="1" applyBorder="1" applyAlignment="1">
      <alignment horizontal="center" vertical="center"/>
    </xf>
    <xf numFmtId="0" fontId="31" fillId="0" borderId="13" xfId="36" applyFont="1" applyBorder="1" applyAlignment="1">
      <alignment horizontal="center" vertical="center"/>
    </xf>
    <xf numFmtId="0" fontId="31" fillId="0" borderId="16" xfId="36" applyFont="1" applyBorder="1" applyAlignment="1">
      <alignment horizontal="center" vertical="center"/>
    </xf>
    <xf numFmtId="0" fontId="31" fillId="0" borderId="17" xfId="36" applyFont="1" applyBorder="1" applyAlignment="1">
      <alignment horizontal="center" vertical="center"/>
    </xf>
    <xf numFmtId="0" fontId="31" fillId="0" borderId="18" xfId="36" applyFont="1" applyBorder="1" applyAlignment="1">
      <alignment vertical="center" wrapText="1"/>
    </xf>
    <xf numFmtId="0" fontId="31" fillId="0" borderId="18" xfId="36" applyFont="1" applyBorder="1" applyAlignment="1">
      <alignment horizontal="center" vertical="center" wrapText="1"/>
    </xf>
    <xf numFmtId="2" fontId="31" fillId="0" borderId="18" xfId="36" applyNumberFormat="1" applyFont="1" applyBorder="1" applyAlignment="1">
      <alignment horizontal="center" vertical="center"/>
    </xf>
    <xf numFmtId="2" fontId="31" fillId="7" borderId="18" xfId="36" applyNumberFormat="1" applyFont="1" applyFill="1" applyBorder="1" applyAlignment="1">
      <alignment horizontal="center" vertical="center"/>
    </xf>
    <xf numFmtId="2" fontId="31" fillId="0" borderId="19" xfId="36" applyNumberFormat="1" applyFont="1" applyBorder="1" applyAlignment="1">
      <alignment horizontal="center" vertical="center"/>
    </xf>
    <xf numFmtId="0" fontId="32" fillId="0" borderId="5" xfId="36" applyFont="1" applyBorder="1" applyAlignment="1">
      <alignment vertical="top"/>
    </xf>
    <xf numFmtId="165" fontId="17" fillId="0" borderId="21" xfId="36" applyNumberFormat="1" applyFont="1" applyBorder="1" applyAlignment="1">
      <alignment horizontal="right" vertical="center"/>
    </xf>
    <xf numFmtId="0" fontId="31" fillId="0" borderId="0" xfId="36" applyFont="1" applyAlignment="1">
      <alignment vertical="top"/>
    </xf>
    <xf numFmtId="0" fontId="31" fillId="0" borderId="0" xfId="36" applyFont="1" applyAlignment="1">
      <alignment vertical="center" wrapText="1"/>
    </xf>
    <xf numFmtId="0" fontId="34" fillId="0" borderId="0" xfId="36" applyFont="1" applyAlignment="1">
      <alignment vertical="center"/>
    </xf>
    <xf numFmtId="0" fontId="32" fillId="0" borderId="0" xfId="36" applyFont="1" applyAlignment="1">
      <alignment horizontal="left" vertical="center"/>
    </xf>
    <xf numFmtId="0" fontId="33" fillId="0" borderId="0" xfId="36" applyFont="1" applyAlignment="1">
      <alignment wrapText="1"/>
    </xf>
    <xf numFmtId="0" fontId="32" fillId="0" borderId="0" xfId="36" applyFont="1" applyAlignment="1">
      <alignment horizontal="right" vertical="center" wrapText="1"/>
    </xf>
    <xf numFmtId="0" fontId="32" fillId="0" borderId="0" xfId="36" applyFont="1" applyAlignment="1">
      <alignment wrapText="1"/>
    </xf>
    <xf numFmtId="2" fontId="30" fillId="0" borderId="11" xfId="0" applyNumberFormat="1" applyFont="1" applyBorder="1" applyAlignment="1">
      <alignment horizontal="center" vertical="center"/>
    </xf>
    <xf numFmtId="0" fontId="36" fillId="0" borderId="11" xfId="0" applyFont="1" applyBorder="1" applyAlignment="1">
      <alignment horizontal="center" vertical="center" wrapText="1"/>
    </xf>
    <xf numFmtId="0" fontId="31" fillId="0" borderId="18" xfId="36" applyFont="1" applyBorder="1" applyAlignment="1">
      <alignment horizontal="center" vertical="center"/>
    </xf>
    <xf numFmtId="0" fontId="33" fillId="7" borderId="0" xfId="36" applyFont="1" applyFill="1"/>
    <xf numFmtId="0" fontId="31" fillId="7" borderId="0" xfId="36" applyFont="1" applyFill="1" applyAlignment="1">
      <alignment vertical="top"/>
    </xf>
    <xf numFmtId="0" fontId="32" fillId="7" borderId="0" xfId="36" applyFont="1" applyFill="1" applyAlignment="1">
      <alignment vertical="center"/>
    </xf>
    <xf numFmtId="0" fontId="32" fillId="7" borderId="0" xfId="36" applyFont="1" applyFill="1"/>
    <xf numFmtId="0" fontId="31" fillId="0" borderId="22" xfId="36" applyFont="1" applyBorder="1" applyAlignment="1">
      <alignment horizontal="center" vertical="center"/>
    </xf>
    <xf numFmtId="2" fontId="31" fillId="7" borderId="23" xfId="36" applyNumberFormat="1" applyFont="1" applyFill="1" applyBorder="1" applyAlignment="1">
      <alignment horizontal="center" vertical="center"/>
    </xf>
    <xf numFmtId="2" fontId="30" fillId="7" borderId="23" xfId="0" applyNumberFormat="1" applyFont="1" applyFill="1" applyBorder="1" applyAlignment="1">
      <alignment horizontal="center" vertical="center"/>
    </xf>
    <xf numFmtId="2" fontId="30" fillId="7" borderId="23" xfId="36" applyNumberFormat="1" applyFont="1" applyFill="1" applyBorder="1" applyAlignment="1">
      <alignment horizontal="center" vertical="center"/>
    </xf>
    <xf numFmtId="2" fontId="31" fillId="7" borderId="24" xfId="36" applyNumberFormat="1" applyFont="1" applyFill="1" applyBorder="1" applyAlignment="1">
      <alignment horizontal="center" vertical="center"/>
    </xf>
    <xf numFmtId="0" fontId="31" fillId="7" borderId="22" xfId="36" applyFont="1" applyFill="1" applyBorder="1" applyAlignment="1">
      <alignment horizontal="center" vertical="center"/>
    </xf>
    <xf numFmtId="4" fontId="12" fillId="3" borderId="11" xfId="0" applyNumberFormat="1" applyFont="1" applyFill="1" applyBorder="1" applyAlignment="1">
      <alignment horizontal="center"/>
    </xf>
    <xf numFmtId="4" fontId="30" fillId="0" borderId="15" xfId="0" applyNumberFormat="1" applyFont="1" applyBorder="1" applyAlignment="1">
      <alignment horizontal="center"/>
    </xf>
    <xf numFmtId="0" fontId="18" fillId="0" borderId="0" xfId="20" applyFont="1" applyAlignment="1">
      <alignment horizontal="center"/>
    </xf>
    <xf numFmtId="0" fontId="12" fillId="0" borderId="0" xfId="20"/>
    <xf numFmtId="0" fontId="18" fillId="0" borderId="0" xfId="20" applyFont="1" applyAlignment="1">
      <alignment horizontal="right" vertical="top" wrapText="1"/>
    </xf>
    <xf numFmtId="0" fontId="18" fillId="0" borderId="0" xfId="20" applyFont="1" applyAlignment="1">
      <alignment horizontal="center" vertical="top" wrapText="1"/>
    </xf>
    <xf numFmtId="4" fontId="17" fillId="7" borderId="7" xfId="20" applyNumberFormat="1" applyFont="1" applyFill="1" applyBorder="1" applyAlignment="1">
      <alignment horizontal="center" vertical="center" wrapText="1"/>
    </xf>
    <xf numFmtId="0" fontId="17" fillId="0" borderId="0" xfId="20" applyFont="1" applyAlignment="1">
      <alignment horizontal="left" vertical="center"/>
    </xf>
    <xf numFmtId="0" fontId="12" fillId="0" borderId="0" xfId="20" applyAlignment="1">
      <alignment horizontal="center"/>
    </xf>
    <xf numFmtId="0" fontId="13" fillId="0" borderId="0" xfId="20" applyFont="1" applyAlignment="1">
      <alignment vertical="top" wrapText="1"/>
    </xf>
    <xf numFmtId="0" fontId="16" fillId="0" borderId="0" xfId="20" applyFont="1"/>
    <xf numFmtId="0" fontId="27" fillId="0" borderId="0" xfId="20" applyFont="1" applyAlignment="1">
      <alignment vertical="top" wrapText="1"/>
    </xf>
    <xf numFmtId="0" fontId="37" fillId="0" borderId="0" xfId="20" applyFont="1" applyAlignment="1">
      <alignment horizontal="left"/>
    </xf>
    <xf numFmtId="0" fontId="27" fillId="0" borderId="29" xfId="20" applyFont="1" applyBorder="1" applyAlignment="1">
      <alignment horizontal="justify" vertical="top" wrapText="1"/>
    </xf>
    <xf numFmtId="0" fontId="27" fillId="0" borderId="30" xfId="20" applyFont="1" applyBorder="1" applyAlignment="1">
      <alignment horizontal="justify" vertical="top" wrapText="1"/>
    </xf>
    <xf numFmtId="0" fontId="27" fillId="0" borderId="33" xfId="20" applyFont="1" applyBorder="1" applyAlignment="1">
      <alignment horizontal="justify" vertical="top" wrapText="1"/>
    </xf>
    <xf numFmtId="0" fontId="28" fillId="0" borderId="34" xfId="20" applyFont="1" applyBorder="1" applyAlignment="1">
      <alignment horizontal="center" vertical="center" wrapText="1"/>
    </xf>
    <xf numFmtId="49" fontId="28" fillId="0" borderId="9" xfId="20" applyNumberFormat="1" applyFont="1" applyBorder="1" applyAlignment="1">
      <alignment horizontal="center" vertical="center" wrapText="1"/>
    </xf>
    <xf numFmtId="4" fontId="12" fillId="3" borderId="9" xfId="20" applyNumberFormat="1" applyFill="1" applyBorder="1" applyAlignment="1">
      <alignment horizontal="center"/>
    </xf>
    <xf numFmtId="0" fontId="28" fillId="0" borderId="34" xfId="20" applyFont="1" applyBorder="1" applyAlignment="1">
      <alignment horizontal="center" vertical="top" wrapText="1"/>
    </xf>
    <xf numFmtId="49" fontId="28" fillId="0" borderId="9" xfId="20" applyNumberFormat="1" applyFont="1" applyBorder="1" applyAlignment="1">
      <alignment horizontal="center" vertical="top" wrapText="1"/>
    </xf>
    <xf numFmtId="0" fontId="14" fillId="0" borderId="5" xfId="20" applyFont="1" applyBorder="1" applyAlignment="1">
      <alignment horizontal="right" vertical="top" wrapText="1"/>
    </xf>
    <xf numFmtId="4" fontId="17" fillId="6" borderId="5" xfId="20" applyNumberFormat="1" applyFont="1" applyFill="1" applyBorder="1" applyAlignment="1">
      <alignment horizontal="center" vertical="top" wrapText="1"/>
    </xf>
    <xf numFmtId="9" fontId="14" fillId="0" borderId="5" xfId="20" applyNumberFormat="1" applyFont="1" applyBorder="1" applyAlignment="1">
      <alignment horizontal="center" vertical="center" wrapText="1"/>
    </xf>
    <xf numFmtId="4" fontId="17" fillId="0" borderId="5" xfId="20" applyNumberFormat="1" applyFont="1" applyBorder="1" applyAlignment="1">
      <alignment horizontal="center" vertical="top" wrapText="1"/>
    </xf>
    <xf numFmtId="4" fontId="17" fillId="4" borderId="5" xfId="20" applyNumberFormat="1" applyFont="1" applyFill="1" applyBorder="1" applyAlignment="1">
      <alignment horizontal="center" vertical="top" wrapText="1"/>
    </xf>
    <xf numFmtId="0" fontId="27" fillId="0" borderId="0" xfId="20" applyFont="1" applyAlignment="1">
      <alignment horizontal="justify"/>
    </xf>
    <xf numFmtId="0" fontId="16" fillId="0" borderId="0" xfId="20" applyFont="1" applyAlignment="1">
      <alignment horizontal="right" vertical="top" wrapText="1"/>
    </xf>
    <xf numFmtId="0" fontId="16" fillId="0" borderId="0" xfId="20" applyFont="1" applyAlignment="1">
      <alignment vertical="top" wrapText="1"/>
    </xf>
    <xf numFmtId="0" fontId="16" fillId="0" borderId="0" xfId="20" applyFont="1" applyAlignment="1">
      <alignment horizontal="left"/>
    </xf>
    <xf numFmtId="0" fontId="13" fillId="0" borderId="0" xfId="20" applyFont="1" applyAlignment="1">
      <alignment horizontal="right" vertical="top" wrapText="1"/>
    </xf>
    <xf numFmtId="2" fontId="32" fillId="7" borderId="0" xfId="36" applyNumberFormat="1" applyFont="1" applyFill="1"/>
    <xf numFmtId="16" fontId="13" fillId="0" borderId="0" xfId="20" applyNumberFormat="1" applyFont="1" applyAlignment="1">
      <alignment vertical="top" wrapText="1"/>
    </xf>
    <xf numFmtId="2" fontId="31" fillId="0" borderId="11" xfId="0" applyNumberFormat="1" applyFont="1" applyBorder="1" applyAlignment="1">
      <alignment horizontal="center" vertical="center"/>
    </xf>
    <xf numFmtId="2" fontId="31" fillId="0" borderId="15" xfId="0" applyNumberFormat="1" applyFont="1" applyBorder="1" applyAlignment="1">
      <alignment horizontal="center" vertical="center"/>
    </xf>
    <xf numFmtId="0" fontId="31" fillId="7" borderId="37" xfId="36" applyFont="1" applyFill="1" applyBorder="1" applyAlignment="1">
      <alignment horizontal="center" vertical="center"/>
    </xf>
    <xf numFmtId="0" fontId="29" fillId="7" borderId="38" xfId="34" applyFont="1" applyFill="1" applyBorder="1" applyAlignment="1" applyProtection="1">
      <alignment horizontal="left" vertical="center" wrapText="1" indent="1"/>
      <protection locked="0"/>
    </xf>
    <xf numFmtId="0" fontId="29" fillId="7" borderId="38" xfId="34" applyFont="1" applyFill="1" applyBorder="1" applyAlignment="1" applyProtection="1">
      <alignment horizontal="center" vertical="center"/>
      <protection locked="0"/>
    </xf>
    <xf numFmtId="0" fontId="21" fillId="0" borderId="0" xfId="0" applyFont="1" applyAlignment="1">
      <alignment horizontal="center" vertical="top" wrapText="1"/>
    </xf>
    <xf numFmtId="0" fontId="39" fillId="0" borderId="0" xfId="27" applyFont="1" applyAlignment="1">
      <alignment horizontal="right" wrapText="1"/>
    </xf>
    <xf numFmtId="49" fontId="33" fillId="0" borderId="0" xfId="36" applyNumberFormat="1" applyFont="1" applyAlignment="1">
      <alignment horizontal="center"/>
    </xf>
    <xf numFmtId="2" fontId="33" fillId="0" borderId="0" xfId="36" applyNumberFormat="1" applyFont="1" applyAlignment="1">
      <alignment horizontal="center"/>
    </xf>
    <xf numFmtId="0" fontId="32" fillId="7" borderId="0" xfId="36" applyFont="1" applyFill="1" applyAlignment="1">
      <alignment horizontal="right" vertical="center"/>
    </xf>
    <xf numFmtId="0" fontId="32" fillId="7" borderId="0" xfId="36" applyFont="1" applyFill="1" applyAlignment="1">
      <alignment horizontal="left" vertical="center"/>
    </xf>
    <xf numFmtId="0" fontId="34" fillId="7" borderId="0" xfId="36" applyFont="1" applyFill="1" applyAlignment="1">
      <alignment vertical="center"/>
    </xf>
    <xf numFmtId="0" fontId="33" fillId="7" borderId="0" xfId="36" applyFont="1" applyFill="1" applyAlignment="1">
      <alignment vertical="center"/>
    </xf>
    <xf numFmtId="0" fontId="14" fillId="0" borderId="5" xfId="20" applyFont="1" applyBorder="1" applyAlignment="1">
      <alignment horizontal="right" vertical="center" wrapText="1"/>
    </xf>
    <xf numFmtId="0" fontId="27" fillId="0" borderId="5" xfId="20" applyFont="1" applyBorder="1" applyAlignment="1">
      <alignment horizontal="justify" vertical="top" wrapText="1"/>
    </xf>
    <xf numFmtId="49" fontId="33" fillId="0" borderId="0" xfId="36" applyNumberFormat="1" applyFont="1"/>
    <xf numFmtId="4" fontId="20" fillId="0" borderId="0" xfId="0" applyNumberFormat="1" applyFont="1"/>
    <xf numFmtId="0" fontId="12" fillId="0" borderId="0" xfId="40" applyFont="1"/>
    <xf numFmtId="0" fontId="40" fillId="0" borderId="0" xfId="41" applyFont="1"/>
    <xf numFmtId="0" fontId="17" fillId="0" borderId="41" xfId="40" applyFont="1" applyBorder="1" applyAlignment="1">
      <alignment horizontal="center" vertical="top" wrapText="1"/>
    </xf>
    <xf numFmtId="0" fontId="17" fillId="0" borderId="42" xfId="40" applyFont="1" applyBorder="1" applyAlignment="1">
      <alignment horizontal="justify" vertical="top" wrapText="1"/>
    </xf>
    <xf numFmtId="4" fontId="17" fillId="3" borderId="43" xfId="40" applyNumberFormat="1" applyFont="1" applyFill="1" applyBorder="1" applyAlignment="1">
      <alignment horizontal="center" vertical="top" wrapText="1"/>
    </xf>
    <xf numFmtId="0" fontId="17" fillId="0" borderId="5" xfId="40" applyFont="1" applyBorder="1" applyAlignment="1">
      <alignment horizontal="center" vertical="center" wrapText="1"/>
    </xf>
    <xf numFmtId="0" fontId="17" fillId="0" borderId="5" xfId="40" applyFont="1" applyBorder="1" applyAlignment="1">
      <alignment horizontal="left" vertical="center" wrapText="1"/>
    </xf>
    <xf numFmtId="0" fontId="17" fillId="0" borderId="5" xfId="40" applyFont="1" applyBorder="1" applyAlignment="1">
      <alignment horizontal="center" vertical="top" wrapText="1"/>
    </xf>
    <xf numFmtId="0" fontId="17" fillId="0" borderId="5" xfId="40" applyFont="1" applyBorder="1" applyAlignment="1">
      <alignment horizontal="justify" vertical="top" wrapText="1"/>
    </xf>
    <xf numFmtId="0" fontId="13" fillId="0" borderId="5" xfId="0" applyFont="1" applyBorder="1" applyAlignment="1">
      <alignment horizontal="justify" vertical="top" wrapText="1"/>
    </xf>
    <xf numFmtId="0" fontId="14" fillId="0" borderId="5" xfId="0" applyFont="1" applyBorder="1" applyAlignment="1">
      <alignment horizontal="right" vertical="top" wrapText="1"/>
    </xf>
    <xf numFmtId="4" fontId="17" fillId="0" borderId="5" xfId="0" applyNumberFormat="1" applyFont="1" applyBorder="1" applyAlignment="1">
      <alignment horizontal="center" vertical="top" wrapText="1"/>
    </xf>
    <xf numFmtId="0" fontId="29" fillId="0" borderId="5" xfId="0" applyFont="1" applyBorder="1" applyAlignment="1">
      <alignment horizontal="right"/>
    </xf>
    <xf numFmtId="0" fontId="19" fillId="3" borderId="0" xfId="40" applyFont="1" applyFill="1" applyAlignment="1">
      <alignment horizontal="right" vertical="top" wrapText="1"/>
    </xf>
    <xf numFmtId="4" fontId="17" fillId="3" borderId="0" xfId="40" applyNumberFormat="1" applyFont="1" applyFill="1" applyAlignment="1">
      <alignment horizontal="center" vertical="top" wrapText="1"/>
    </xf>
    <xf numFmtId="0" fontId="12" fillId="3" borderId="0" xfId="40" applyFont="1" applyFill="1"/>
    <xf numFmtId="0" fontId="7" fillId="0" borderId="0" xfId="40"/>
    <xf numFmtId="0" fontId="12" fillId="0" borderId="0" xfId="40" applyFont="1" applyAlignment="1">
      <alignment horizontal="justify"/>
    </xf>
    <xf numFmtId="4" fontId="12" fillId="0" borderId="0" xfId="40" applyNumberFormat="1" applyFont="1"/>
    <xf numFmtId="0" fontId="41" fillId="0" borderId="21" xfId="0" applyFont="1" applyBorder="1" applyAlignment="1">
      <alignment horizontal="right"/>
    </xf>
    <xf numFmtId="0" fontId="16" fillId="0" borderId="0" xfId="0" applyFont="1" applyAlignment="1">
      <alignment horizontal="center"/>
    </xf>
    <xf numFmtId="0" fontId="16" fillId="0" borderId="0" xfId="0" applyFont="1" applyAlignment="1">
      <alignment horizontal="center" vertical="top" wrapText="1"/>
    </xf>
    <xf numFmtId="0" fontId="40" fillId="3" borderId="0" xfId="41" applyFont="1" applyFill="1"/>
    <xf numFmtId="0" fontId="28" fillId="0" borderId="0" xfId="45" applyFont="1" applyAlignment="1">
      <alignment horizontal="left" vertical="center" wrapText="1"/>
    </xf>
    <xf numFmtId="0" fontId="0" fillId="0" borderId="0" xfId="45" applyFont="1" applyAlignment="1">
      <alignment vertical="center"/>
    </xf>
    <xf numFmtId="0" fontId="44" fillId="0" borderId="0" xfId="0" applyFont="1" applyAlignment="1">
      <alignment horizontal="center" vertical="top" wrapText="1"/>
    </xf>
    <xf numFmtId="0" fontId="44" fillId="0" borderId="0" xfId="0" applyFont="1" applyAlignment="1">
      <alignment horizontal="center"/>
    </xf>
    <xf numFmtId="0" fontId="0" fillId="0" borderId="0" xfId="40" applyFont="1"/>
    <xf numFmtId="0" fontId="45" fillId="0" borderId="0" xfId="40" applyFont="1"/>
    <xf numFmtId="0" fontId="16" fillId="0" borderId="0" xfId="41" applyFont="1"/>
    <xf numFmtId="0" fontId="14" fillId="0" borderId="5" xfId="20" applyFont="1" applyBorder="1" applyAlignment="1">
      <alignment horizontal="center" vertical="center" wrapText="1"/>
    </xf>
    <xf numFmtId="0" fontId="31" fillId="0" borderId="5" xfId="36" applyFont="1" applyBorder="1" applyAlignment="1">
      <alignment horizontal="center" vertical="center" textRotation="90" wrapText="1"/>
    </xf>
    <xf numFmtId="3" fontId="0" fillId="0" borderId="37" xfId="0" applyNumberFormat="1" applyBorder="1" applyAlignment="1">
      <alignment horizontal="center" vertical="center" wrapText="1"/>
    </xf>
    <xf numFmtId="0" fontId="36" fillId="7" borderId="37" xfId="34" applyFont="1" applyFill="1" applyBorder="1" applyAlignment="1">
      <alignment horizontal="center" vertical="center" wrapText="1"/>
    </xf>
    <xf numFmtId="4" fontId="0" fillId="0" borderId="23" xfId="0" applyNumberFormat="1" applyBorder="1" applyAlignment="1">
      <alignment horizontal="left" vertical="center" wrapText="1"/>
    </xf>
    <xf numFmtId="4" fontId="0" fillId="0" borderId="23" xfId="0" applyNumberFormat="1" applyBorder="1" applyAlignment="1">
      <alignment horizontal="center" vertical="center" wrapText="1"/>
    </xf>
    <xf numFmtId="4" fontId="38" fillId="0" borderId="23" xfId="0" applyNumberFormat="1" applyFont="1" applyBorder="1" applyAlignment="1">
      <alignment horizontal="center" vertical="center" wrapText="1"/>
    </xf>
    <xf numFmtId="2" fontId="31" fillId="0" borderId="23" xfId="0" applyNumberFormat="1" applyFont="1" applyBorder="1" applyAlignment="1">
      <alignment horizontal="center" vertical="center"/>
    </xf>
    <xf numFmtId="2" fontId="30" fillId="0" borderId="23" xfId="0" applyNumberFormat="1" applyFont="1" applyBorder="1" applyAlignment="1">
      <alignment horizontal="center" vertical="center"/>
    </xf>
    <xf numFmtId="2" fontId="31" fillId="0" borderId="24" xfId="0" applyNumberFormat="1" applyFont="1" applyBorder="1" applyAlignment="1">
      <alignment horizontal="center" vertical="center"/>
    </xf>
    <xf numFmtId="4" fontId="46" fillId="0" borderId="0" xfId="20" applyNumberFormat="1" applyFont="1"/>
    <xf numFmtId="0" fontId="33" fillId="7" borderId="0" xfId="36" applyFont="1" applyFill="1" applyAlignment="1">
      <alignment horizontal="right" vertical="center"/>
    </xf>
    <xf numFmtId="0" fontId="33" fillId="0" borderId="0" xfId="36" applyFont="1" applyAlignment="1">
      <alignment horizontal="right" vertical="center"/>
    </xf>
    <xf numFmtId="4" fontId="12" fillId="3" borderId="45" xfId="20" applyNumberFormat="1" applyFill="1" applyBorder="1" applyAlignment="1">
      <alignment horizontal="center"/>
    </xf>
    <xf numFmtId="4" fontId="12" fillId="0" borderId="44" xfId="20" applyNumberFormat="1" applyBorder="1" applyAlignment="1">
      <alignment horizontal="center"/>
    </xf>
    <xf numFmtId="0" fontId="37" fillId="7" borderId="0" xfId="27" applyFont="1" applyFill="1" applyAlignment="1">
      <alignment horizontal="right"/>
    </xf>
    <xf numFmtId="0" fontId="29" fillId="7" borderId="9" xfId="40" applyFont="1" applyFill="1" applyBorder="1" applyAlignment="1">
      <alignment horizontal="center" vertical="center" wrapText="1"/>
    </xf>
    <xf numFmtId="2" fontId="29" fillId="7" borderId="9" xfId="0" applyNumberFormat="1" applyFont="1" applyFill="1" applyBorder="1" applyAlignment="1">
      <alignment horizontal="center" vertical="center"/>
    </xf>
    <xf numFmtId="2" fontId="12" fillId="7" borderId="9" xfId="0" applyNumberFormat="1" applyFont="1" applyFill="1" applyBorder="1" applyAlignment="1">
      <alignment horizontal="center" vertical="center"/>
    </xf>
    <xf numFmtId="2" fontId="63" fillId="7" borderId="9" xfId="20" applyNumberFormat="1" applyFont="1" applyFill="1" applyBorder="1" applyAlignment="1">
      <alignment horizontal="center" vertical="center"/>
    </xf>
    <xf numFmtId="2" fontId="12" fillId="0" borderId="9" xfId="52" applyNumberFormat="1" applyBorder="1" applyAlignment="1">
      <alignment horizontal="center" vertical="center"/>
    </xf>
    <xf numFmtId="2" fontId="30" fillId="7" borderId="9" xfId="0" applyNumberFormat="1" applyFont="1" applyFill="1" applyBorder="1" applyAlignment="1">
      <alignment horizontal="center" vertical="center"/>
    </xf>
    <xf numFmtId="2" fontId="31" fillId="7" borderId="9" xfId="53" applyNumberFormat="1" applyFont="1" applyFill="1" applyBorder="1" applyAlignment="1">
      <alignment horizontal="center" vertical="center"/>
    </xf>
    <xf numFmtId="2" fontId="12" fillId="0" borderId="9" xfId="0" applyNumberFormat="1" applyFont="1" applyBorder="1" applyAlignment="1">
      <alignment horizontal="center" vertical="center"/>
    </xf>
    <xf numFmtId="0" fontId="31" fillId="7" borderId="0" xfId="36" applyFont="1" applyFill="1" applyAlignment="1">
      <alignment vertical="center" wrapText="1"/>
    </xf>
    <xf numFmtId="0" fontId="31" fillId="7" borderId="5" xfId="36" applyFont="1" applyFill="1" applyBorder="1" applyAlignment="1">
      <alignment horizontal="center" vertical="center" textRotation="90" wrapText="1"/>
    </xf>
    <xf numFmtId="0" fontId="31" fillId="0" borderId="34" xfId="53" applyFont="1" applyBorder="1" applyAlignment="1">
      <alignment horizontal="center" vertical="center"/>
    </xf>
    <xf numFmtId="0" fontId="31" fillId="7" borderId="9" xfId="53" applyFont="1" applyFill="1" applyBorder="1" applyAlignment="1">
      <alignment horizontal="center" vertical="center"/>
    </xf>
    <xf numFmtId="0" fontId="14" fillId="7" borderId="9" xfId="33" applyFont="1" applyFill="1" applyBorder="1" applyAlignment="1" applyProtection="1">
      <alignment vertical="center" wrapText="1"/>
      <protection locked="0"/>
    </xf>
    <xf numFmtId="2" fontId="30" fillId="7" borderId="9" xfId="53" applyNumberFormat="1" applyFont="1" applyFill="1" applyBorder="1" applyAlignment="1">
      <alignment horizontal="center" vertical="center"/>
    </xf>
    <xf numFmtId="2" fontId="31" fillId="0" borderId="9" xfId="53" applyNumberFormat="1" applyFont="1" applyBorder="1" applyAlignment="1">
      <alignment horizontal="center" vertical="center"/>
    </xf>
    <xf numFmtId="2" fontId="30" fillId="0" borderId="9" xfId="53" applyNumberFormat="1" applyFont="1" applyBorder="1" applyAlignment="1">
      <alignment horizontal="center" vertical="center"/>
    </xf>
    <xf numFmtId="0" fontId="32" fillId="0" borderId="47" xfId="53" applyFont="1" applyBorder="1"/>
    <xf numFmtId="0" fontId="32" fillId="0" borderId="0" xfId="53" applyFont="1"/>
    <xf numFmtId="4" fontId="63" fillId="7" borderId="9" xfId="0" applyNumberFormat="1" applyFont="1" applyFill="1" applyBorder="1" applyAlignment="1" applyProtection="1">
      <alignment horizontal="center" vertical="center" shrinkToFit="1"/>
      <protection locked="0"/>
    </xf>
    <xf numFmtId="2" fontId="31" fillId="7" borderId="9" xfId="36" applyNumberFormat="1" applyFont="1" applyFill="1" applyBorder="1" applyAlignment="1">
      <alignment horizontal="center" vertical="center"/>
    </xf>
    <xf numFmtId="4" fontId="0" fillId="7" borderId="9" xfId="0" applyNumberFormat="1" applyFill="1" applyBorder="1" applyAlignment="1" applyProtection="1">
      <alignment horizontal="center" vertical="center" shrinkToFit="1"/>
      <protection locked="0"/>
    </xf>
    <xf numFmtId="2" fontId="0" fillId="7" borderId="9" xfId="0" applyNumberFormat="1" applyFill="1" applyBorder="1" applyAlignment="1">
      <alignment horizontal="center" vertical="center"/>
    </xf>
    <xf numFmtId="4" fontId="0" fillId="7" borderId="9" xfId="0" applyNumberFormat="1" applyFill="1" applyBorder="1" applyAlignment="1">
      <alignment horizontal="center" vertical="center"/>
    </xf>
    <xf numFmtId="4" fontId="29" fillId="7" borderId="9" xfId="0" applyNumberFormat="1" applyFont="1" applyFill="1" applyBorder="1" applyAlignment="1">
      <alignment horizontal="center" vertical="center"/>
    </xf>
    <xf numFmtId="2" fontId="29" fillId="7" borderId="9" xfId="0" applyNumberFormat="1" applyFont="1" applyFill="1" applyBorder="1" applyAlignment="1">
      <alignment horizontal="center" vertical="center" wrapText="1"/>
    </xf>
    <xf numFmtId="2" fontId="64" fillId="7" borderId="9" xfId="0" applyNumberFormat="1" applyFont="1" applyFill="1" applyBorder="1" applyAlignment="1">
      <alignment horizontal="center" vertical="center"/>
    </xf>
    <xf numFmtId="2" fontId="64" fillId="7" borderId="9" xfId="36" applyNumberFormat="1" applyFont="1" applyFill="1" applyBorder="1" applyAlignment="1">
      <alignment horizontal="center" vertical="center"/>
    </xf>
    <xf numFmtId="0" fontId="65" fillId="7" borderId="9" xfId="57" applyFont="1" applyFill="1" applyBorder="1" applyAlignment="1">
      <alignment horizontal="center" vertical="center"/>
    </xf>
    <xf numFmtId="2" fontId="65" fillId="7" borderId="9" xfId="57" applyNumberFormat="1" applyFont="1" applyFill="1" applyBorder="1" applyAlignment="1">
      <alignment horizontal="center" vertical="center"/>
    </xf>
    <xf numFmtId="2" fontId="29" fillId="3" borderId="9" xfId="0" applyNumberFormat="1" applyFont="1" applyFill="1" applyBorder="1" applyAlignment="1">
      <alignment horizontal="center" vertical="center"/>
    </xf>
    <xf numFmtId="2" fontId="29" fillId="0" borderId="9" xfId="0" applyNumberFormat="1" applyFont="1" applyBorder="1" applyAlignment="1">
      <alignment horizontal="center" vertical="center" wrapText="1"/>
    </xf>
    <xf numFmtId="2" fontId="29" fillId="0" borderId="9" xfId="0" applyNumberFormat="1" applyFont="1" applyBorder="1" applyAlignment="1">
      <alignment horizontal="center" vertical="center"/>
    </xf>
    <xf numFmtId="0" fontId="64" fillId="0" borderId="9" xfId="20" applyFont="1" applyBorder="1" applyAlignment="1">
      <alignment horizontal="center"/>
    </xf>
    <xf numFmtId="4" fontId="29" fillId="0" borderId="9" xfId="0" applyNumberFormat="1" applyFont="1" applyBorder="1" applyAlignment="1" applyProtection="1">
      <alignment horizontal="center" vertical="center" shrinkToFit="1"/>
      <protection locked="0"/>
    </xf>
    <xf numFmtId="2" fontId="64" fillId="0" borderId="9" xfId="52" applyNumberFormat="1" applyFont="1" applyBorder="1" applyAlignment="1">
      <alignment horizontal="center" vertical="center"/>
    </xf>
    <xf numFmtId="2" fontId="64" fillId="0" borderId="9" xfId="0" applyNumberFormat="1" applyFont="1" applyBorder="1" applyAlignment="1">
      <alignment horizontal="center" vertical="center"/>
    </xf>
    <xf numFmtId="2" fontId="64" fillId="7" borderId="9" xfId="53" applyNumberFormat="1" applyFont="1" applyFill="1" applyBorder="1" applyAlignment="1">
      <alignment horizontal="center" vertical="center"/>
    </xf>
    <xf numFmtId="2" fontId="29" fillId="0" borderId="9" xfId="52" applyNumberFormat="1" applyFont="1" applyBorder="1" applyAlignment="1">
      <alignment horizontal="center" vertical="center"/>
    </xf>
    <xf numFmtId="0" fontId="64" fillId="0" borderId="9" xfId="20" applyFont="1" applyBorder="1" applyAlignment="1">
      <alignment horizontal="center" vertical="center"/>
    </xf>
    <xf numFmtId="0" fontId="64" fillId="0" borderId="9" xfId="0" applyFont="1" applyBorder="1" applyAlignment="1">
      <alignment horizontal="center" vertical="center"/>
    </xf>
    <xf numFmtId="2" fontId="67" fillId="7" borderId="9" xfId="0" applyNumberFormat="1" applyFont="1" applyFill="1" applyBorder="1" applyAlignment="1">
      <alignment horizontal="center" vertical="center"/>
    </xf>
    <xf numFmtId="0" fontId="64" fillId="7" borderId="9" xfId="0" applyFont="1" applyFill="1" applyBorder="1" applyAlignment="1">
      <alignment horizontal="center" vertical="center"/>
    </xf>
    <xf numFmtId="2" fontId="29" fillId="7" borderId="9" xfId="52" applyNumberFormat="1" applyFont="1" applyFill="1" applyBorder="1" applyAlignment="1">
      <alignment horizontal="center" vertical="center"/>
    </xf>
    <xf numFmtId="0" fontId="29" fillId="0" borderId="9" xfId="20" applyFont="1" applyBorder="1" applyAlignment="1">
      <alignment horizontal="center"/>
    </xf>
    <xf numFmtId="2" fontId="0" fillId="7" borderId="9" xfId="52" applyNumberFormat="1" applyFont="1" applyFill="1" applyBorder="1" applyAlignment="1">
      <alignment horizontal="center" vertical="center"/>
    </xf>
    <xf numFmtId="0" fontId="29" fillId="7" borderId="9" xfId="20" applyFont="1" applyFill="1" applyBorder="1" applyAlignment="1">
      <alignment horizontal="center"/>
    </xf>
    <xf numFmtId="4" fontId="29" fillId="7" borderId="9" xfId="0" applyNumberFormat="1" applyFont="1" applyFill="1" applyBorder="1" applyAlignment="1" applyProtection="1">
      <alignment horizontal="center" vertical="center" shrinkToFit="1"/>
      <protection locked="0"/>
    </xf>
    <xf numFmtId="0" fontId="64" fillId="7" borderId="9" xfId="20" applyFont="1" applyFill="1" applyBorder="1" applyAlignment="1">
      <alignment horizontal="center"/>
    </xf>
    <xf numFmtId="2" fontId="64" fillId="7" borderId="9" xfId="52" applyNumberFormat="1" applyFont="1" applyFill="1" applyBorder="1" applyAlignment="1">
      <alignment horizontal="center" vertical="center"/>
    </xf>
    <xf numFmtId="0" fontId="31" fillId="0" borderId="9" xfId="0" applyFont="1" applyBorder="1" applyAlignment="1">
      <alignment horizontal="center" vertical="center"/>
    </xf>
    <xf numFmtId="4" fontId="12" fillId="3" borderId="11" xfId="0" applyNumberFormat="1" applyFont="1" applyFill="1" applyBorder="1" applyAlignment="1">
      <alignment horizontal="center" vertical="center"/>
    </xf>
    <xf numFmtId="4" fontId="30" fillId="0" borderId="15" xfId="0" applyNumberFormat="1" applyFont="1" applyBorder="1" applyAlignment="1">
      <alignment horizontal="center" vertical="center"/>
    </xf>
    <xf numFmtId="4" fontId="12" fillId="0" borderId="9" xfId="0" applyNumberFormat="1" applyFont="1" applyBorder="1" applyAlignment="1">
      <alignment horizontal="center" vertical="center"/>
    </xf>
    <xf numFmtId="4" fontId="12" fillId="7" borderId="9" xfId="0" applyNumberFormat="1" applyFont="1" applyFill="1" applyBorder="1" applyAlignment="1">
      <alignment horizontal="center" vertical="center"/>
    </xf>
    <xf numFmtId="2" fontId="29" fillId="7" borderId="9" xfId="34" applyNumberFormat="1" applyFont="1" applyFill="1" applyBorder="1" applyAlignment="1">
      <alignment horizontal="center" vertical="center"/>
    </xf>
    <xf numFmtId="2" fontId="68" fillId="7" borderId="9" xfId="0" applyNumberFormat="1" applyFont="1" applyFill="1" applyBorder="1" applyAlignment="1">
      <alignment horizontal="center" vertical="center"/>
    </xf>
    <xf numFmtId="2" fontId="12" fillId="7" borderId="9" xfId="34" applyNumberFormat="1" applyFont="1" applyFill="1" applyBorder="1" applyAlignment="1" applyProtection="1">
      <alignment horizontal="center" vertical="center"/>
      <protection locked="0"/>
    </xf>
    <xf numFmtId="4" fontId="12" fillId="7" borderId="9" xfId="34" applyNumberFormat="1" applyFont="1" applyFill="1" applyBorder="1" applyAlignment="1" applyProtection="1">
      <alignment horizontal="center" vertical="center"/>
      <protection locked="0"/>
    </xf>
    <xf numFmtId="2" fontId="31" fillId="7" borderId="9" xfId="0" applyNumberFormat="1" applyFont="1" applyFill="1" applyBorder="1" applyAlignment="1">
      <alignment horizontal="center" vertical="center"/>
    </xf>
    <xf numFmtId="4" fontId="0" fillId="0" borderId="9" xfId="0" applyNumberFormat="1" applyBorder="1" applyAlignment="1" applyProtection="1">
      <alignment horizontal="center" vertical="center" shrinkToFit="1"/>
      <protection locked="0"/>
    </xf>
    <xf numFmtId="2" fontId="0" fillId="0" borderId="9" xfId="51" applyNumberFormat="1" applyFont="1" applyBorder="1" applyAlignment="1">
      <alignment horizontal="center" vertical="center"/>
    </xf>
    <xf numFmtId="2" fontId="31" fillId="7" borderId="9" xfId="58" applyNumberFormat="1" applyFont="1" applyFill="1" applyBorder="1" applyAlignment="1">
      <alignment horizontal="center" vertical="center"/>
    </xf>
    <xf numFmtId="2" fontId="12" fillId="3" borderId="9" xfId="0" applyNumberFormat="1" applyFont="1" applyFill="1" applyBorder="1" applyAlignment="1">
      <alignment horizontal="center" vertical="center"/>
    </xf>
    <xf numFmtId="2" fontId="68" fillId="7" borderId="9" xfId="58" applyNumberFormat="1" applyFont="1" applyFill="1" applyBorder="1" applyAlignment="1">
      <alignment horizontal="center" vertical="center"/>
    </xf>
    <xf numFmtId="0" fontId="32" fillId="0" borderId="6" xfId="36" applyFont="1" applyBorder="1" applyAlignment="1">
      <alignment vertical="top"/>
    </xf>
    <xf numFmtId="0" fontId="29" fillId="0" borderId="30" xfId="34" applyFont="1" applyBorder="1" applyAlignment="1" applyProtection="1">
      <alignment horizontal="center" vertical="center"/>
      <protection locked="0"/>
    </xf>
    <xf numFmtId="0" fontId="29" fillId="7" borderId="30" xfId="34" applyFont="1" applyFill="1" applyBorder="1" applyAlignment="1" applyProtection="1">
      <alignment horizontal="center" vertical="center"/>
      <protection locked="0"/>
    </xf>
    <xf numFmtId="0" fontId="29" fillId="0" borderId="9" xfId="0" applyFont="1" applyBorder="1" applyAlignment="1">
      <alignment horizontal="left" vertical="top" wrapText="1"/>
    </xf>
    <xf numFmtId="0" fontId="40" fillId="7" borderId="0" xfId="41" applyFont="1" applyFill="1"/>
    <xf numFmtId="0" fontId="0" fillId="7" borderId="0" xfId="0" applyFill="1"/>
    <xf numFmtId="2" fontId="29" fillId="7" borderId="9" xfId="41" applyNumberFormat="1" applyFont="1" applyFill="1" applyBorder="1" applyAlignment="1">
      <alignment horizontal="center" vertical="center"/>
    </xf>
    <xf numFmtId="2" fontId="29" fillId="0" borderId="9" xfId="41" applyNumberFormat="1" applyFont="1" applyBorder="1" applyAlignment="1">
      <alignment horizontal="center" vertical="center"/>
    </xf>
    <xf numFmtId="2" fontId="31" fillId="0" borderId="9" xfId="0" applyNumberFormat="1" applyFont="1" applyBorder="1" applyAlignment="1">
      <alignment horizontal="center" vertical="center"/>
    </xf>
    <xf numFmtId="2" fontId="30" fillId="0" borderId="9" xfId="0" applyNumberFormat="1" applyFont="1" applyBorder="1" applyAlignment="1">
      <alignment horizontal="center" vertical="center"/>
    </xf>
    <xf numFmtId="2" fontId="31" fillId="0" borderId="47" xfId="0" applyNumberFormat="1" applyFont="1" applyBorder="1" applyAlignment="1">
      <alignment horizontal="center" vertical="center"/>
    </xf>
    <xf numFmtId="3" fontId="12" fillId="0" borderId="34" xfId="0" applyNumberFormat="1" applyFont="1" applyBorder="1" applyAlignment="1">
      <alignment horizontal="center" vertical="center" wrapText="1"/>
    </xf>
    <xf numFmtId="4" fontId="12" fillId="0" borderId="9" xfId="0" applyNumberFormat="1" applyFont="1" applyBorder="1" applyAlignment="1">
      <alignment horizontal="left" vertical="center" wrapText="1"/>
    </xf>
    <xf numFmtId="4" fontId="12" fillId="0" borderId="9" xfId="0" applyNumberFormat="1" applyFont="1" applyBorder="1" applyAlignment="1">
      <alignment horizontal="center" vertical="center" wrapText="1"/>
    </xf>
    <xf numFmtId="4" fontId="12" fillId="7" borderId="9" xfId="0" applyNumberFormat="1" applyFont="1" applyFill="1" applyBorder="1" applyAlignment="1">
      <alignment horizontal="center" vertical="center" wrapText="1"/>
    </xf>
    <xf numFmtId="0" fontId="36" fillId="7" borderId="9" xfId="34" applyFont="1" applyFill="1" applyBorder="1" applyAlignment="1">
      <alignment horizontal="center" vertical="center" wrapText="1"/>
    </xf>
    <xf numFmtId="4" fontId="0" fillId="0" borderId="9" xfId="0" applyNumberFormat="1" applyBorder="1" applyAlignment="1">
      <alignment horizontal="left" vertical="center" wrapText="1"/>
    </xf>
    <xf numFmtId="0" fontId="32" fillId="7" borderId="6" xfId="36" applyFont="1" applyFill="1" applyBorder="1" applyAlignment="1">
      <alignment vertical="top"/>
    </xf>
    <xf numFmtId="165" fontId="17" fillId="0" borderId="54" xfId="36" applyNumberFormat="1" applyFont="1" applyBorder="1" applyAlignment="1">
      <alignment horizontal="right" vertical="center"/>
    </xf>
    <xf numFmtId="0" fontId="31" fillId="0" borderId="29" xfId="36" applyFont="1" applyBorder="1" applyAlignment="1">
      <alignment horizontal="center" vertical="center"/>
    </xf>
    <xf numFmtId="0" fontId="31" fillId="7" borderId="30" xfId="36" applyFont="1" applyFill="1" applyBorder="1" applyAlignment="1">
      <alignment horizontal="center" vertical="center"/>
    </xf>
    <xf numFmtId="0" fontId="14" fillId="4" borderId="30" xfId="33" applyFont="1" applyFill="1" applyBorder="1" applyAlignment="1" applyProtection="1">
      <alignment vertical="center" wrapText="1"/>
      <protection locked="0"/>
    </xf>
    <xf numFmtId="2" fontId="30" fillId="7" borderId="30" xfId="36" applyNumberFormat="1" applyFont="1" applyFill="1" applyBorder="1" applyAlignment="1">
      <alignment horizontal="center" vertical="center"/>
    </xf>
    <xf numFmtId="2" fontId="31" fillId="7" borderId="30" xfId="36" applyNumberFormat="1" applyFont="1" applyFill="1" applyBorder="1" applyAlignment="1">
      <alignment horizontal="center" vertical="center"/>
    </xf>
    <xf numFmtId="2" fontId="31" fillId="0" borderId="30" xfId="36" applyNumberFormat="1" applyFont="1" applyBorder="1" applyAlignment="1">
      <alignment horizontal="center" vertical="center"/>
    </xf>
    <xf numFmtId="2" fontId="30" fillId="0" borderId="30" xfId="36" applyNumberFormat="1" applyFont="1" applyBorder="1" applyAlignment="1">
      <alignment horizontal="center" vertical="center"/>
    </xf>
    <xf numFmtId="2" fontId="31" fillId="0" borderId="33" xfId="36" applyNumberFormat="1" applyFont="1" applyBorder="1" applyAlignment="1">
      <alignment horizontal="center" vertical="center"/>
    </xf>
    <xf numFmtId="4" fontId="0" fillId="7" borderId="9" xfId="0" applyNumberFormat="1" applyFill="1" applyBorder="1" applyAlignment="1">
      <alignment horizontal="center" vertical="center" wrapText="1"/>
    </xf>
    <xf numFmtId="3" fontId="0" fillId="0" borderId="34" xfId="0" applyNumberFormat="1" applyBorder="1" applyAlignment="1">
      <alignment horizontal="center" vertical="center" wrapText="1"/>
    </xf>
    <xf numFmtId="0" fontId="31" fillId="0" borderId="48" xfId="36" applyFont="1" applyBorder="1" applyAlignment="1">
      <alignment horizontal="center" vertical="center"/>
    </xf>
    <xf numFmtId="0" fontId="31" fillId="7" borderId="49" xfId="36" applyFont="1" applyFill="1" applyBorder="1" applyAlignment="1">
      <alignment horizontal="center" vertical="center"/>
    </xf>
    <xf numFmtId="0" fontId="31" fillId="0" borderId="49" xfId="36" applyFont="1" applyBorder="1" applyAlignment="1">
      <alignment vertical="center" wrapText="1"/>
    </xf>
    <xf numFmtId="0" fontId="31" fillId="0" borderId="49" xfId="36" applyFont="1" applyBorder="1" applyAlignment="1">
      <alignment horizontal="center" vertical="center" wrapText="1"/>
    </xf>
    <xf numFmtId="2" fontId="31" fillId="0" borderId="49" xfId="36" applyNumberFormat="1" applyFont="1" applyBorder="1" applyAlignment="1">
      <alignment horizontal="center" vertical="center"/>
    </xf>
    <xf numFmtId="2" fontId="31" fillId="7" borderId="49" xfId="36" applyNumberFormat="1" applyFont="1" applyFill="1" applyBorder="1" applyAlignment="1">
      <alignment horizontal="center" vertical="center"/>
    </xf>
    <xf numFmtId="2" fontId="31" fillId="0" borderId="50" xfId="36" applyNumberFormat="1" applyFont="1" applyBorder="1" applyAlignment="1">
      <alignment horizontal="center" vertical="center"/>
    </xf>
    <xf numFmtId="0" fontId="12" fillId="0" borderId="9" xfId="34" applyFont="1" applyBorder="1" applyAlignment="1" applyProtection="1">
      <alignment horizontal="center" vertical="center"/>
      <protection locked="0"/>
    </xf>
    <xf numFmtId="0" fontId="12" fillId="7" borderId="9" xfId="34" applyFont="1" applyFill="1" applyBorder="1" applyAlignment="1" applyProtection="1">
      <alignment horizontal="center" vertical="center"/>
      <protection locked="0"/>
    </xf>
    <xf numFmtId="0" fontId="12" fillId="7" borderId="34" xfId="34" applyFont="1" applyFill="1" applyBorder="1" applyAlignment="1">
      <alignment horizontal="center" vertical="center" wrapText="1"/>
    </xf>
    <xf numFmtId="0" fontId="68" fillId="7" borderId="9" xfId="61" applyFont="1" applyFill="1" applyBorder="1" applyAlignment="1">
      <alignment vertical="center" wrapText="1"/>
    </xf>
    <xf numFmtId="0" fontId="68" fillId="7" borderId="9" xfId="61" applyFont="1" applyFill="1" applyBorder="1" applyAlignment="1">
      <alignment horizontal="center" vertical="center"/>
    </xf>
    <xf numFmtId="0" fontId="36" fillId="7" borderId="9" xfId="43" applyFont="1" applyFill="1" applyBorder="1" applyAlignment="1">
      <alignment horizontal="center" vertical="center" wrapText="1"/>
    </xf>
    <xf numFmtId="0" fontId="0" fillId="7" borderId="9" xfId="34" applyFont="1" applyFill="1" applyBorder="1" applyAlignment="1" applyProtection="1">
      <alignment vertical="center" wrapText="1"/>
      <protection locked="0"/>
    </xf>
    <xf numFmtId="0" fontId="12" fillId="7" borderId="9" xfId="34" applyFont="1" applyFill="1" applyBorder="1" applyAlignment="1" applyProtection="1">
      <alignment vertical="center" wrapText="1"/>
      <protection locked="0"/>
    </xf>
    <xf numFmtId="0" fontId="17" fillId="7" borderId="9" xfId="33" applyFont="1" applyFill="1" applyBorder="1" applyAlignment="1" applyProtection="1">
      <alignment vertical="center" wrapText="1"/>
      <protection locked="0"/>
    </xf>
    <xf numFmtId="4" fontId="16" fillId="7" borderId="9" xfId="0" applyNumberFormat="1" applyFont="1" applyFill="1" applyBorder="1" applyAlignment="1">
      <alignment horizontal="center" vertical="center" wrapText="1"/>
    </xf>
    <xf numFmtId="0" fontId="12" fillId="9" borderId="9" xfId="51" applyFont="1" applyFill="1" applyBorder="1" applyAlignment="1">
      <alignment horizontal="left" vertical="center" wrapText="1"/>
    </xf>
    <xf numFmtId="0" fontId="12" fillId="7" borderId="9" xfId="51" applyFont="1" applyFill="1" applyBorder="1" applyAlignment="1">
      <alignment horizontal="left" vertical="center" wrapText="1"/>
    </xf>
    <xf numFmtId="0" fontId="0" fillId="7" borderId="9" xfId="51" applyFont="1" applyFill="1" applyBorder="1" applyAlignment="1">
      <alignment horizontal="left" vertical="center" wrapText="1"/>
    </xf>
    <xf numFmtId="0" fontId="0" fillId="9" borderId="9" xfId="51" quotePrefix="1" applyFont="1" applyFill="1" applyBorder="1" applyAlignment="1">
      <alignment horizontal="left" vertical="center" wrapText="1"/>
    </xf>
    <xf numFmtId="0" fontId="68" fillId="7" borderId="34" xfId="41" applyFont="1" applyFill="1" applyBorder="1" applyAlignment="1">
      <alignment horizontal="center" vertical="center"/>
    </xf>
    <xf numFmtId="0" fontId="68" fillId="7" borderId="9" xfId="41" applyFont="1" applyFill="1" applyBorder="1" applyAlignment="1">
      <alignment horizontal="center"/>
    </xf>
    <xf numFmtId="0" fontId="12" fillId="7" borderId="9" xfId="51" applyFont="1" applyFill="1" applyBorder="1" applyAlignment="1">
      <alignment horizontal="center" vertical="center" wrapText="1"/>
    </xf>
    <xf numFmtId="2" fontId="68" fillId="7" borderId="9" xfId="61" applyNumberFormat="1" applyFont="1" applyFill="1" applyBorder="1" applyAlignment="1">
      <alignment horizontal="center" vertical="center"/>
    </xf>
    <xf numFmtId="0" fontId="0" fillId="0" borderId="9" xfId="51" applyFont="1" applyBorder="1" applyAlignment="1">
      <alignment horizontal="left" wrapText="1"/>
    </xf>
    <xf numFmtId="4" fontId="0" fillId="0" borderId="9" xfId="0" applyNumberFormat="1" applyBorder="1" applyAlignment="1">
      <alignment horizontal="center" vertical="center" wrapText="1"/>
    </xf>
    <xf numFmtId="2" fontId="31" fillId="7" borderId="9" xfId="41" applyNumberFormat="1" applyFont="1" applyFill="1" applyBorder="1" applyAlignment="1">
      <alignment horizontal="center" vertical="center"/>
    </xf>
    <xf numFmtId="0" fontId="31" fillId="0" borderId="34" xfId="41" applyFont="1" applyBorder="1" applyAlignment="1">
      <alignment horizontal="center" vertical="center"/>
    </xf>
    <xf numFmtId="0" fontId="36" fillId="0" borderId="9" xfId="0" applyFont="1" applyBorder="1" applyAlignment="1">
      <alignment horizontal="center" vertical="center" wrapText="1"/>
    </xf>
    <xf numFmtId="4" fontId="28" fillId="7" borderId="9" xfId="0" applyNumberFormat="1" applyFont="1" applyFill="1" applyBorder="1" applyAlignment="1">
      <alignment vertical="center" wrapText="1"/>
    </xf>
    <xf numFmtId="0" fontId="12" fillId="0" borderId="9" xfId="51" applyFont="1" applyBorder="1" applyAlignment="1">
      <alignment horizontal="center" vertical="center"/>
    </xf>
    <xf numFmtId="0" fontId="0" fillId="0" borderId="9" xfId="51" applyFont="1" applyBorder="1" applyAlignment="1">
      <alignment horizontal="left" vertical="center" wrapText="1"/>
    </xf>
    <xf numFmtId="0" fontId="0" fillId="9" borderId="9" xfId="51" applyFont="1" applyFill="1" applyBorder="1" applyAlignment="1">
      <alignment horizontal="left" vertical="center" wrapText="1"/>
    </xf>
    <xf numFmtId="4" fontId="32" fillId="7" borderId="9" xfId="61" applyNumberFormat="1" applyFont="1" applyFill="1" applyBorder="1" applyAlignment="1">
      <alignment horizontal="center" vertical="center" wrapText="1"/>
    </xf>
    <xf numFmtId="4" fontId="32" fillId="7" borderId="9" xfId="61" applyNumberFormat="1" applyFont="1" applyFill="1" applyBorder="1" applyAlignment="1">
      <alignment horizontal="center" vertical="center"/>
    </xf>
    <xf numFmtId="0" fontId="0" fillId="0" borderId="9" xfId="51" applyFont="1" applyBorder="1" applyAlignment="1">
      <alignment horizontal="center" vertical="center"/>
    </xf>
    <xf numFmtId="0" fontId="68" fillId="0" borderId="34" xfId="62" applyFont="1" applyBorder="1" applyAlignment="1">
      <alignment horizontal="center" vertical="center"/>
    </xf>
    <xf numFmtId="0" fontId="12" fillId="9" borderId="9" xfId="0" applyFont="1" applyFill="1" applyBorder="1" applyAlignment="1">
      <alignment horizontal="center" vertical="center" wrapText="1"/>
    </xf>
    <xf numFmtId="0" fontId="0" fillId="0" borderId="9" xfId="34" applyFont="1" applyBorder="1" applyAlignment="1" applyProtection="1">
      <alignment vertical="center" wrapText="1"/>
      <protection locked="0"/>
    </xf>
    <xf numFmtId="0" fontId="12" fillId="7" borderId="9" xfId="23" applyFill="1" applyBorder="1" applyAlignment="1">
      <alignment horizontal="center" vertical="center" shrinkToFit="1"/>
    </xf>
    <xf numFmtId="169" fontId="12" fillId="7" borderId="9" xfId="62" applyNumberFormat="1" applyFont="1" applyFill="1" applyBorder="1" applyAlignment="1">
      <alignment horizontal="center" vertical="center"/>
    </xf>
    <xf numFmtId="0" fontId="12" fillId="7" borderId="9" xfId="62" applyFont="1" applyFill="1" applyBorder="1" applyAlignment="1">
      <alignment horizontal="center" vertical="center"/>
    </xf>
    <xf numFmtId="0" fontId="12" fillId="0" borderId="9" xfId="0" applyFont="1" applyBorder="1" applyAlignment="1">
      <alignment horizontal="left" vertical="center" wrapText="1" indent="1"/>
    </xf>
    <xf numFmtId="0" fontId="0" fillId="0" borderId="9" xfId="0" applyBorder="1" applyAlignment="1">
      <alignment wrapText="1"/>
    </xf>
    <xf numFmtId="0" fontId="0" fillId="7" borderId="9" xfId="0" applyFill="1" applyBorder="1" applyAlignment="1">
      <alignment horizontal="left" vertical="center" wrapText="1" indent="1"/>
    </xf>
    <xf numFmtId="2" fontId="12" fillId="7" borderId="11" xfId="34" applyNumberFormat="1" applyFont="1" applyFill="1" applyBorder="1" applyAlignment="1" applyProtection="1">
      <alignment horizontal="center" vertical="center"/>
      <protection locked="0"/>
    </xf>
    <xf numFmtId="2" fontId="68" fillId="7" borderId="11" xfId="0" applyNumberFormat="1" applyFont="1" applyFill="1" applyBorder="1" applyAlignment="1">
      <alignment horizontal="center" vertical="center"/>
    </xf>
    <xf numFmtId="0" fontId="0" fillId="0" borderId="9" xfId="51" applyFont="1" applyBorder="1" applyAlignment="1">
      <alignment horizontal="center" vertical="center" wrapText="1"/>
    </xf>
    <xf numFmtId="2" fontId="0" fillId="7" borderId="9" xfId="51" applyNumberFormat="1" applyFont="1" applyFill="1" applyBorder="1" applyAlignment="1">
      <alignment horizontal="center" vertical="center" wrapText="1"/>
    </xf>
    <xf numFmtId="1" fontId="73" fillId="0" borderId="9" xfId="0" applyNumberFormat="1" applyFont="1" applyBorder="1" applyAlignment="1">
      <alignment horizontal="left" vertical="top" indent="1" shrinkToFit="1"/>
    </xf>
    <xf numFmtId="0" fontId="29" fillId="0" borderId="9" xfId="0" applyFont="1" applyBorder="1" applyAlignment="1">
      <alignment horizontal="center" vertical="center" wrapText="1"/>
    </xf>
    <xf numFmtId="4" fontId="38" fillId="0" borderId="9" xfId="0" applyNumberFormat="1" applyFont="1" applyBorder="1" applyAlignment="1">
      <alignment horizontal="center" vertical="center" wrapText="1"/>
    </xf>
    <xf numFmtId="0" fontId="0" fillId="0" borderId="9" xfId="0" applyBorder="1" applyAlignment="1">
      <alignment horizontal="left" wrapText="1"/>
    </xf>
    <xf numFmtId="0" fontId="0" fillId="0" borderId="9" xfId="0" applyBorder="1"/>
    <xf numFmtId="0" fontId="0" fillId="0" borderId="9" xfId="0" applyBorder="1" applyAlignment="1">
      <alignment horizontal="center"/>
    </xf>
    <xf numFmtId="0" fontId="0" fillId="0" borderId="9" xfId="0" applyBorder="1" applyAlignment="1">
      <alignment horizontal="center" vertical="top"/>
    </xf>
    <xf numFmtId="0" fontId="36" fillId="0" borderId="30" xfId="0" applyFont="1" applyBorder="1" applyAlignment="1">
      <alignment horizontal="center" vertical="center" wrapText="1"/>
    </xf>
    <xf numFmtId="2" fontId="63" fillId="7" borderId="9" xfId="0" applyNumberFormat="1" applyFont="1" applyFill="1" applyBorder="1" applyAlignment="1">
      <alignment horizontal="center" vertical="center"/>
    </xf>
    <xf numFmtId="2" fontId="63" fillId="7" borderId="9" xfId="53" applyNumberFormat="1"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center" vertical="center"/>
    </xf>
    <xf numFmtId="0" fontId="0" fillId="0" borderId="9" xfId="0" applyBorder="1" applyAlignment="1">
      <alignment horizontal="left" vertical="center"/>
    </xf>
    <xf numFmtId="4" fontId="28" fillId="0" borderId="9" xfId="0" applyNumberFormat="1" applyFont="1" applyBorder="1" applyAlignment="1">
      <alignment horizontal="left" vertical="center" wrapText="1"/>
    </xf>
    <xf numFmtId="0" fontId="31" fillId="7" borderId="48" xfId="36" applyFont="1" applyFill="1" applyBorder="1" applyAlignment="1">
      <alignment horizontal="center" vertical="center"/>
    </xf>
    <xf numFmtId="0" fontId="29" fillId="7" borderId="49" xfId="34" applyFont="1" applyFill="1" applyBorder="1" applyAlignment="1" applyProtection="1">
      <alignment horizontal="left" vertical="center" wrapText="1" indent="1"/>
      <protection locked="0"/>
    </xf>
    <xf numFmtId="0" fontId="29" fillId="7" borderId="49" xfId="34" applyFont="1" applyFill="1" applyBorder="1" applyAlignment="1" applyProtection="1">
      <alignment horizontal="center" vertical="center"/>
      <protection locked="0"/>
    </xf>
    <xf numFmtId="2" fontId="30" fillId="7" borderId="49" xfId="36" applyNumberFormat="1" applyFont="1" applyFill="1" applyBorder="1" applyAlignment="1">
      <alignment horizontal="center" vertical="center"/>
    </xf>
    <xf numFmtId="2" fontId="31" fillId="7" borderId="50" xfId="36" applyNumberFormat="1" applyFont="1" applyFill="1" applyBorder="1" applyAlignment="1">
      <alignment horizontal="center" vertical="center"/>
    </xf>
    <xf numFmtId="2" fontId="12" fillId="7" borderId="9" xfId="53" applyNumberFormat="1" applyFont="1" applyFill="1" applyBorder="1" applyAlignment="1">
      <alignment horizontal="center" vertical="center"/>
    </xf>
    <xf numFmtId="2" fontId="12" fillId="7" borderId="9" xfId="36" applyNumberFormat="1" applyFont="1" applyFill="1" applyBorder="1" applyAlignment="1">
      <alignment horizontal="center" vertical="center"/>
    </xf>
    <xf numFmtId="2" fontId="12" fillId="7" borderId="9" xfId="0" applyNumberFormat="1" applyFont="1" applyFill="1" applyBorder="1" applyAlignment="1">
      <alignment horizontal="center" vertical="center" wrapText="1"/>
    </xf>
    <xf numFmtId="0" fontId="0" fillId="0" borderId="9" xfId="0" applyBorder="1" applyAlignment="1">
      <alignment horizontal="center" wrapText="1"/>
    </xf>
    <xf numFmtId="4" fontId="0" fillId="0" borderId="49" xfId="0" applyNumberFormat="1" applyBorder="1" applyAlignment="1">
      <alignment horizontal="center" vertical="center" wrapText="1"/>
    </xf>
    <xf numFmtId="0" fontId="74" fillId="7" borderId="9" xfId="40" applyFont="1" applyFill="1" applyBorder="1" applyAlignment="1">
      <alignment horizontal="center" vertical="center" wrapText="1"/>
    </xf>
    <xf numFmtId="2" fontId="74" fillId="7" borderId="9" xfId="51" applyNumberFormat="1" applyFont="1" applyFill="1" applyBorder="1" applyAlignment="1">
      <alignment horizontal="center" vertical="center"/>
    </xf>
    <xf numFmtId="2" fontId="74" fillId="7" borderId="9" xfId="52" applyNumberFormat="1" applyFont="1" applyFill="1" applyBorder="1" applyAlignment="1">
      <alignment horizontal="center" vertical="center"/>
    </xf>
    <xf numFmtId="2" fontId="74" fillId="7" borderId="9" xfId="0" applyNumberFormat="1" applyFont="1" applyFill="1" applyBorder="1" applyAlignment="1">
      <alignment horizontal="center" vertical="center"/>
    </xf>
    <xf numFmtId="2" fontId="30" fillId="0" borderId="30" xfId="0" applyNumberFormat="1" applyFont="1" applyBorder="1" applyAlignment="1">
      <alignment horizontal="center" vertical="center"/>
    </xf>
    <xf numFmtId="2" fontId="29" fillId="7" borderId="9" xfId="36" applyNumberFormat="1" applyFont="1" applyFill="1" applyBorder="1" applyAlignment="1">
      <alignment horizontal="center" vertical="center"/>
    </xf>
    <xf numFmtId="2" fontId="31" fillId="0" borderId="47" xfId="53" applyNumberFormat="1" applyFont="1" applyBorder="1" applyAlignment="1">
      <alignment horizontal="center" vertical="center"/>
    </xf>
    <xf numFmtId="2" fontId="16" fillId="7" borderId="9" xfId="55" applyNumberFormat="1" applyFont="1" applyFill="1" applyBorder="1" applyAlignment="1">
      <alignment horizontal="center" vertical="center"/>
    </xf>
    <xf numFmtId="0" fontId="0" fillId="0" borderId="9" xfId="0" applyBorder="1" applyAlignment="1">
      <alignment horizontal="left" indent="1"/>
    </xf>
    <xf numFmtId="43" fontId="16" fillId="7" borderId="9" xfId="2" applyFont="1" applyFill="1" applyBorder="1" applyAlignment="1">
      <alignment horizontal="center" vertical="center"/>
    </xf>
    <xf numFmtId="4" fontId="12" fillId="7" borderId="9" xfId="0" applyNumberFormat="1" applyFont="1" applyFill="1" applyBorder="1" applyAlignment="1" applyProtection="1">
      <alignment horizontal="center" vertical="center" shrinkToFit="1"/>
      <protection locked="0"/>
    </xf>
    <xf numFmtId="2" fontId="12" fillId="7" borderId="9" xfId="56" applyNumberFormat="1" applyFont="1" applyFill="1" applyBorder="1" applyAlignment="1">
      <alignment horizontal="center" vertical="center" shrinkToFit="1"/>
    </xf>
    <xf numFmtId="0" fontId="31" fillId="0" borderId="30" xfId="36" applyFont="1" applyBorder="1" applyAlignment="1">
      <alignment horizontal="center" vertical="center"/>
    </xf>
    <xf numFmtId="0" fontId="49" fillId="11" borderId="9" xfId="0" applyFont="1" applyFill="1" applyBorder="1" applyAlignment="1">
      <alignment vertical="center" wrapText="1"/>
    </xf>
    <xf numFmtId="0" fontId="50" fillId="0" borderId="9" xfId="0" applyFont="1" applyBorder="1" applyAlignment="1">
      <alignment wrapText="1"/>
    </xf>
    <xf numFmtId="49" fontId="51" fillId="0" borderId="9" xfId="0" applyNumberFormat="1" applyFont="1" applyBorder="1" applyAlignment="1">
      <alignment wrapText="1"/>
    </xf>
    <xf numFmtId="0" fontId="51" fillId="0" borderId="9" xfId="0" applyFont="1" applyBorder="1" applyAlignment="1">
      <alignment horizontal="center" vertical="center" wrapText="1"/>
    </xf>
    <xf numFmtId="49" fontId="51" fillId="0" borderId="9" xfId="0" applyNumberFormat="1" applyFont="1" applyBorder="1" applyAlignment="1">
      <alignment horizontal="center" wrapText="1"/>
    </xf>
    <xf numFmtId="0" fontId="52" fillId="0" borderId="9" xfId="0" applyFont="1" applyBorder="1" applyAlignment="1">
      <alignment wrapText="1"/>
    </xf>
    <xf numFmtId="0" fontId="52" fillId="0" borderId="9" xfId="0" applyFont="1" applyBorder="1" applyAlignment="1">
      <alignment horizontal="center" wrapText="1"/>
    </xf>
    <xf numFmtId="49" fontId="51" fillId="0" borderId="9" xfId="0" applyNumberFormat="1" applyFont="1" applyBorder="1" applyAlignment="1">
      <alignment horizontal="left" vertical="center" wrapText="1"/>
    </xf>
    <xf numFmtId="49" fontId="51" fillId="0" borderId="9" xfId="0" applyNumberFormat="1" applyFont="1" applyBorder="1" applyAlignment="1">
      <alignment horizontal="center" vertical="center" wrapText="1"/>
    </xf>
    <xf numFmtId="0" fontId="51" fillId="0" borderId="9" xfId="0" applyFont="1" applyBorder="1" applyAlignment="1">
      <alignment wrapText="1"/>
    </xf>
    <xf numFmtId="0" fontId="32" fillId="7" borderId="9" xfId="36" applyFont="1" applyFill="1" applyBorder="1"/>
    <xf numFmtId="49" fontId="53" fillId="10" borderId="9" xfId="46" applyNumberFormat="1" applyFont="1" applyBorder="1" applyAlignment="1">
      <alignment vertical="top" wrapText="1"/>
    </xf>
    <xf numFmtId="49" fontId="54" fillId="10" borderId="9" xfId="46" applyNumberFormat="1" applyFont="1" applyBorder="1" applyAlignment="1">
      <alignment vertical="top" wrapText="1"/>
    </xf>
    <xf numFmtId="0" fontId="55" fillId="0" borderId="9" xfId="0" applyFont="1" applyBorder="1" applyAlignment="1">
      <alignment horizontal="left" wrapText="1"/>
    </xf>
    <xf numFmtId="0" fontId="0" fillId="0" borderId="9" xfId="0" applyBorder="1" applyAlignment="1">
      <alignment horizontal="center" vertical="center" wrapText="1"/>
    </xf>
    <xf numFmtId="0" fontId="55" fillId="0" borderId="9" xfId="0" applyFont="1" applyBorder="1" applyAlignment="1">
      <alignment horizontal="center" vertical="center" wrapText="1"/>
    </xf>
    <xf numFmtId="1" fontId="51" fillId="0" borderId="9" xfId="0" applyNumberFormat="1" applyFont="1" applyBorder="1" applyAlignment="1">
      <alignment horizontal="center" vertical="center" wrapText="1"/>
    </xf>
    <xf numFmtId="49" fontId="51" fillId="0" borderId="9" xfId="0" applyNumberFormat="1" applyFont="1" applyBorder="1" applyAlignment="1">
      <alignment horizontal="left" wrapText="1"/>
    </xf>
    <xf numFmtId="0" fontId="56" fillId="11" borderId="9" xfId="0" applyFont="1" applyFill="1" applyBorder="1" applyAlignment="1">
      <alignment vertical="center" wrapText="1"/>
    </xf>
    <xf numFmtId="0" fontId="51" fillId="0" borderId="9" xfId="0" applyFont="1" applyBorder="1" applyAlignment="1">
      <alignment vertical="center" wrapText="1"/>
    </xf>
    <xf numFmtId="0" fontId="52" fillId="0" borderId="9" xfId="0" applyFont="1" applyBorder="1" applyAlignment="1">
      <alignment horizontal="center" vertical="center" wrapText="1"/>
    </xf>
    <xf numFmtId="0" fontId="51" fillId="7" borderId="9" xfId="0" applyFont="1" applyFill="1" applyBorder="1" applyAlignment="1">
      <alignment horizontal="center" vertical="center" wrapText="1"/>
    </xf>
    <xf numFmtId="49" fontId="51" fillId="0" borderId="9" xfId="0" applyNumberFormat="1" applyFont="1" applyBorder="1" applyAlignment="1">
      <alignment horizontal="left" vertical="top" wrapText="1"/>
    </xf>
    <xf numFmtId="2" fontId="31" fillId="0" borderId="30" xfId="0" applyNumberFormat="1" applyFont="1" applyBorder="1" applyAlignment="1">
      <alignment horizontal="center" vertical="center"/>
    </xf>
    <xf numFmtId="2" fontId="31" fillId="0" borderId="33" xfId="0" applyNumberFormat="1" applyFont="1" applyBorder="1" applyAlignment="1">
      <alignment horizontal="center" vertical="center"/>
    </xf>
    <xf numFmtId="0" fontId="59" fillId="7" borderId="9" xfId="0" applyFont="1" applyFill="1" applyBorder="1" applyAlignment="1">
      <alignment horizontal="center" vertical="center"/>
    </xf>
    <xf numFmtId="2" fontId="66" fillId="0" borderId="9" xfId="36" applyNumberFormat="1" applyFont="1" applyBorder="1" applyAlignment="1">
      <alignment horizontal="center" vertical="center"/>
    </xf>
    <xf numFmtId="3" fontId="0" fillId="0" borderId="48" xfId="0" applyNumberFormat="1" applyBorder="1" applyAlignment="1">
      <alignment horizontal="center" vertical="center" wrapText="1"/>
    </xf>
    <xf numFmtId="0" fontId="36" fillId="7" borderId="49" xfId="34" applyFont="1" applyFill="1" applyBorder="1" applyAlignment="1">
      <alignment horizontal="center" vertical="center" wrapText="1"/>
    </xf>
    <xf numFmtId="4" fontId="0" fillId="0" borderId="49" xfId="0" applyNumberFormat="1" applyBorder="1" applyAlignment="1">
      <alignment horizontal="left" vertical="center" wrapText="1"/>
    </xf>
    <xf numFmtId="4" fontId="38" fillId="0" borderId="49" xfId="0" applyNumberFormat="1" applyFont="1" applyBorder="1" applyAlignment="1">
      <alignment horizontal="center" vertical="center" wrapText="1"/>
    </xf>
    <xf numFmtId="2" fontId="30" fillId="7" borderId="49" xfId="0" applyNumberFormat="1" applyFont="1" applyFill="1" applyBorder="1" applyAlignment="1">
      <alignment horizontal="center" vertical="center"/>
    </xf>
    <xf numFmtId="2" fontId="31" fillId="0" borderId="49" xfId="0" applyNumberFormat="1" applyFont="1" applyBorder="1" applyAlignment="1">
      <alignment horizontal="center" vertical="center"/>
    </xf>
    <xf numFmtId="2" fontId="30" fillId="0" borderId="49" xfId="0" applyNumberFormat="1" applyFont="1" applyBorder="1" applyAlignment="1">
      <alignment horizontal="center" vertical="center"/>
    </xf>
    <xf numFmtId="2" fontId="31" fillId="0" borderId="50" xfId="0" applyNumberFormat="1" applyFont="1" applyBorder="1" applyAlignment="1">
      <alignment horizontal="center" vertical="center"/>
    </xf>
    <xf numFmtId="0" fontId="32" fillId="7" borderId="9" xfId="0" applyFont="1" applyFill="1" applyBorder="1" applyAlignment="1">
      <alignment horizontal="center" vertical="center"/>
    </xf>
    <xf numFmtId="0" fontId="31" fillId="7" borderId="9" xfId="0" applyFont="1" applyFill="1" applyBorder="1" applyAlignment="1">
      <alignment horizontal="center" wrapText="1"/>
    </xf>
    <xf numFmtId="0" fontId="31" fillId="7" borderId="9" xfId="0" applyFont="1" applyFill="1" applyBorder="1" applyAlignment="1">
      <alignment vertical="center" wrapText="1"/>
    </xf>
    <xf numFmtId="0" fontId="31" fillId="7" borderId="9" xfId="0" applyFont="1" applyFill="1" applyBorder="1" applyAlignment="1">
      <alignment horizontal="center" vertical="center"/>
    </xf>
    <xf numFmtId="0" fontId="31" fillId="0" borderId="49" xfId="36" applyFont="1" applyBorder="1" applyAlignment="1">
      <alignment horizontal="center" vertical="center"/>
    </xf>
    <xf numFmtId="0" fontId="40" fillId="7" borderId="9" xfId="0" applyFont="1" applyFill="1" applyBorder="1" applyAlignment="1">
      <alignment horizontal="center" vertical="center"/>
    </xf>
    <xf numFmtId="0" fontId="31" fillId="7" borderId="9" xfId="0" applyFont="1" applyFill="1" applyBorder="1" applyAlignment="1">
      <alignment horizontal="left" wrapText="1"/>
    </xf>
    <xf numFmtId="0" fontId="68" fillId="7" borderId="9" xfId="0" applyFont="1" applyFill="1" applyBorder="1" applyAlignment="1">
      <alignment horizontal="left" vertical="center" wrapText="1"/>
    </xf>
    <xf numFmtId="0" fontId="68" fillId="7" borderId="9" xfId="0" applyFont="1" applyFill="1" applyBorder="1" applyAlignment="1">
      <alignment horizontal="center" vertical="center"/>
    </xf>
    <xf numFmtId="0" fontId="68" fillId="7" borderId="9" xfId="0" applyFont="1" applyFill="1" applyBorder="1" applyAlignment="1">
      <alignment vertical="center" wrapText="1"/>
    </xf>
    <xf numFmtId="0" fontId="68" fillId="7" borderId="9" xfId="0" applyFont="1" applyFill="1" applyBorder="1" applyAlignment="1">
      <alignment horizontal="left" wrapText="1"/>
    </xf>
    <xf numFmtId="0" fontId="68" fillId="7" borderId="9" xfId="0" applyFont="1" applyFill="1" applyBorder="1" applyAlignment="1">
      <alignment horizontal="center" wrapText="1"/>
    </xf>
    <xf numFmtId="0" fontId="0" fillId="7" borderId="9" xfId="0" applyFill="1" applyBorder="1" applyAlignment="1">
      <alignment horizontal="left" wrapText="1"/>
    </xf>
    <xf numFmtId="0" fontId="31" fillId="7" borderId="9" xfId="0" applyFont="1" applyFill="1" applyBorder="1" applyAlignment="1">
      <alignment horizontal="left" vertical="center" wrapText="1"/>
    </xf>
    <xf numFmtId="0" fontId="68" fillId="7" borderId="9" xfId="0" applyFont="1" applyFill="1" applyBorder="1" applyAlignment="1">
      <alignment horizontal="center"/>
    </xf>
    <xf numFmtId="0" fontId="68" fillId="7" borderId="9" xfId="0" applyFont="1" applyFill="1" applyBorder="1" applyAlignment="1">
      <alignment wrapText="1"/>
    </xf>
    <xf numFmtId="0" fontId="0" fillId="7" borderId="9" xfId="49" applyFont="1" applyFill="1" applyBorder="1" applyAlignment="1">
      <alignment horizontal="left" vertical="top" wrapText="1"/>
    </xf>
    <xf numFmtId="0" fontId="0" fillId="7" borderId="9" xfId="0" applyFill="1" applyBorder="1" applyAlignment="1">
      <alignment horizontal="center" vertical="center"/>
    </xf>
    <xf numFmtId="0" fontId="31" fillId="7" borderId="9" xfId="0" applyFont="1" applyFill="1" applyBorder="1" applyAlignment="1">
      <alignment horizontal="center" vertical="center" wrapText="1"/>
    </xf>
    <xf numFmtId="165" fontId="17" fillId="0" borderId="54" xfId="36" applyNumberFormat="1" applyFont="1" applyBorder="1" applyAlignment="1">
      <alignment horizontal="center" vertical="center"/>
    </xf>
    <xf numFmtId="0" fontId="36" fillId="7" borderId="49" xfId="0" applyFont="1" applyFill="1" applyBorder="1" applyAlignment="1">
      <alignment horizontal="center" vertical="center" wrapText="1"/>
    </xf>
    <xf numFmtId="0" fontId="36" fillId="7" borderId="49" xfId="0" applyFont="1" applyFill="1" applyBorder="1" applyAlignment="1">
      <alignment wrapText="1"/>
    </xf>
    <xf numFmtId="0" fontId="36" fillId="7" borderId="49" xfId="0" applyFont="1" applyFill="1" applyBorder="1" applyAlignment="1">
      <alignment horizontal="center"/>
    </xf>
    <xf numFmtId="0" fontId="36" fillId="9" borderId="49" xfId="0" applyFont="1" applyFill="1" applyBorder="1" applyAlignment="1">
      <alignment horizontal="center"/>
    </xf>
    <xf numFmtId="0" fontId="28" fillId="7" borderId="9" xfId="33" applyFont="1" applyFill="1" applyBorder="1" applyAlignment="1" applyProtection="1">
      <alignment vertical="center" wrapText="1"/>
      <protection locked="0"/>
    </xf>
    <xf numFmtId="0" fontId="71" fillId="11" borderId="9" xfId="0" applyFont="1" applyFill="1" applyBorder="1" applyAlignment="1">
      <alignment vertical="center"/>
    </xf>
    <xf numFmtId="0" fontId="72" fillId="0" borderId="9" xfId="0" applyFont="1" applyBorder="1"/>
    <xf numFmtId="2" fontId="48" fillId="7" borderId="9" xfId="19" applyNumberFormat="1" applyFont="1" applyFill="1" applyBorder="1" applyAlignment="1">
      <alignment horizontal="center" vertical="center"/>
    </xf>
    <xf numFmtId="0" fontId="0" fillId="7" borderId="9" xfId="0" applyFill="1" applyBorder="1" applyAlignment="1" applyProtection="1">
      <alignment vertical="center" wrapText="1"/>
      <protection locked="0"/>
    </xf>
    <xf numFmtId="0" fontId="12" fillId="0" borderId="9" xfId="0" applyFont="1" applyBorder="1" applyAlignment="1">
      <alignment horizontal="left" vertical="center" wrapText="1"/>
    </xf>
    <xf numFmtId="0" fontId="12" fillId="0" borderId="9" xfId="0" applyFont="1" applyBorder="1" applyAlignment="1">
      <alignment horizontal="center" vertical="center"/>
    </xf>
    <xf numFmtId="0" fontId="0" fillId="0" borderId="9" xfId="0" applyBorder="1" applyAlignment="1">
      <alignment horizontal="left" vertical="center" wrapText="1"/>
    </xf>
    <xf numFmtId="0" fontId="68" fillId="0" borderId="9" xfId="0" applyFont="1" applyBorder="1" applyAlignment="1">
      <alignment horizontal="left" vertical="center" wrapText="1"/>
    </xf>
    <xf numFmtId="0" fontId="12" fillId="0" borderId="9" xfId="0" applyFont="1" applyBorder="1" applyAlignment="1">
      <alignment horizontal="left" vertical="center"/>
    </xf>
    <xf numFmtId="0" fontId="31" fillId="7" borderId="9" xfId="36" applyFont="1" applyFill="1" applyBorder="1"/>
    <xf numFmtId="0" fontId="12" fillId="0" borderId="9" xfId="0" applyFont="1" applyBorder="1"/>
    <xf numFmtId="0" fontId="12" fillId="0" borderId="9" xfId="0" applyFont="1" applyBorder="1" applyAlignment="1">
      <alignment horizontal="center"/>
    </xf>
    <xf numFmtId="0" fontId="29" fillId="0" borderId="49" xfId="34" applyFont="1" applyBorder="1" applyAlignment="1" applyProtection="1">
      <alignment horizontal="left" vertical="center" wrapText="1" indent="1"/>
      <protection locked="0"/>
    </xf>
    <xf numFmtId="0" fontId="29" fillId="0" borderId="49" xfId="34" applyFont="1" applyBorder="1" applyAlignment="1" applyProtection="1">
      <alignment horizontal="center" vertical="center"/>
      <protection locked="0"/>
    </xf>
    <xf numFmtId="2" fontId="30" fillId="0" borderId="49" xfId="36" applyNumberFormat="1" applyFont="1" applyBorder="1" applyAlignment="1">
      <alignment horizontal="center" vertical="center"/>
    </xf>
    <xf numFmtId="0" fontId="0" fillId="7" borderId="9" xfId="34" applyFont="1" applyFill="1" applyBorder="1" applyAlignment="1">
      <alignment horizontal="center" vertical="center" wrapText="1"/>
    </xf>
    <xf numFmtId="0" fontId="68" fillId="0" borderId="9" xfId="0" applyFont="1" applyBorder="1" applyAlignment="1">
      <alignment horizontal="center" vertical="center"/>
    </xf>
    <xf numFmtId="0" fontId="68" fillId="7" borderId="9" xfId="0" applyFont="1" applyFill="1" applyBorder="1" applyAlignment="1">
      <alignment horizontal="left" vertical="center"/>
    </xf>
    <xf numFmtId="0" fontId="31" fillId="0" borderId="9" xfId="0" applyFont="1" applyBorder="1" applyAlignment="1">
      <alignment horizontal="center" vertical="center" wrapText="1"/>
    </xf>
    <xf numFmtId="0" fontId="31" fillId="0" borderId="9" xfId="0" applyFont="1" applyBorder="1" applyAlignment="1">
      <alignment vertical="center" wrapText="1"/>
    </xf>
    <xf numFmtId="2" fontId="12" fillId="7" borderId="9" xfId="51" applyNumberFormat="1" applyFont="1" applyFill="1" applyBorder="1" applyAlignment="1">
      <alignment horizontal="center" vertical="center" wrapText="1"/>
    </xf>
    <xf numFmtId="4" fontId="31" fillId="7" borderId="9" xfId="63" applyNumberFormat="1" applyFont="1" applyFill="1" applyBorder="1" applyAlignment="1">
      <alignment horizontal="left" vertical="center" wrapText="1"/>
    </xf>
    <xf numFmtId="4" fontId="31" fillId="7" borderId="9" xfId="63" applyNumberFormat="1" applyFont="1" applyFill="1" applyBorder="1" applyAlignment="1">
      <alignment horizontal="center" vertical="center" wrapText="1"/>
    </xf>
    <xf numFmtId="0" fontId="36" fillId="7" borderId="9" xfId="64" applyFont="1" applyFill="1" applyBorder="1" applyAlignment="1">
      <alignment horizontal="center" vertical="center" wrapText="1"/>
    </xf>
    <xf numFmtId="0" fontId="29" fillId="7" borderId="9" xfId="0" applyFont="1" applyFill="1" applyBorder="1" applyAlignment="1">
      <alignment horizontal="center" vertical="center" wrapText="1" shrinkToFit="1"/>
    </xf>
    <xf numFmtId="0" fontId="64" fillId="7" borderId="9" xfId="0" applyFont="1" applyFill="1" applyBorder="1" applyAlignment="1">
      <alignment horizontal="center" vertical="center" wrapText="1"/>
    </xf>
    <xf numFmtId="2" fontId="68" fillId="7" borderId="9" xfId="59" applyNumberFormat="1" applyFont="1" applyFill="1" applyBorder="1" applyAlignment="1">
      <alignment horizontal="center" vertical="center"/>
    </xf>
    <xf numFmtId="0" fontId="36" fillId="3" borderId="9" xfId="64" applyFont="1" applyFill="1" applyBorder="1" applyAlignment="1">
      <alignment horizontal="center" vertical="center" wrapText="1"/>
    </xf>
    <xf numFmtId="0" fontId="0" fillId="7" borderId="9" xfId="34" applyFont="1" applyFill="1" applyBorder="1" applyAlignment="1" applyProtection="1">
      <alignment horizontal="center" vertical="center"/>
      <protection locked="0"/>
    </xf>
    <xf numFmtId="4" fontId="2" fillId="7" borderId="9" xfId="63" applyNumberFormat="1" applyFill="1" applyBorder="1" applyAlignment="1">
      <alignment horizontal="center" vertical="center" wrapText="1"/>
    </xf>
    <xf numFmtId="0" fontId="31" fillId="0" borderId="34" xfId="65" applyFont="1" applyBorder="1" applyAlignment="1">
      <alignment horizontal="center" vertical="center"/>
    </xf>
    <xf numFmtId="2" fontId="31" fillId="7" borderId="9" xfId="65" applyNumberFormat="1" applyFont="1" applyFill="1" applyBorder="1" applyAlignment="1">
      <alignment horizontal="center" vertical="center"/>
    </xf>
    <xf numFmtId="0" fontId="0" fillId="7" borderId="9" xfId="0" applyFill="1" applyBorder="1"/>
    <xf numFmtId="0" fontId="31" fillId="7" borderId="9" xfId="34" applyFont="1" applyFill="1" applyBorder="1" applyAlignment="1" applyProtection="1">
      <alignment vertical="center" wrapText="1"/>
      <protection locked="0"/>
    </xf>
    <xf numFmtId="0" fontId="36" fillId="7" borderId="9" xfId="66" applyFont="1" applyFill="1" applyBorder="1" applyAlignment="1">
      <alignment horizontal="center" vertical="center" wrapText="1"/>
    </xf>
    <xf numFmtId="3" fontId="12" fillId="7" borderId="34" xfId="0" applyNumberFormat="1" applyFont="1" applyFill="1" applyBorder="1" applyAlignment="1">
      <alignment horizontal="center" vertical="center" wrapText="1"/>
    </xf>
    <xf numFmtId="2" fontId="0" fillId="7" borderId="9" xfId="34" applyNumberFormat="1" applyFont="1" applyFill="1" applyBorder="1" applyAlignment="1" applyProtection="1">
      <alignment horizontal="center" vertical="center"/>
      <protection locked="0"/>
    </xf>
    <xf numFmtId="1" fontId="64" fillId="7" borderId="34" xfId="0" applyNumberFormat="1" applyFont="1" applyFill="1" applyBorder="1" applyAlignment="1">
      <alignment horizontal="center" vertical="center" wrapText="1"/>
    </xf>
    <xf numFmtId="0" fontId="12" fillId="3" borderId="34" xfId="34" applyFont="1" applyFill="1" applyBorder="1" applyAlignment="1">
      <alignment horizontal="center" vertical="center" wrapText="1"/>
    </xf>
    <xf numFmtId="3" fontId="75" fillId="7" borderId="34" xfId="63" applyNumberFormat="1" applyFont="1" applyFill="1" applyBorder="1" applyAlignment="1">
      <alignment horizontal="center" vertical="center" wrapText="1"/>
    </xf>
    <xf numFmtId="169" fontId="12" fillId="7" borderId="9" xfId="61" applyNumberFormat="1" applyFont="1" applyFill="1" applyBorder="1" applyAlignment="1">
      <alignment horizontal="center" vertical="center"/>
    </xf>
    <xf numFmtId="2" fontId="12" fillId="7" borderId="9" xfId="51" applyNumberFormat="1" applyFont="1" applyFill="1" applyBorder="1" applyAlignment="1">
      <alignment horizontal="center" vertical="center"/>
    </xf>
    <xf numFmtId="4" fontId="29" fillId="7" borderId="9" xfId="0" applyNumberFormat="1" applyFont="1" applyFill="1" applyBorder="1" applyAlignment="1">
      <alignment horizontal="center" vertical="center" wrapText="1"/>
    </xf>
    <xf numFmtId="4" fontId="38" fillId="7" borderId="9" xfId="0" applyNumberFormat="1" applyFont="1" applyFill="1" applyBorder="1" applyAlignment="1">
      <alignment horizontal="center" vertical="center" wrapText="1"/>
    </xf>
    <xf numFmtId="0" fontId="69" fillId="7" borderId="9" xfId="34" applyFont="1" applyFill="1" applyBorder="1" applyAlignment="1" applyProtection="1">
      <alignment horizontal="left" vertical="center"/>
      <protection locked="0"/>
    </xf>
    <xf numFmtId="0" fontId="12" fillId="7" borderId="9" xfId="0" applyFont="1" applyFill="1" applyBorder="1" applyAlignment="1">
      <alignment horizontal="center"/>
    </xf>
    <xf numFmtId="0" fontId="0" fillId="7" borderId="9" xfId="0" applyFill="1" applyBorder="1" applyAlignment="1">
      <alignment vertical="top" wrapText="1"/>
    </xf>
    <xf numFmtId="0" fontId="0" fillId="7" borderId="9" xfId="0" applyFill="1" applyBorder="1" applyAlignment="1">
      <alignment horizontal="center" vertical="center" wrapText="1"/>
    </xf>
    <xf numFmtId="165" fontId="17" fillId="7" borderId="54" xfId="36" applyNumberFormat="1" applyFont="1" applyFill="1" applyBorder="1" applyAlignment="1">
      <alignment horizontal="right" vertical="center"/>
    </xf>
    <xf numFmtId="0" fontId="16" fillId="7" borderId="0" xfId="41" applyFont="1" applyFill="1"/>
    <xf numFmtId="0" fontId="16" fillId="7" borderId="0" xfId="0" applyFont="1" applyFill="1" applyAlignment="1">
      <alignment horizontal="center" vertical="top" wrapText="1"/>
    </xf>
    <xf numFmtId="0" fontId="16" fillId="7" borderId="0" xfId="0" applyFont="1" applyFill="1" applyAlignment="1">
      <alignment horizontal="center"/>
    </xf>
    <xf numFmtId="4" fontId="17" fillId="7" borderId="5" xfId="40" applyNumberFormat="1" applyFont="1" applyFill="1" applyBorder="1" applyAlignment="1">
      <alignment horizontal="center" vertical="center" wrapText="1"/>
    </xf>
    <xf numFmtId="4" fontId="17" fillId="7" borderId="5" xfId="40" applyNumberFormat="1" applyFont="1" applyFill="1" applyBorder="1" applyAlignment="1">
      <alignment horizontal="center" vertical="top" wrapText="1"/>
    </xf>
    <xf numFmtId="0" fontId="12" fillId="0" borderId="30" xfId="34" applyFont="1" applyBorder="1" applyAlignment="1" applyProtection="1">
      <alignment horizontal="center" vertical="center"/>
      <protection locked="0"/>
    </xf>
    <xf numFmtId="0" fontId="12" fillId="7" borderId="30" xfId="34" applyFont="1" applyFill="1" applyBorder="1" applyAlignment="1" applyProtection="1">
      <alignment horizontal="center" vertical="center"/>
      <protection locked="0"/>
    </xf>
    <xf numFmtId="0" fontId="12" fillId="0" borderId="9" xfId="0" applyFont="1" applyBorder="1" applyAlignment="1">
      <alignment wrapText="1"/>
    </xf>
    <xf numFmtId="0" fontId="12" fillId="0" borderId="9" xfId="0" applyFont="1" applyBorder="1" applyAlignment="1">
      <alignment vertical="center"/>
    </xf>
    <xf numFmtId="0" fontId="12" fillId="0" borderId="9" xfId="0" applyFont="1" applyBorder="1" applyAlignment="1">
      <alignment horizontal="center" vertical="center" wrapText="1"/>
    </xf>
    <xf numFmtId="0" fontId="12" fillId="0" borderId="9" xfId="0" applyFont="1" applyBorder="1" applyAlignment="1">
      <alignment vertical="center" wrapText="1"/>
    </xf>
    <xf numFmtId="0" fontId="12" fillId="0" borderId="30" xfId="0" applyFont="1" applyBorder="1" applyAlignment="1">
      <alignment horizontal="center" vertical="center" wrapText="1"/>
    </xf>
    <xf numFmtId="0" fontId="17" fillId="4" borderId="30" xfId="33" applyFont="1" applyFill="1" applyBorder="1" applyAlignment="1" applyProtection="1">
      <alignment vertical="center" wrapText="1"/>
      <protection locked="0"/>
    </xf>
    <xf numFmtId="0" fontId="16" fillId="7" borderId="9" xfId="0" applyFont="1" applyFill="1" applyBorder="1" applyAlignment="1">
      <alignment horizontal="center" vertical="center"/>
    </xf>
    <xf numFmtId="0" fontId="32" fillId="7" borderId="9"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12" fillId="7" borderId="9" xfId="50" applyFont="1" applyFill="1" applyBorder="1" applyAlignment="1">
      <alignment horizontal="center" vertical="center"/>
    </xf>
    <xf numFmtId="0" fontId="32" fillId="7" borderId="9" xfId="0" applyFont="1" applyFill="1" applyBorder="1" applyAlignment="1">
      <alignment horizontal="left" wrapText="1"/>
    </xf>
    <xf numFmtId="0" fontId="40" fillId="7" borderId="9" xfId="0" applyFont="1" applyFill="1" applyBorder="1" applyAlignment="1">
      <alignment vertical="center"/>
    </xf>
    <xf numFmtId="0" fontId="40" fillId="7" borderId="9" xfId="0" applyFont="1" applyFill="1" applyBorder="1" applyAlignment="1">
      <alignment vertical="center" wrapText="1"/>
    </xf>
    <xf numFmtId="0" fontId="40" fillId="7" borderId="9" xfId="0" applyFont="1" applyFill="1" applyBorder="1" applyAlignment="1">
      <alignment horizontal="center" vertical="center" wrapText="1"/>
    </xf>
    <xf numFmtId="2" fontId="12" fillId="7" borderId="38" xfId="0" applyNumberFormat="1" applyFont="1" applyFill="1" applyBorder="1" applyAlignment="1">
      <alignment horizontal="center" vertical="center"/>
    </xf>
    <xf numFmtId="4" fontId="16" fillId="0" borderId="5" xfId="0" applyNumberFormat="1" applyFont="1" applyBorder="1" applyAlignment="1">
      <alignment horizontal="center" vertical="top" wrapText="1"/>
    </xf>
    <xf numFmtId="2" fontId="29" fillId="7" borderId="38" xfId="0" applyNumberFormat="1" applyFont="1" applyFill="1" applyBorder="1" applyAlignment="1">
      <alignment horizontal="center" vertical="center"/>
    </xf>
    <xf numFmtId="2" fontId="31" fillId="7" borderId="38" xfId="36" applyNumberFormat="1" applyFont="1" applyFill="1" applyBorder="1" applyAlignment="1">
      <alignment horizontal="center" vertical="center"/>
    </xf>
    <xf numFmtId="2" fontId="29" fillId="0" borderId="38" xfId="0" applyNumberFormat="1" applyFont="1" applyBorder="1" applyAlignment="1">
      <alignment horizontal="center" vertical="center"/>
    </xf>
    <xf numFmtId="2" fontId="29" fillId="0" borderId="38" xfId="52" applyNumberFormat="1" applyFont="1" applyBorder="1" applyAlignment="1">
      <alignment horizontal="center" vertical="center"/>
    </xf>
    <xf numFmtId="2" fontId="68" fillId="7" borderId="38" xfId="58" applyNumberFormat="1" applyFont="1" applyFill="1" applyBorder="1" applyAlignment="1">
      <alignment horizontal="center" vertical="center"/>
    </xf>
    <xf numFmtId="2" fontId="29" fillId="7" borderId="38" xfId="41" applyNumberFormat="1" applyFont="1" applyFill="1" applyBorder="1" applyAlignment="1">
      <alignment horizontal="center" vertical="center"/>
    </xf>
    <xf numFmtId="2" fontId="29" fillId="0" borderId="38" xfId="41" applyNumberFormat="1" applyFont="1" applyBorder="1" applyAlignment="1">
      <alignment horizontal="center" vertical="center"/>
    </xf>
    <xf numFmtId="49" fontId="83" fillId="15" borderId="58" xfId="47" applyNumberFormat="1" applyFont="1" applyFill="1" applyBorder="1" applyAlignment="1">
      <alignment vertical="center" wrapText="1"/>
    </xf>
    <xf numFmtId="49" fontId="33" fillId="7" borderId="0" xfId="36" applyNumberFormat="1" applyFont="1" applyFill="1"/>
    <xf numFmtId="3" fontId="38" fillId="0" borderId="9" xfId="0" applyNumberFormat="1" applyFont="1" applyBorder="1" applyAlignment="1">
      <alignment horizontal="center" vertical="center" wrapText="1"/>
    </xf>
    <xf numFmtId="0" fontId="28" fillId="0" borderId="9" xfId="0" applyFont="1" applyBorder="1"/>
    <xf numFmtId="0" fontId="0" fillId="0" borderId="9" xfId="0" applyBorder="1" applyAlignment="1">
      <alignment vertical="center" wrapText="1"/>
    </xf>
    <xf numFmtId="0" fontId="28" fillId="14" borderId="9" xfId="0" applyFont="1" applyFill="1" applyBorder="1" applyAlignment="1">
      <alignment vertical="center"/>
    </xf>
    <xf numFmtId="0" fontId="12" fillId="7" borderId="9" xfId="40" applyFont="1" applyFill="1" applyBorder="1" applyAlignment="1">
      <alignment horizontal="center" vertical="center" wrapText="1"/>
    </xf>
    <xf numFmtId="2" fontId="16" fillId="7" borderId="9" xfId="0" applyNumberFormat="1" applyFont="1" applyFill="1" applyBorder="1" applyAlignment="1">
      <alignment horizontal="center" vertical="center"/>
    </xf>
    <xf numFmtId="2" fontId="12" fillId="7" borderId="9" xfId="20" applyNumberFormat="1" applyFill="1" applyBorder="1" applyAlignment="1">
      <alignment horizontal="center" vertical="center"/>
    </xf>
    <xf numFmtId="2" fontId="12" fillId="7" borderId="9" xfId="52" applyNumberFormat="1" applyFill="1" applyBorder="1" applyAlignment="1">
      <alignment horizontal="center" vertical="center"/>
    </xf>
    <xf numFmtId="0" fontId="12" fillId="14" borderId="9" xfId="0" applyFont="1" applyFill="1" applyBorder="1" applyAlignment="1">
      <alignment horizontal="center" vertical="center"/>
    </xf>
    <xf numFmtId="0" fontId="12" fillId="7" borderId="49" xfId="34" applyFont="1" applyFill="1" applyBorder="1" applyAlignment="1" applyProtection="1">
      <alignment horizontal="left" vertical="center" wrapText="1" indent="1"/>
      <protection locked="0"/>
    </xf>
    <xf numFmtId="0" fontId="12" fillId="7" borderId="49" xfId="34" applyFont="1" applyFill="1" applyBorder="1" applyAlignment="1" applyProtection="1">
      <alignment horizontal="center" vertical="center"/>
      <protection locked="0"/>
    </xf>
    <xf numFmtId="0" fontId="12" fillId="0" borderId="0" xfId="45" applyFont="1" applyAlignment="1">
      <alignment vertical="center"/>
    </xf>
    <xf numFmtId="49" fontId="33" fillId="7" borderId="0" xfId="36" applyNumberFormat="1" applyFont="1" applyFill="1" applyAlignment="1">
      <alignment horizontal="center"/>
    </xf>
    <xf numFmtId="2" fontId="0" fillId="7" borderId="9" xfId="53" applyNumberFormat="1" applyFont="1" applyFill="1" applyBorder="1" applyAlignment="1">
      <alignment horizontal="center" vertical="center"/>
    </xf>
    <xf numFmtId="2" fontId="0" fillId="7" borderId="9" xfId="36" applyNumberFormat="1" applyFont="1" applyFill="1" applyBorder="1" applyAlignment="1">
      <alignment horizontal="center" vertical="center"/>
    </xf>
    <xf numFmtId="2" fontId="0" fillId="7" borderId="9" xfId="54" applyNumberFormat="1" applyFont="1" applyFill="1" applyBorder="1" applyAlignment="1">
      <alignment horizontal="center" vertical="center"/>
    </xf>
    <xf numFmtId="0" fontId="0" fillId="7" borderId="9" xfId="40" applyFont="1" applyFill="1" applyBorder="1" applyAlignment="1">
      <alignment horizontal="center" vertical="center" wrapText="1"/>
    </xf>
    <xf numFmtId="2" fontId="0" fillId="7" borderId="9" xfId="51" applyNumberFormat="1" applyFont="1" applyFill="1" applyBorder="1" applyAlignment="1">
      <alignment horizontal="center" vertical="center"/>
    </xf>
    <xf numFmtId="0" fontId="31" fillId="0" borderId="0" xfId="53" applyFont="1"/>
    <xf numFmtId="0" fontId="31" fillId="7" borderId="0" xfId="36" applyFont="1" applyFill="1"/>
    <xf numFmtId="0" fontId="12" fillId="0" borderId="9" xfId="48" applyBorder="1" applyAlignment="1">
      <alignment horizontal="center" vertical="center"/>
    </xf>
    <xf numFmtId="0" fontId="12" fillId="0" borderId="9" xfId="48" applyBorder="1" applyAlignment="1">
      <alignment horizontal="left" vertical="center" wrapText="1"/>
    </xf>
    <xf numFmtId="0" fontId="0" fillId="0" borderId="9" xfId="48" applyFont="1" applyBorder="1" applyAlignment="1">
      <alignment horizontal="center" vertical="center"/>
    </xf>
    <xf numFmtId="0" fontId="78" fillId="11" borderId="9" xfId="0" applyFont="1" applyFill="1" applyBorder="1" applyAlignment="1">
      <alignment vertical="center" wrapText="1"/>
    </xf>
    <xf numFmtId="0" fontId="79" fillId="0" borderId="9" xfId="0" applyFont="1" applyBorder="1" applyAlignment="1">
      <alignment wrapText="1"/>
    </xf>
    <xf numFmtId="0" fontId="80" fillId="12" borderId="9" xfId="0" applyFont="1" applyFill="1" applyBorder="1" applyAlignment="1">
      <alignment horizontal="center" vertical="center" wrapText="1"/>
    </xf>
    <xf numFmtId="49" fontId="80" fillId="0" borderId="9" xfId="0" applyNumberFormat="1" applyFont="1" applyBorder="1" applyAlignment="1">
      <alignment horizontal="center" wrapText="1"/>
    </xf>
    <xf numFmtId="49" fontId="80" fillId="0" borderId="9" xfId="0" applyNumberFormat="1" applyFont="1" applyBorder="1" applyAlignment="1">
      <alignment wrapText="1"/>
    </xf>
    <xf numFmtId="0" fontId="80" fillId="0" borderId="9" xfId="0" applyFont="1" applyBorder="1" applyAlignment="1">
      <alignment horizontal="center" vertical="center" wrapText="1"/>
    </xf>
    <xf numFmtId="0" fontId="79" fillId="0" borderId="9" xfId="0" applyFont="1" applyBorder="1" applyAlignment="1">
      <alignment horizontal="center" wrapText="1"/>
    </xf>
    <xf numFmtId="49" fontId="80" fillId="0" borderId="9" xfId="0" applyNumberFormat="1" applyFont="1" applyBorder="1" applyAlignment="1">
      <alignment horizontal="left" vertical="center" wrapText="1"/>
    </xf>
    <xf numFmtId="0" fontId="80" fillId="0" borderId="9" xfId="0" applyFont="1" applyBorder="1" applyAlignment="1">
      <alignment vertical="center" wrapText="1"/>
    </xf>
    <xf numFmtId="1" fontId="80" fillId="0" borderId="9" xfId="0" applyNumberFormat="1" applyFont="1" applyBorder="1" applyAlignment="1">
      <alignment horizontal="center" vertical="center" wrapText="1"/>
    </xf>
    <xf numFmtId="0" fontId="80" fillId="0" borderId="9" xfId="0" applyFont="1" applyBorder="1" applyAlignment="1">
      <alignment wrapText="1"/>
    </xf>
    <xf numFmtId="49" fontId="80" fillId="0" borderId="9" xfId="0" applyNumberFormat="1" applyFont="1" applyBorder="1" applyAlignment="1">
      <alignment vertical="top" wrapText="1"/>
    </xf>
    <xf numFmtId="49" fontId="80" fillId="0" borderId="9" xfId="0" applyNumberFormat="1" applyFont="1" applyBorder="1" applyAlignment="1">
      <alignment horizontal="center" vertical="center" wrapText="1"/>
    </xf>
    <xf numFmtId="0" fontId="80" fillId="12" borderId="9" xfId="0" applyFont="1" applyFill="1" applyBorder="1" applyAlignment="1">
      <alignment vertical="center" wrapText="1"/>
    </xf>
    <xf numFmtId="0" fontId="81" fillId="7" borderId="9" xfId="0" applyFont="1" applyFill="1" applyBorder="1" applyAlignment="1">
      <alignment wrapText="1"/>
    </xf>
    <xf numFmtId="49" fontId="80" fillId="7" borderId="9" xfId="0" applyNumberFormat="1" applyFont="1" applyFill="1" applyBorder="1" applyAlignment="1">
      <alignment horizontal="center" vertical="center" wrapText="1"/>
    </xf>
    <xf numFmtId="1" fontId="80" fillId="7" borderId="9" xfId="0" applyNumberFormat="1" applyFont="1" applyFill="1" applyBorder="1" applyAlignment="1">
      <alignment horizontal="center" vertical="center" wrapText="1"/>
    </xf>
    <xf numFmtId="0" fontId="80" fillId="7" borderId="9" xfId="0" applyFont="1" applyFill="1" applyBorder="1" applyAlignment="1">
      <alignment horizontal="center" vertical="center" wrapText="1"/>
    </xf>
    <xf numFmtId="0" fontId="80" fillId="7" borderId="9" xfId="0" applyFont="1" applyFill="1" applyBorder="1" applyAlignment="1">
      <alignment vertical="center" wrapText="1"/>
    </xf>
    <xf numFmtId="0" fontId="78" fillId="11" borderId="9" xfId="0" applyFont="1" applyFill="1" applyBorder="1" applyAlignment="1">
      <alignment vertical="top" wrapText="1"/>
    </xf>
    <xf numFmtId="2" fontId="12" fillId="0" borderId="9" xfId="19" applyNumberFormat="1" applyBorder="1" applyAlignment="1">
      <alignment horizontal="center" vertical="center"/>
    </xf>
    <xf numFmtId="2" fontId="31" fillId="0" borderId="9" xfId="36" applyNumberFormat="1" applyFont="1" applyBorder="1" applyAlignment="1">
      <alignment horizontal="center" vertical="center"/>
    </xf>
    <xf numFmtId="0" fontId="32" fillId="7" borderId="9" xfId="0" applyFont="1" applyFill="1" applyBorder="1" applyAlignment="1">
      <alignment horizontal="center" wrapText="1"/>
    </xf>
    <xf numFmtId="0" fontId="32" fillId="7" borderId="9" xfId="0" applyFont="1" applyFill="1" applyBorder="1" applyAlignment="1">
      <alignment vertical="center" wrapText="1"/>
    </xf>
    <xf numFmtId="0" fontId="32" fillId="7" borderId="9" xfId="0" applyFont="1" applyFill="1" applyBorder="1" applyAlignment="1">
      <alignment horizontal="left"/>
    </xf>
    <xf numFmtId="0" fontId="0" fillId="7" borderId="9" xfId="0" applyFill="1" applyBorder="1" applyAlignment="1">
      <alignment horizontal="left" vertical="center" wrapText="1"/>
    </xf>
    <xf numFmtId="0" fontId="68" fillId="7" borderId="9" xfId="0" applyFont="1" applyFill="1" applyBorder="1" applyAlignment="1">
      <alignment horizontal="center" vertical="center" wrapText="1"/>
    </xf>
    <xf numFmtId="0" fontId="0" fillId="7" borderId="9" xfId="0" applyFill="1" applyBorder="1" applyAlignment="1">
      <alignment vertical="center" wrapText="1"/>
    </xf>
    <xf numFmtId="0" fontId="0" fillId="7" borderId="9" xfId="0" applyFill="1" applyBorder="1" applyAlignment="1">
      <alignment horizontal="center" wrapText="1"/>
    </xf>
    <xf numFmtId="1" fontId="68" fillId="7" borderId="9" xfId="0" applyNumberFormat="1" applyFont="1" applyFill="1" applyBorder="1" applyAlignment="1">
      <alignment horizontal="center" vertical="center"/>
    </xf>
    <xf numFmtId="0" fontId="32" fillId="7" borderId="9" xfId="0" applyFont="1" applyFill="1" applyBorder="1" applyAlignment="1">
      <alignment horizontal="center" vertical="center" wrapText="1"/>
    </xf>
    <xf numFmtId="0" fontId="0" fillId="7" borderId="9" xfId="0" applyFill="1" applyBorder="1" applyAlignment="1" applyProtection="1">
      <alignment horizontal="left" vertical="center" wrapText="1"/>
      <protection locked="0"/>
    </xf>
    <xf numFmtId="0" fontId="0" fillId="7" borderId="9" xfId="0" applyFill="1" applyBorder="1" applyAlignment="1">
      <alignment vertical="center"/>
    </xf>
    <xf numFmtId="2" fontId="12" fillId="7" borderId="9" xfId="19" applyNumberFormat="1" applyFill="1" applyBorder="1" applyAlignment="1">
      <alignment horizontal="center" vertical="center"/>
    </xf>
    <xf numFmtId="0" fontId="35" fillId="11" borderId="9" xfId="0" applyFont="1" applyFill="1" applyBorder="1" applyAlignment="1">
      <alignment vertical="center"/>
    </xf>
    <xf numFmtId="0" fontId="31" fillId="0" borderId="59" xfId="36" applyFont="1" applyBorder="1" applyAlignment="1">
      <alignment horizontal="center" vertical="center"/>
    </xf>
    <xf numFmtId="0" fontId="31" fillId="7" borderId="10" xfId="36" applyFont="1" applyFill="1" applyBorder="1" applyAlignment="1">
      <alignment horizontal="center" vertical="center"/>
    </xf>
    <xf numFmtId="0" fontId="29" fillId="0" borderId="10" xfId="34" applyFont="1" applyBorder="1" applyAlignment="1" applyProtection="1">
      <alignment horizontal="center" vertical="center"/>
      <protection locked="0"/>
    </xf>
    <xf numFmtId="0" fontId="29" fillId="7" borderId="10" xfId="34" applyFont="1" applyFill="1" applyBorder="1" applyAlignment="1" applyProtection="1">
      <alignment horizontal="center" vertical="center"/>
      <protection locked="0"/>
    </xf>
    <xf numFmtId="2" fontId="30" fillId="7" borderId="10" xfId="36" applyNumberFormat="1" applyFont="1" applyFill="1" applyBorder="1" applyAlignment="1">
      <alignment horizontal="center" vertical="center"/>
    </xf>
    <xf numFmtId="2" fontId="31" fillId="7" borderId="10" xfId="36" applyNumberFormat="1" applyFont="1" applyFill="1" applyBorder="1" applyAlignment="1">
      <alignment horizontal="center" vertical="center"/>
    </xf>
    <xf numFmtId="2" fontId="31" fillId="0" borderId="10" xfId="36" applyNumberFormat="1" applyFont="1" applyBorder="1" applyAlignment="1">
      <alignment horizontal="center" vertical="center"/>
    </xf>
    <xf numFmtId="2" fontId="30" fillId="0" borderId="10" xfId="36" applyNumberFormat="1" applyFont="1" applyBorder="1" applyAlignment="1">
      <alignment horizontal="center" vertical="center"/>
    </xf>
    <xf numFmtId="2" fontId="31" fillId="0" borderId="60" xfId="36" applyNumberFormat="1" applyFont="1" applyBorder="1" applyAlignment="1">
      <alignment horizontal="center" vertical="center"/>
    </xf>
    <xf numFmtId="2" fontId="30" fillId="7" borderId="11" xfId="0" applyNumberFormat="1" applyFont="1" applyFill="1" applyBorder="1" applyAlignment="1">
      <alignment horizontal="center" vertical="center"/>
    </xf>
    <xf numFmtId="4" fontId="29" fillId="7" borderId="11" xfId="0" applyNumberFormat="1" applyFont="1" applyFill="1" applyBorder="1" applyAlignment="1">
      <alignment horizontal="center" vertical="center"/>
    </xf>
    <xf numFmtId="4" fontId="12" fillId="0" borderId="11" xfId="0" applyNumberFormat="1" applyFont="1" applyBorder="1" applyAlignment="1">
      <alignment horizontal="center" vertical="center"/>
    </xf>
    <xf numFmtId="4" fontId="12" fillId="7" borderId="11" xfId="0" applyNumberFormat="1" applyFont="1" applyFill="1" applyBorder="1" applyAlignment="1">
      <alignment horizontal="center" vertical="center"/>
    </xf>
    <xf numFmtId="2" fontId="29" fillId="7" borderId="11" xfId="34" applyNumberFormat="1" applyFont="1" applyFill="1" applyBorder="1" applyAlignment="1">
      <alignment horizontal="center" vertical="center"/>
    </xf>
    <xf numFmtId="2" fontId="29" fillId="7" borderId="11" xfId="0" applyNumberFormat="1" applyFont="1" applyFill="1" applyBorder="1" applyAlignment="1">
      <alignment horizontal="center" vertical="center"/>
    </xf>
    <xf numFmtId="4" fontId="12" fillId="7" borderId="11" xfId="34" applyNumberFormat="1" applyFont="1" applyFill="1" applyBorder="1" applyAlignment="1" applyProtection="1">
      <alignment horizontal="center" vertical="center"/>
      <protection locked="0"/>
    </xf>
    <xf numFmtId="4" fontId="64" fillId="7" borderId="11" xfId="0" applyNumberFormat="1" applyFont="1" applyFill="1" applyBorder="1" applyAlignment="1">
      <alignment horizontal="center" vertical="center"/>
    </xf>
    <xf numFmtId="4" fontId="29" fillId="0" borderId="11" xfId="0" applyNumberFormat="1" applyFont="1" applyBorder="1" applyAlignment="1">
      <alignment horizontal="center" vertical="center"/>
    </xf>
    <xf numFmtId="2" fontId="31" fillId="7" borderId="11" xfId="0" applyNumberFormat="1" applyFont="1" applyFill="1" applyBorder="1" applyAlignment="1">
      <alignment horizontal="center" vertical="center"/>
    </xf>
    <xf numFmtId="164" fontId="64" fillId="7" borderId="11" xfId="0" applyNumberFormat="1" applyFont="1" applyFill="1" applyBorder="1" applyAlignment="1">
      <alignment vertical="center" wrapText="1"/>
    </xf>
    <xf numFmtId="2" fontId="29" fillId="7" borderId="11" xfId="51" applyNumberFormat="1" applyFont="1" applyFill="1" applyBorder="1" applyAlignment="1">
      <alignment horizontal="center" vertical="center"/>
    </xf>
    <xf numFmtId="0" fontId="29" fillId="7" borderId="11" xfId="40" applyFont="1" applyFill="1" applyBorder="1" applyAlignment="1">
      <alignment horizontal="center" vertical="center" wrapText="1"/>
    </xf>
    <xf numFmtId="2" fontId="31" fillId="7" borderId="11" xfId="58" applyNumberFormat="1" applyFont="1" applyFill="1" applyBorder="1" applyAlignment="1">
      <alignment horizontal="center" vertical="center"/>
    </xf>
    <xf numFmtId="4" fontId="29" fillId="7" borderId="11" xfId="0" applyNumberFormat="1" applyFont="1" applyFill="1" applyBorder="1" applyAlignment="1" applyProtection="1">
      <alignment horizontal="center" vertical="center"/>
      <protection locked="0"/>
    </xf>
    <xf numFmtId="2" fontId="65" fillId="7" borderId="11" xfId="58" applyNumberFormat="1" applyFont="1" applyFill="1" applyBorder="1" applyAlignment="1">
      <alignment horizontal="center" vertical="center"/>
    </xf>
    <xf numFmtId="0" fontId="31" fillId="7" borderId="18" xfId="36" applyFont="1" applyFill="1" applyBorder="1" applyAlignment="1">
      <alignment horizontal="center" vertical="center"/>
    </xf>
    <xf numFmtId="0" fontId="28" fillId="17" borderId="9" xfId="0" applyFont="1" applyFill="1" applyBorder="1" applyAlignment="1">
      <alignment vertical="center"/>
    </xf>
    <xf numFmtId="0" fontId="12" fillId="7" borderId="9" xfId="0" applyFont="1" applyFill="1" applyBorder="1" applyAlignment="1">
      <alignment horizontal="center" vertical="center"/>
    </xf>
    <xf numFmtId="0" fontId="12" fillId="7" borderId="9" xfId="0" applyFont="1" applyFill="1" applyBorder="1" applyAlignment="1">
      <alignment horizontal="left" vertical="center"/>
    </xf>
    <xf numFmtId="49" fontId="28" fillId="17" borderId="9" xfId="47" applyNumberFormat="1" applyFont="1" applyFill="1" applyBorder="1" applyAlignment="1">
      <alignment vertical="center" wrapText="1"/>
    </xf>
    <xf numFmtId="49" fontId="12" fillId="7" borderId="9" xfId="47" applyNumberFormat="1" applyFill="1" applyBorder="1" applyAlignment="1">
      <alignment horizontal="center" vertical="center" wrapText="1"/>
    </xf>
    <xf numFmtId="0" fontId="12" fillId="7" borderId="9" xfId="47" applyFill="1" applyBorder="1" applyAlignment="1">
      <alignment horizontal="left" vertical="center" wrapText="1"/>
    </xf>
    <xf numFmtId="0" fontId="12" fillId="7" borderId="9" xfId="47" applyFill="1" applyBorder="1" applyAlignment="1">
      <alignment horizontal="center" vertical="center"/>
    </xf>
    <xf numFmtId="3" fontId="12" fillId="7" borderId="9" xfId="47" applyNumberFormat="1" applyFill="1" applyBorder="1" applyAlignment="1">
      <alignment horizontal="center" vertical="center"/>
    </xf>
    <xf numFmtId="0" fontId="12" fillId="7" borderId="9" xfId="47" applyFill="1" applyBorder="1" applyAlignment="1">
      <alignment horizontal="left" vertical="center"/>
    </xf>
    <xf numFmtId="0" fontId="84" fillId="11" borderId="9" xfId="0" applyFont="1" applyFill="1" applyBorder="1" applyAlignment="1">
      <alignment vertical="center"/>
    </xf>
    <xf numFmtId="0" fontId="16" fillId="0" borderId="9" xfId="0" applyFont="1" applyBorder="1"/>
    <xf numFmtId="0" fontId="32" fillId="0" borderId="9" xfId="0" applyFont="1" applyBorder="1" applyAlignment="1">
      <alignment horizontal="center" vertical="center" wrapText="1"/>
    </xf>
    <xf numFmtId="0" fontId="32" fillId="0" borderId="9" xfId="0" applyFont="1" applyBorder="1" applyAlignment="1">
      <alignment vertical="center" wrapText="1"/>
    </xf>
    <xf numFmtId="0" fontId="32" fillId="0" borderId="9" xfId="0" applyFont="1" applyBorder="1" applyAlignment="1">
      <alignment horizontal="center" vertical="center"/>
    </xf>
    <xf numFmtId="49" fontId="32" fillId="0" borderId="9" xfId="0" applyNumberFormat="1" applyFont="1" applyBorder="1" applyAlignment="1">
      <alignment horizontal="center" vertical="center"/>
    </xf>
    <xf numFmtId="0" fontId="32" fillId="0" borderId="9" xfId="0" applyFont="1" applyBorder="1" applyAlignment="1">
      <alignment horizontal="center"/>
    </xf>
    <xf numFmtId="0" fontId="85" fillId="0" borderId="9" xfId="0" applyFont="1" applyBorder="1"/>
    <xf numFmtId="0" fontId="32" fillId="0" borderId="9" xfId="0" applyFont="1" applyBorder="1" applyAlignment="1">
      <alignment wrapText="1"/>
    </xf>
    <xf numFmtId="0" fontId="32" fillId="12" borderId="9" xfId="0" applyFont="1" applyFill="1" applyBorder="1" applyAlignment="1">
      <alignment horizontal="center" vertical="center" wrapText="1"/>
    </xf>
    <xf numFmtId="0" fontId="32" fillId="12" borderId="9" xfId="0" applyFont="1" applyFill="1" applyBorder="1" applyAlignment="1">
      <alignment horizontal="center" vertical="center"/>
    </xf>
    <xf numFmtId="0" fontId="32" fillId="0" borderId="9" xfId="0" applyFont="1" applyBorder="1"/>
    <xf numFmtId="1" fontId="32" fillId="0" borderId="9" xfId="0" applyNumberFormat="1" applyFont="1" applyBorder="1" applyAlignment="1">
      <alignment horizontal="center" vertical="center"/>
    </xf>
    <xf numFmtId="0" fontId="16" fillId="0" borderId="9" xfId="0" applyFont="1" applyBorder="1" applyAlignment="1">
      <alignment horizontal="center" vertical="center" wrapText="1"/>
    </xf>
    <xf numFmtId="0" fontId="32" fillId="16" borderId="9" xfId="0" applyFont="1" applyFill="1" applyBorder="1" applyAlignment="1">
      <alignment horizontal="center" vertical="center" wrapText="1"/>
    </xf>
    <xf numFmtId="0" fontId="28" fillId="18" borderId="9" xfId="0" applyFont="1" applyFill="1" applyBorder="1" applyAlignment="1">
      <alignment horizontal="left" wrapText="1"/>
    </xf>
    <xf numFmtId="3" fontId="0" fillId="0" borderId="14" xfId="0" applyNumberFormat="1" applyBorder="1" applyAlignment="1">
      <alignment horizontal="center" vertical="center" wrapText="1"/>
    </xf>
    <xf numFmtId="0" fontId="0" fillId="0" borderId="11" xfId="0" applyBorder="1" applyAlignment="1">
      <alignment vertical="top"/>
    </xf>
    <xf numFmtId="0" fontId="31" fillId="7" borderId="11" xfId="36" applyFont="1" applyFill="1" applyBorder="1"/>
    <xf numFmtId="0" fontId="0" fillId="0" borderId="11" xfId="0" applyBorder="1" applyAlignment="1">
      <alignment horizontal="center" vertical="center"/>
    </xf>
    <xf numFmtId="0" fontId="0" fillId="7" borderId="11" xfId="0" applyFill="1" applyBorder="1" applyAlignment="1">
      <alignment horizontal="left" vertical="center" wrapText="1"/>
    </xf>
    <xf numFmtId="0" fontId="0" fillId="7" borderId="11" xfId="0" applyFill="1" applyBorder="1" applyAlignment="1">
      <alignment horizontal="center" vertical="center"/>
    </xf>
    <xf numFmtId="0" fontId="68" fillId="7" borderId="11" xfId="0" applyFont="1" applyFill="1" applyBorder="1" applyAlignment="1">
      <alignment horizontal="left" vertical="center" wrapText="1"/>
    </xf>
    <xf numFmtId="0" fontId="0" fillId="7" borderId="11" xfId="47" applyFont="1" applyFill="1" applyBorder="1" applyAlignment="1">
      <alignment horizontal="center" vertical="center"/>
    </xf>
    <xf numFmtId="0" fontId="28" fillId="17" borderId="11" xfId="0" applyFont="1" applyFill="1" applyBorder="1" applyAlignment="1">
      <alignment vertical="center"/>
    </xf>
    <xf numFmtId="49" fontId="28" fillId="17" borderId="11" xfId="47" applyNumberFormat="1" applyFont="1" applyFill="1" applyBorder="1" applyAlignment="1">
      <alignment vertical="center" wrapText="1"/>
    </xf>
    <xf numFmtId="0" fontId="0" fillId="7" borderId="11" xfId="0" applyFill="1" applyBorder="1" applyAlignment="1">
      <alignment horizontal="justify" vertical="center" wrapText="1"/>
    </xf>
    <xf numFmtId="0" fontId="28" fillId="17" borderId="11" xfId="0" applyFont="1" applyFill="1" applyBorder="1" applyAlignment="1">
      <alignment vertical="center" wrapText="1"/>
    </xf>
    <xf numFmtId="4" fontId="0" fillId="7" borderId="9" xfId="0" applyNumberFormat="1" applyFont="1" applyFill="1" applyBorder="1" applyAlignment="1">
      <alignment horizontal="center" vertical="center" wrapText="1"/>
    </xf>
    <xf numFmtId="0" fontId="36" fillId="7" borderId="38" xfId="34" applyFont="1" applyFill="1" applyBorder="1" applyAlignment="1">
      <alignment horizontal="center" vertical="center" wrapText="1"/>
    </xf>
    <xf numFmtId="0" fontId="0" fillId="0" borderId="9" xfId="0" applyBorder="1" applyAlignment="1">
      <alignment vertical="top" wrapText="1"/>
    </xf>
    <xf numFmtId="3" fontId="0" fillId="7" borderId="57" xfId="0" applyNumberFormat="1" applyFill="1" applyBorder="1" applyAlignment="1">
      <alignment horizontal="center" vertical="center" wrapText="1"/>
    </xf>
    <xf numFmtId="0" fontId="28" fillId="7" borderId="9" xfId="0" applyFont="1" applyFill="1" applyBorder="1"/>
    <xf numFmtId="0" fontId="0" fillId="7" borderId="38" xfId="0" applyFill="1" applyBorder="1" applyAlignment="1">
      <alignment horizontal="center" vertical="center"/>
    </xf>
    <xf numFmtId="3" fontId="38" fillId="7" borderId="38" xfId="0" applyNumberFormat="1" applyFont="1" applyFill="1" applyBorder="1" applyAlignment="1">
      <alignment horizontal="center" vertical="center" wrapText="1"/>
    </xf>
    <xf numFmtId="3" fontId="38" fillId="7" borderId="9" xfId="0" applyNumberFormat="1" applyFont="1" applyFill="1" applyBorder="1" applyAlignment="1">
      <alignment horizontal="center" vertical="center" wrapText="1"/>
    </xf>
    <xf numFmtId="169" fontId="12" fillId="7" borderId="9" xfId="34" applyNumberFormat="1" applyFont="1" applyFill="1" applyBorder="1" applyAlignment="1" applyProtection="1">
      <alignment horizontal="center" vertical="center"/>
      <protection locked="0"/>
    </xf>
    <xf numFmtId="2" fontId="86" fillId="7" borderId="9" xfId="51" applyNumberFormat="1" applyFont="1" applyFill="1" applyBorder="1" applyAlignment="1">
      <alignment horizontal="center" vertical="center" wrapText="1"/>
    </xf>
    <xf numFmtId="0" fontId="88" fillId="7" borderId="9" xfId="0" applyFont="1" applyFill="1" applyBorder="1" applyAlignment="1">
      <alignment horizontal="center" vertical="center"/>
    </xf>
    <xf numFmtId="0" fontId="89" fillId="7" borderId="9" xfId="0" applyFont="1" applyFill="1" applyBorder="1" applyAlignment="1">
      <alignment horizontal="center" vertical="center"/>
    </xf>
    <xf numFmtId="4" fontId="87" fillId="0" borderId="9" xfId="0" applyNumberFormat="1" applyFont="1" applyBorder="1" applyAlignment="1">
      <alignment horizontal="center" vertical="center" wrapText="1"/>
    </xf>
    <xf numFmtId="2" fontId="87" fillId="7" borderId="9" xfId="0" applyNumberFormat="1" applyFont="1" applyFill="1" applyBorder="1" applyAlignment="1">
      <alignment horizontal="center" vertical="center"/>
    </xf>
    <xf numFmtId="3" fontId="31" fillId="7" borderId="34" xfId="63" applyNumberFormat="1" applyFont="1" applyFill="1" applyBorder="1" applyAlignment="1">
      <alignment horizontal="center" vertical="center" wrapText="1"/>
    </xf>
    <xf numFmtId="3" fontId="29" fillId="0" borderId="34" xfId="0" applyNumberFormat="1" applyFont="1" applyBorder="1" applyAlignment="1">
      <alignment horizontal="center" vertical="center" wrapText="1"/>
    </xf>
    <xf numFmtId="0" fontId="29" fillId="7" borderId="9" xfId="34" applyFont="1" applyFill="1" applyBorder="1" applyAlignment="1">
      <alignment horizontal="center" vertical="center" wrapText="1"/>
    </xf>
    <xf numFmtId="0" fontId="0" fillId="0" borderId="9" xfId="0" applyFont="1" applyBorder="1" applyAlignment="1">
      <alignment wrapText="1"/>
    </xf>
    <xf numFmtId="2" fontId="0" fillId="7" borderId="9" xfId="0" applyNumberFormat="1" applyFont="1" applyFill="1" applyBorder="1" applyAlignment="1">
      <alignment horizontal="center" vertical="center"/>
    </xf>
    <xf numFmtId="4" fontId="0" fillId="7" borderId="9" xfId="0" applyNumberFormat="1" applyFont="1" applyFill="1" applyBorder="1" applyAlignment="1">
      <alignment horizontal="left" vertical="center" wrapText="1"/>
    </xf>
    <xf numFmtId="0" fontId="0" fillId="0" borderId="9" xfId="0" applyFont="1" applyBorder="1"/>
    <xf numFmtId="0" fontId="0" fillId="0" borderId="9" xfId="0" applyFont="1" applyBorder="1" applyAlignment="1">
      <alignment horizontal="left" vertical="center" wrapText="1"/>
    </xf>
    <xf numFmtId="0" fontId="0" fillId="7" borderId="9" xfId="34" applyFont="1" applyFill="1" applyBorder="1" applyAlignment="1" applyProtection="1">
      <alignment vertical="center" wrapText="1"/>
      <protection locked="0"/>
    </xf>
    <xf numFmtId="4" fontId="29" fillId="0" borderId="9" xfId="0" applyNumberFormat="1" applyFont="1" applyBorder="1" applyAlignment="1">
      <alignment horizontal="center" vertical="center" wrapText="1"/>
    </xf>
    <xf numFmtId="0" fontId="29" fillId="0" borderId="9" xfId="0" applyFont="1" applyBorder="1" applyAlignment="1">
      <alignment horizontal="left" vertical="center" indent="3"/>
    </xf>
    <xf numFmtId="0" fontId="0" fillId="7" borderId="9" xfId="0" applyFont="1" applyFill="1" applyBorder="1" applyAlignment="1">
      <alignment horizontal="left" vertical="center" wrapText="1"/>
    </xf>
    <xf numFmtId="0" fontId="0" fillId="7" borderId="9" xfId="47" applyFont="1" applyFill="1" applyBorder="1" applyAlignment="1">
      <alignment horizontal="left" vertical="center" wrapText="1"/>
    </xf>
    <xf numFmtId="0" fontId="90" fillId="7" borderId="9" xfId="0" applyFont="1" applyFill="1" applyBorder="1" applyAlignment="1">
      <alignment vertical="top" wrapText="1"/>
    </xf>
    <xf numFmtId="0" fontId="12" fillId="0" borderId="9" xfId="51" applyFont="1" applyBorder="1" applyAlignment="1">
      <alignment horizontal="left" vertical="center" wrapText="1"/>
    </xf>
    <xf numFmtId="0" fontId="12" fillId="9" borderId="9" xfId="51" quotePrefix="1" applyFont="1" applyFill="1" applyBorder="1" applyAlignment="1">
      <alignment horizontal="left" vertical="center" wrapText="1"/>
    </xf>
    <xf numFmtId="4" fontId="12" fillId="7" borderId="9" xfId="63" applyNumberFormat="1" applyFont="1" applyFill="1" applyBorder="1" applyAlignment="1">
      <alignment horizontal="left" vertical="center" wrapText="1"/>
    </xf>
    <xf numFmtId="4" fontId="29" fillId="0" borderId="9" xfId="0" applyNumberFormat="1" applyFont="1" applyBorder="1" applyAlignment="1">
      <alignment horizontal="left" vertical="center" wrapText="1"/>
    </xf>
    <xf numFmtId="0" fontId="29" fillId="7" borderId="9" xfId="0" applyFont="1" applyFill="1" applyBorder="1" applyAlignment="1">
      <alignment horizontal="left" vertical="center" wrapText="1"/>
    </xf>
    <xf numFmtId="4" fontId="69" fillId="7" borderId="9" xfId="0" applyNumberFormat="1" applyFont="1" applyFill="1" applyBorder="1" applyAlignment="1">
      <alignment vertical="center" wrapText="1"/>
    </xf>
    <xf numFmtId="0" fontId="29" fillId="7" borderId="9" xfId="34" applyFont="1" applyFill="1" applyBorder="1" applyAlignment="1" applyProtection="1">
      <alignment vertical="center" wrapText="1"/>
      <protection locked="0"/>
    </xf>
    <xf numFmtId="4" fontId="29" fillId="7" borderId="9" xfId="63" applyNumberFormat="1" applyFont="1" applyFill="1" applyBorder="1" applyAlignment="1">
      <alignment horizontal="left" vertical="center" wrapText="1"/>
    </xf>
    <xf numFmtId="0" fontId="91" fillId="0" borderId="0" xfId="36" applyFont="1"/>
    <xf numFmtId="0" fontId="91" fillId="0" borderId="0" xfId="36" applyFont="1" applyAlignment="1">
      <alignment vertical="center"/>
    </xf>
    <xf numFmtId="0" fontId="91" fillId="0" borderId="0" xfId="36" applyFont="1" applyAlignment="1">
      <alignment horizontal="right" vertical="center"/>
    </xf>
    <xf numFmtId="49" fontId="91" fillId="0" borderId="0" xfId="36" applyNumberFormat="1" applyFont="1" applyAlignment="1">
      <alignment horizontal="center"/>
    </xf>
    <xf numFmtId="0" fontId="92" fillId="0" borderId="0" xfId="36" applyFont="1" applyAlignment="1">
      <alignment horizontal="right" vertical="center"/>
    </xf>
    <xf numFmtId="0" fontId="92" fillId="0" borderId="0" xfId="36" applyFont="1"/>
    <xf numFmtId="0" fontId="92" fillId="0" borderId="0" xfId="36" applyFont="1" applyAlignment="1">
      <alignment vertical="center"/>
    </xf>
    <xf numFmtId="0" fontId="29" fillId="0" borderId="0" xfId="36" applyFont="1" applyAlignment="1">
      <alignment vertical="top"/>
    </xf>
    <xf numFmtId="0" fontId="29" fillId="0" borderId="0" xfId="36" applyFont="1"/>
    <xf numFmtId="0" fontId="92" fillId="0" borderId="0" xfId="0" applyFont="1"/>
    <xf numFmtId="0" fontId="92" fillId="0" borderId="0" xfId="36" applyFont="1" applyAlignment="1">
      <alignment horizontal="left" vertical="center"/>
    </xf>
    <xf numFmtId="165" fontId="69" fillId="0" borderId="0" xfId="36" applyNumberFormat="1" applyFont="1"/>
    <xf numFmtId="0" fontId="92" fillId="8" borderId="0" xfId="36" applyFont="1" applyFill="1" applyAlignment="1">
      <alignment horizontal="right" vertical="center"/>
    </xf>
    <xf numFmtId="0" fontId="92" fillId="8" borderId="0" xfId="36" applyFont="1" applyFill="1" applyAlignment="1">
      <alignment vertical="center"/>
    </xf>
    <xf numFmtId="0" fontId="93" fillId="0" borderId="0" xfId="36" applyFont="1" applyAlignment="1">
      <alignment vertical="center"/>
    </xf>
    <xf numFmtId="0" fontId="29" fillId="0" borderId="0" xfId="36" applyFont="1" applyAlignment="1">
      <alignment vertical="center" wrapText="1"/>
    </xf>
    <xf numFmtId="0" fontId="29" fillId="0" borderId="5" xfId="36" applyFont="1" applyBorder="1" applyAlignment="1">
      <alignment horizontal="center" vertical="center" textRotation="90" wrapText="1"/>
    </xf>
    <xf numFmtId="0" fontId="29" fillId="0" borderId="14" xfId="36" applyFont="1" applyBorder="1" applyAlignment="1">
      <alignment horizontal="center" vertical="center"/>
    </xf>
    <xf numFmtId="0" fontId="94" fillId="0" borderId="11" xfId="0" applyFont="1" applyBorder="1" applyAlignment="1">
      <alignment horizontal="center" vertical="center" wrapText="1"/>
    </xf>
    <xf numFmtId="0" fontId="95" fillId="4" borderId="10" xfId="33" applyFont="1" applyFill="1" applyBorder="1" applyAlignment="1" applyProtection="1">
      <alignment vertical="center" wrapText="1"/>
      <protection locked="0"/>
    </xf>
    <xf numFmtId="2" fontId="29" fillId="0" borderId="11" xfId="0" applyNumberFormat="1" applyFont="1" applyBorder="1" applyAlignment="1">
      <alignment horizontal="center" vertical="center"/>
    </xf>
    <xf numFmtId="2" fontId="29" fillId="7" borderId="11" xfId="36" applyNumberFormat="1" applyFont="1" applyFill="1" applyBorder="1" applyAlignment="1">
      <alignment horizontal="center" vertical="center"/>
    </xf>
    <xf numFmtId="2" fontId="29" fillId="0" borderId="11" xfId="36" applyNumberFormat="1" applyFont="1" applyBorder="1" applyAlignment="1">
      <alignment horizontal="center" vertical="center"/>
    </xf>
    <xf numFmtId="2" fontId="29" fillId="0" borderId="15" xfId="0" applyNumberFormat="1" applyFont="1" applyBorder="1" applyAlignment="1">
      <alignment horizontal="center" vertical="center"/>
    </xf>
    <xf numFmtId="0" fontId="29" fillId="0" borderId="34" xfId="62" applyFont="1" applyBorder="1" applyAlignment="1">
      <alignment horizontal="center" vertical="center"/>
    </xf>
    <xf numFmtId="0" fontId="29" fillId="9" borderId="9" xfId="0" applyFont="1" applyFill="1" applyBorder="1" applyAlignment="1">
      <alignment horizontal="center" vertical="center" wrapText="1"/>
    </xf>
    <xf numFmtId="0" fontId="29" fillId="0" borderId="9" xfId="34" applyFont="1" applyBorder="1" applyAlignment="1" applyProtection="1">
      <alignment vertical="center" wrapText="1"/>
      <protection locked="0"/>
    </xf>
    <xf numFmtId="0" fontId="29" fillId="7" borderId="9" xfId="23" applyFont="1" applyFill="1" applyBorder="1" applyAlignment="1">
      <alignment horizontal="center" vertical="center" shrinkToFit="1"/>
    </xf>
    <xf numFmtId="169" fontId="29" fillId="7" borderId="9" xfId="62" applyNumberFormat="1" applyFont="1" applyFill="1" applyBorder="1" applyAlignment="1">
      <alignment horizontal="center" vertical="center"/>
    </xf>
    <xf numFmtId="0" fontId="92" fillId="7" borderId="0" xfId="36" applyFont="1" applyFill="1"/>
    <xf numFmtId="0" fontId="69" fillId="7" borderId="9" xfId="0" applyFont="1" applyFill="1" applyBorder="1" applyAlignment="1">
      <alignment horizontal="left" vertical="center" wrapText="1" indent="1"/>
    </xf>
    <xf numFmtId="0" fontId="29" fillId="7" borderId="9" xfId="62" applyFont="1" applyFill="1" applyBorder="1" applyAlignment="1">
      <alignment horizontal="center" vertical="center"/>
    </xf>
    <xf numFmtId="0" fontId="29" fillId="0" borderId="9" xfId="0" applyFont="1" applyBorder="1" applyAlignment="1">
      <alignment horizontal="left" vertical="center" wrapText="1" indent="1"/>
    </xf>
    <xf numFmtId="0" fontId="29" fillId="3" borderId="34" xfId="34" applyFont="1" applyFill="1" applyBorder="1" applyAlignment="1">
      <alignment horizontal="center" vertical="center" wrapText="1"/>
    </xf>
    <xf numFmtId="0" fontId="29" fillId="7" borderId="9" xfId="0" applyFont="1" applyFill="1" applyBorder="1" applyAlignment="1">
      <alignment horizontal="center"/>
    </xf>
    <xf numFmtId="0" fontId="69" fillId="7" borderId="9" xfId="0" applyFont="1" applyFill="1" applyBorder="1" applyAlignment="1">
      <alignment vertical="top" wrapText="1"/>
    </xf>
    <xf numFmtId="0" fontId="29" fillId="7" borderId="9" xfId="0" applyFont="1" applyFill="1" applyBorder="1" applyAlignment="1">
      <alignment horizontal="center" vertical="center" wrapText="1"/>
    </xf>
    <xf numFmtId="2" fontId="29" fillId="7" borderId="9" xfId="34" applyNumberFormat="1" applyFont="1" applyFill="1" applyBorder="1" applyAlignment="1" applyProtection="1">
      <alignment horizontal="center" vertical="center"/>
      <protection locked="0"/>
    </xf>
    <xf numFmtId="0" fontId="29" fillId="0" borderId="16" xfId="36" applyFont="1" applyBorder="1" applyAlignment="1">
      <alignment horizontal="center" vertical="center"/>
    </xf>
    <xf numFmtId="0" fontId="29" fillId="0" borderId="17" xfId="36" applyFont="1" applyBorder="1" applyAlignment="1">
      <alignment horizontal="center" vertical="center"/>
    </xf>
    <xf numFmtId="0" fontId="29" fillId="0" borderId="18" xfId="36" applyFont="1" applyBorder="1" applyAlignment="1">
      <alignment vertical="center" wrapText="1"/>
    </xf>
    <xf numFmtId="0" fontId="29" fillId="0" borderId="18" xfId="36" applyFont="1" applyBorder="1" applyAlignment="1">
      <alignment horizontal="center" vertical="center" wrapText="1"/>
    </xf>
    <xf numFmtId="2" fontId="29" fillId="0" borderId="18" xfId="36" applyNumberFormat="1" applyFont="1" applyBorder="1" applyAlignment="1">
      <alignment horizontal="center" vertical="center"/>
    </xf>
    <xf numFmtId="2" fontId="29" fillId="7" borderId="18" xfId="36" applyNumberFormat="1" applyFont="1" applyFill="1" applyBorder="1" applyAlignment="1">
      <alignment horizontal="center" vertical="center"/>
    </xf>
    <xf numFmtId="2" fontId="29" fillId="0" borderId="19" xfId="36" applyNumberFormat="1" applyFont="1" applyBorder="1" applyAlignment="1">
      <alignment horizontal="center" vertical="center"/>
    </xf>
    <xf numFmtId="0" fontId="92" fillId="0" borderId="5" xfId="36" applyFont="1" applyBorder="1" applyAlignment="1">
      <alignment vertical="top"/>
    </xf>
    <xf numFmtId="165" fontId="91" fillId="0" borderId="21" xfId="36" applyNumberFormat="1" applyFont="1" applyBorder="1" applyAlignment="1">
      <alignment horizontal="right" vertical="center"/>
    </xf>
    <xf numFmtId="0" fontId="92" fillId="0" borderId="0" xfId="41" applyFont="1"/>
    <xf numFmtId="0" fontId="92" fillId="3" borderId="0" xfId="41" applyFont="1" applyFill="1"/>
    <xf numFmtId="0" fontId="29" fillId="0" borderId="0" xfId="0" applyFont="1"/>
    <xf numFmtId="0" fontId="69" fillId="0" borderId="0" xfId="45" applyFont="1" applyAlignment="1">
      <alignment horizontal="left" vertical="center" wrapText="1"/>
    </xf>
    <xf numFmtId="0" fontId="29" fillId="0" borderId="0" xfId="45" applyFont="1" applyAlignment="1">
      <alignment vertical="center"/>
    </xf>
    <xf numFmtId="0" fontId="92" fillId="0" borderId="0" xfId="0" applyFont="1" applyAlignment="1">
      <alignment horizontal="center" vertical="top" wrapText="1"/>
    </xf>
    <xf numFmtId="0" fontId="92" fillId="0" borderId="0" xfId="0" applyFont="1" applyAlignment="1">
      <alignment horizontal="center"/>
    </xf>
    <xf numFmtId="0" fontId="29" fillId="7" borderId="34" xfId="34" applyFont="1" applyFill="1" applyBorder="1" applyAlignment="1">
      <alignment horizontal="center" vertical="center" wrapText="1"/>
    </xf>
    <xf numFmtId="0" fontId="29" fillId="3" borderId="9" xfId="64" applyFont="1" applyFill="1" applyBorder="1" applyAlignment="1">
      <alignment horizontal="center" vertical="center" wrapText="1"/>
    </xf>
    <xf numFmtId="4" fontId="96" fillId="13" borderId="9" xfId="63" applyNumberFormat="1" applyFont="1" applyFill="1" applyBorder="1" applyAlignment="1">
      <alignment horizontal="center" vertical="center" wrapText="1"/>
    </xf>
    <xf numFmtId="4" fontId="96" fillId="7" borderId="9" xfId="63" applyNumberFormat="1" applyFont="1" applyFill="1" applyBorder="1" applyAlignment="1">
      <alignment horizontal="center" vertical="center" wrapText="1"/>
    </xf>
    <xf numFmtId="2" fontId="29" fillId="7" borderId="9" xfId="59" applyNumberFormat="1" applyFont="1" applyFill="1" applyBorder="1" applyAlignment="1">
      <alignment horizontal="center" vertical="center"/>
    </xf>
    <xf numFmtId="0" fontId="94" fillId="3" borderId="9" xfId="64" applyFont="1" applyFill="1" applyBorder="1" applyAlignment="1">
      <alignment horizontal="center" vertical="center" wrapText="1"/>
    </xf>
    <xf numFmtId="0" fontId="29" fillId="7" borderId="9" xfId="0" applyFont="1" applyFill="1" applyBorder="1" applyAlignment="1">
      <alignment wrapText="1"/>
    </xf>
    <xf numFmtId="0" fontId="29" fillId="7" borderId="9" xfId="64" applyFont="1" applyFill="1" applyBorder="1" applyAlignment="1">
      <alignment horizontal="center" vertical="center" wrapText="1"/>
    </xf>
    <xf numFmtId="4" fontId="29" fillId="7" borderId="9" xfId="34" applyNumberFormat="1" applyFont="1" applyFill="1" applyBorder="1" applyAlignment="1" applyProtection="1">
      <alignment horizontal="center" vertical="center"/>
      <protection locked="0"/>
    </xf>
    <xf numFmtId="0" fontId="92" fillId="7" borderId="9" xfId="53" applyFont="1" applyFill="1" applyBorder="1" applyAlignment="1">
      <alignment horizontal="center" vertical="center"/>
    </xf>
    <xf numFmtId="0" fontId="92" fillId="7" borderId="9" xfId="53" applyFont="1" applyFill="1" applyBorder="1"/>
    <xf numFmtId="0" fontId="94" fillId="7" borderId="9" xfId="34" applyFont="1" applyFill="1" applyBorder="1" applyAlignment="1">
      <alignment horizontal="center" vertical="center" wrapText="1"/>
    </xf>
    <xf numFmtId="0" fontId="29" fillId="19" borderId="9" xfId="34" applyFont="1" applyFill="1" applyBorder="1" applyAlignment="1" applyProtection="1">
      <alignment vertical="center" wrapText="1"/>
      <protection locked="0"/>
    </xf>
    <xf numFmtId="2" fontId="29" fillId="7" borderId="0" xfId="34" applyNumberFormat="1" applyFont="1" applyFill="1" applyBorder="1" applyAlignment="1" applyProtection="1">
      <alignment horizontal="center" vertical="center"/>
      <protection locked="0"/>
    </xf>
    <xf numFmtId="2" fontId="29" fillId="0" borderId="23" xfId="0" applyNumberFormat="1" applyFont="1" applyBorder="1" applyAlignment="1">
      <alignment horizontal="center" vertical="center"/>
    </xf>
    <xf numFmtId="2" fontId="29" fillId="0" borderId="24" xfId="0" applyNumberFormat="1" applyFont="1" applyBorder="1" applyAlignment="1">
      <alignment horizontal="center" vertical="center"/>
    </xf>
    <xf numFmtId="0" fontId="29" fillId="0" borderId="9" xfId="0" applyFont="1" applyBorder="1" applyAlignment="1">
      <alignment horizontal="left" vertical="center" wrapText="1"/>
    </xf>
    <xf numFmtId="0" fontId="91" fillId="0" borderId="0" xfId="36" applyFont="1" applyAlignment="1">
      <alignment wrapText="1"/>
    </xf>
    <xf numFmtId="2" fontId="91" fillId="0" borderId="0" xfId="36" applyNumberFormat="1" applyFont="1" applyAlignment="1">
      <alignment horizontal="center"/>
    </xf>
    <xf numFmtId="0" fontId="92" fillId="0" borderId="0" xfId="36" applyFont="1" applyAlignment="1">
      <alignment horizontal="right" vertical="center" wrapText="1"/>
    </xf>
    <xf numFmtId="0" fontId="92" fillId="0" borderId="0" xfId="36" applyFont="1" applyAlignment="1">
      <alignment wrapText="1"/>
    </xf>
    <xf numFmtId="0" fontId="94" fillId="7" borderId="9" xfId="64" applyFont="1" applyFill="1" applyBorder="1" applyAlignment="1">
      <alignment horizontal="center" vertical="center" wrapText="1"/>
    </xf>
    <xf numFmtId="0" fontId="96" fillId="7" borderId="9" xfId="34" applyFont="1" applyFill="1" applyBorder="1" applyAlignment="1" applyProtection="1">
      <alignment horizontal="center" vertical="center" wrapText="1"/>
      <protection locked="0"/>
    </xf>
    <xf numFmtId="0" fontId="94" fillId="7" borderId="9" xfId="66" applyFont="1" applyFill="1" applyBorder="1" applyAlignment="1">
      <alignment horizontal="center" vertical="center" wrapText="1"/>
    </xf>
    <xf numFmtId="0" fontId="29" fillId="7" borderId="9" xfId="0" applyFont="1" applyFill="1" applyBorder="1" applyAlignment="1">
      <alignment horizontal="left" wrapText="1"/>
    </xf>
    <xf numFmtId="0" fontId="29" fillId="0" borderId="34" xfId="65" applyFont="1" applyBorder="1" applyAlignment="1">
      <alignment horizontal="center" vertical="center"/>
    </xf>
    <xf numFmtId="0" fontId="94" fillId="0" borderId="9" xfId="0" applyFont="1" applyBorder="1" applyAlignment="1">
      <alignment horizontal="center" vertical="center" wrapText="1"/>
    </xf>
    <xf numFmtId="2" fontId="29" fillId="7" borderId="9" xfId="65" applyNumberFormat="1" applyFont="1" applyFill="1" applyBorder="1" applyAlignment="1">
      <alignment horizontal="center" vertical="center"/>
    </xf>
    <xf numFmtId="0" fontId="29" fillId="7" borderId="9" xfId="0" applyFont="1" applyFill="1" applyBorder="1"/>
    <xf numFmtId="0" fontId="29" fillId="7" borderId="9" xfId="0" applyFont="1" applyFill="1" applyBorder="1" applyAlignment="1">
      <alignment horizontal="center" vertical="center"/>
    </xf>
    <xf numFmtId="169" fontId="29" fillId="7" borderId="9" xfId="34" applyNumberFormat="1" applyFont="1" applyFill="1" applyBorder="1" applyAlignment="1" applyProtection="1">
      <alignment horizontal="center" vertical="center"/>
      <protection locked="0"/>
    </xf>
    <xf numFmtId="0" fontId="29" fillId="0" borderId="18" xfId="36" applyFont="1" applyBorder="1" applyAlignment="1">
      <alignment horizontal="center" vertical="center"/>
    </xf>
    <xf numFmtId="0" fontId="91" fillId="7" borderId="0" xfId="36" applyFont="1" applyFill="1"/>
    <xf numFmtId="0" fontId="91" fillId="7" borderId="0" xfId="36" applyFont="1" applyFill="1" applyAlignment="1">
      <alignment vertical="center"/>
    </xf>
    <xf numFmtId="49" fontId="91" fillId="0" borderId="0" xfId="36" applyNumberFormat="1" applyFont="1"/>
    <xf numFmtId="0" fontId="92" fillId="7" borderId="0" xfId="36" applyFont="1" applyFill="1" applyAlignment="1">
      <alignment horizontal="right" vertical="center"/>
    </xf>
    <xf numFmtId="0" fontId="29" fillId="7" borderId="0" xfId="36" applyFont="1" applyFill="1" applyAlignment="1">
      <alignment vertical="top"/>
    </xf>
    <xf numFmtId="0" fontId="92" fillId="7" borderId="0" xfId="36" applyFont="1" applyFill="1" applyAlignment="1">
      <alignment horizontal="left" vertical="center"/>
    </xf>
    <xf numFmtId="0" fontId="92" fillId="7" borderId="0" xfId="36" applyFont="1" applyFill="1" applyAlignment="1">
      <alignment vertical="center"/>
    </xf>
    <xf numFmtId="0" fontId="93" fillId="7" borderId="0" xfId="36" applyFont="1" applyFill="1" applyAlignment="1">
      <alignment vertical="center"/>
    </xf>
    <xf numFmtId="0" fontId="29" fillId="0" borderId="29" xfId="36" applyFont="1" applyBorder="1" applyAlignment="1">
      <alignment horizontal="center" vertical="center"/>
    </xf>
    <xf numFmtId="0" fontId="29" fillId="7" borderId="30" xfId="36" applyFont="1" applyFill="1" applyBorder="1" applyAlignment="1">
      <alignment horizontal="center" vertical="center"/>
    </xf>
    <xf numFmtId="0" fontId="95" fillId="4" borderId="30" xfId="33" applyFont="1" applyFill="1" applyBorder="1" applyAlignment="1" applyProtection="1">
      <alignment vertical="center" wrapText="1"/>
      <protection locked="0"/>
    </xf>
    <xf numFmtId="2" fontId="29" fillId="7" borderId="30" xfId="36" applyNumberFormat="1" applyFont="1" applyFill="1" applyBorder="1" applyAlignment="1">
      <alignment horizontal="center" vertical="center"/>
    </xf>
    <xf numFmtId="2" fontId="29" fillId="0" borderId="30" xfId="36" applyNumberFormat="1" applyFont="1" applyBorder="1" applyAlignment="1">
      <alignment horizontal="center" vertical="center"/>
    </xf>
    <xf numFmtId="2" fontId="29" fillId="0" borderId="33" xfId="36" applyNumberFormat="1" applyFont="1" applyBorder="1" applyAlignment="1">
      <alignment horizontal="center" vertical="center"/>
    </xf>
    <xf numFmtId="3" fontId="29" fillId="0" borderId="34" xfId="20" applyNumberFormat="1" applyFont="1" applyBorder="1" applyAlignment="1">
      <alignment horizontal="center" vertical="center" wrapText="1"/>
    </xf>
    <xf numFmtId="0" fontId="29" fillId="0" borderId="9" xfId="34" applyFont="1" applyBorder="1" applyAlignment="1">
      <alignment horizontal="center" vertical="center" wrapText="1"/>
    </xf>
    <xf numFmtId="4" fontId="97" fillId="0" borderId="9" xfId="59" applyNumberFormat="1" applyFont="1" applyBorder="1" applyAlignment="1">
      <alignment horizontal="left" vertical="center" wrapText="1"/>
    </xf>
    <xf numFmtId="4" fontId="29" fillId="0" borderId="9" xfId="20" applyNumberFormat="1" applyFont="1" applyBorder="1" applyAlignment="1">
      <alignment horizontal="center" vertical="center" wrapText="1"/>
    </xf>
    <xf numFmtId="0" fontId="29" fillId="0" borderId="9" xfId="36" applyFont="1" applyBorder="1"/>
    <xf numFmtId="2" fontId="29" fillId="0" borderId="47" xfId="0" applyNumberFormat="1" applyFont="1" applyBorder="1" applyAlignment="1">
      <alignment horizontal="center" vertical="center"/>
    </xf>
    <xf numFmtId="4" fontId="29" fillId="7" borderId="9" xfId="0" applyNumberFormat="1" applyFont="1" applyFill="1" applyBorder="1" applyAlignment="1" applyProtection="1">
      <alignment horizontal="center" vertical="center"/>
      <protection locked="0"/>
    </xf>
    <xf numFmtId="4" fontId="97" fillId="7" borderId="9" xfId="59" applyNumberFormat="1" applyFont="1" applyFill="1" applyBorder="1" applyAlignment="1">
      <alignment horizontal="left" vertical="center" wrapText="1"/>
    </xf>
    <xf numFmtId="2" fontId="29" fillId="7" borderId="9" xfId="58" applyNumberFormat="1" applyFont="1" applyFill="1" applyBorder="1" applyAlignment="1">
      <alignment horizontal="center" vertical="center"/>
    </xf>
    <xf numFmtId="4" fontId="29" fillId="7" borderId="9" xfId="0" applyNumberFormat="1" applyFont="1" applyFill="1" applyBorder="1" applyAlignment="1">
      <alignment horizontal="left" vertical="center" wrapText="1"/>
    </xf>
    <xf numFmtId="0" fontId="94" fillId="3" borderId="9" xfId="34" applyFont="1" applyFill="1" applyBorder="1" applyAlignment="1">
      <alignment horizontal="center" vertical="center" wrapText="1"/>
    </xf>
    <xf numFmtId="4" fontId="96" fillId="0" borderId="9" xfId="0" applyNumberFormat="1" applyFont="1" applyBorder="1" applyAlignment="1">
      <alignment horizontal="center" vertical="center" wrapText="1"/>
    </xf>
    <xf numFmtId="0" fontId="92" fillId="7" borderId="0" xfId="60" applyFont="1" applyFill="1"/>
    <xf numFmtId="0" fontId="29" fillId="0" borderId="0" xfId="60" applyFont="1"/>
    <xf numFmtId="0" fontId="29" fillId="3" borderId="9" xfId="34" applyFont="1" applyFill="1" applyBorder="1" applyAlignment="1">
      <alignment horizontal="center" vertical="center" wrapText="1"/>
    </xf>
    <xf numFmtId="0" fontId="29" fillId="7" borderId="0" xfId="60" applyFont="1" applyFill="1"/>
    <xf numFmtId="4" fontId="29" fillId="0" borderId="9" xfId="20" applyNumberFormat="1" applyFont="1" applyBorder="1" applyAlignment="1">
      <alignment horizontal="left" vertical="center" wrapText="1"/>
    </xf>
    <xf numFmtId="4" fontId="29" fillId="7" borderId="9" xfId="20" applyNumberFormat="1" applyFont="1" applyFill="1" applyBorder="1" applyAlignment="1">
      <alignment horizontal="center" vertical="center" wrapText="1"/>
    </xf>
    <xf numFmtId="3" fontId="29" fillId="7" borderId="9" xfId="20" applyNumberFormat="1" applyFont="1" applyFill="1" applyBorder="1" applyAlignment="1">
      <alignment horizontal="center" vertical="center" wrapText="1"/>
    </xf>
    <xf numFmtId="3" fontId="92" fillId="7" borderId="9" xfId="0" applyNumberFormat="1" applyFont="1" applyFill="1" applyBorder="1" applyAlignment="1">
      <alignment horizontal="center" vertical="center" wrapText="1"/>
    </xf>
    <xf numFmtId="0" fontId="29" fillId="0" borderId="9" xfId="0" applyFont="1" applyBorder="1" applyAlignment="1">
      <alignment vertical="top" wrapText="1"/>
    </xf>
    <xf numFmtId="0" fontId="29" fillId="0" borderId="9" xfId="0" applyFont="1" applyBorder="1" applyAlignment="1">
      <alignment horizontal="center" vertical="center"/>
    </xf>
    <xf numFmtId="0" fontId="92" fillId="7" borderId="9" xfId="0" applyFont="1" applyFill="1" applyBorder="1" applyAlignment="1">
      <alignment horizontal="center" vertical="center"/>
    </xf>
    <xf numFmtId="2" fontId="29" fillId="7" borderId="9" xfId="60" applyNumberFormat="1" applyFont="1" applyFill="1" applyBorder="1" applyAlignment="1">
      <alignment horizontal="center" vertical="center"/>
    </xf>
    <xf numFmtId="0" fontId="29" fillId="7" borderId="11" xfId="0" applyFont="1" applyFill="1" applyBorder="1" applyAlignment="1">
      <alignment horizontal="center"/>
    </xf>
    <xf numFmtId="0" fontId="29" fillId="7" borderId="11" xfId="0" applyFont="1" applyFill="1" applyBorder="1" applyAlignment="1">
      <alignment horizontal="center" vertical="center" wrapText="1"/>
    </xf>
    <xf numFmtId="2" fontId="29" fillId="7" borderId="11" xfId="34" applyNumberFormat="1" applyFont="1" applyFill="1" applyBorder="1" applyAlignment="1" applyProtection="1">
      <alignment horizontal="center" vertical="center"/>
      <protection locked="0"/>
    </xf>
    <xf numFmtId="2" fontId="29" fillId="7" borderId="0" xfId="0" applyNumberFormat="1" applyFont="1" applyFill="1" applyAlignment="1">
      <alignment horizontal="center" vertical="center"/>
    </xf>
    <xf numFmtId="2" fontId="29" fillId="7" borderId="0" xfId="51" applyNumberFormat="1" applyFont="1" applyFill="1" applyAlignment="1">
      <alignment horizontal="center" vertical="center"/>
    </xf>
    <xf numFmtId="0" fontId="92" fillId="7" borderId="0" xfId="41" applyFont="1" applyFill="1"/>
    <xf numFmtId="0" fontId="91" fillId="7" borderId="9" xfId="33" applyFont="1" applyFill="1" applyBorder="1" applyAlignment="1" applyProtection="1">
      <alignment vertical="center" wrapText="1"/>
      <protection locked="0"/>
    </xf>
    <xf numFmtId="4" fontId="92" fillId="7" borderId="9" xfId="0" applyNumberFormat="1" applyFont="1" applyFill="1" applyBorder="1" applyAlignment="1">
      <alignment horizontal="center" vertical="center" wrapText="1"/>
    </xf>
    <xf numFmtId="2" fontId="29" fillId="7" borderId="9" xfId="53" applyNumberFormat="1" applyFont="1" applyFill="1" applyBorder="1" applyAlignment="1">
      <alignment horizontal="center" vertical="center"/>
    </xf>
    <xf numFmtId="0" fontId="29" fillId="9" borderId="9" xfId="51" applyFont="1" applyFill="1" applyBorder="1" applyAlignment="1">
      <alignment horizontal="left" vertical="center" wrapText="1"/>
    </xf>
    <xf numFmtId="0" fontId="29" fillId="9" borderId="9" xfId="51" quotePrefix="1" applyFont="1" applyFill="1" applyBorder="1" applyAlignment="1">
      <alignment horizontal="left" vertical="center" wrapText="1"/>
    </xf>
    <xf numFmtId="0" fontId="29" fillId="7" borderId="9" xfId="51" applyFont="1" applyFill="1" applyBorder="1" applyAlignment="1">
      <alignment horizontal="left" vertical="center" wrapText="1"/>
    </xf>
    <xf numFmtId="4" fontId="92" fillId="7" borderId="9" xfId="61" applyNumberFormat="1" applyFont="1" applyFill="1" applyBorder="1" applyAlignment="1">
      <alignment horizontal="center" vertical="center" wrapText="1"/>
    </xf>
    <xf numFmtId="4" fontId="92" fillId="7" borderId="9" xfId="61" applyNumberFormat="1" applyFont="1" applyFill="1" applyBorder="1" applyAlignment="1">
      <alignment horizontal="center" vertical="center"/>
    </xf>
    <xf numFmtId="0" fontId="29" fillId="7" borderId="9" xfId="41" applyFont="1" applyFill="1" applyBorder="1" applyAlignment="1">
      <alignment horizontal="center"/>
    </xf>
    <xf numFmtId="0" fontId="29" fillId="0" borderId="9" xfId="51" applyFont="1" applyBorder="1" applyAlignment="1">
      <alignment horizontal="left" vertical="center" wrapText="1"/>
    </xf>
    <xf numFmtId="0" fontId="29" fillId="7" borderId="9" xfId="51" applyFont="1" applyFill="1" applyBorder="1" applyAlignment="1">
      <alignment horizontal="center" vertical="center" wrapText="1"/>
    </xf>
    <xf numFmtId="2" fontId="29" fillId="7" borderId="9" xfId="51" applyNumberFormat="1" applyFont="1" applyFill="1" applyBorder="1" applyAlignment="1">
      <alignment horizontal="center" vertical="center" wrapText="1"/>
    </xf>
    <xf numFmtId="2" fontId="29" fillId="7" borderId="9" xfId="61" applyNumberFormat="1" applyFont="1" applyFill="1" applyBorder="1" applyAlignment="1">
      <alignment horizontal="center" vertical="center"/>
    </xf>
    <xf numFmtId="0" fontId="29" fillId="7" borderId="11" xfId="0" applyFont="1" applyFill="1" applyBorder="1" applyAlignment="1">
      <alignment vertical="top" wrapText="1"/>
    </xf>
    <xf numFmtId="0" fontId="94" fillId="7" borderId="0" xfId="34" applyFont="1" applyFill="1" applyAlignment="1">
      <alignment horizontal="center" vertical="center" wrapText="1"/>
    </xf>
    <xf numFmtId="0" fontId="69" fillId="7" borderId="0" xfId="51" applyFont="1" applyFill="1" applyAlignment="1">
      <alignment horizontal="left" vertical="center" wrapText="1"/>
    </xf>
    <xf numFmtId="0" fontId="29" fillId="7" borderId="0" xfId="34" applyFont="1" applyFill="1" applyAlignment="1" applyProtection="1">
      <alignment horizontal="center" vertical="center"/>
      <protection locked="0"/>
    </xf>
    <xf numFmtId="4" fontId="92" fillId="7" borderId="0" xfId="0" applyNumberFormat="1" applyFont="1" applyFill="1" applyAlignment="1">
      <alignment horizontal="center" vertical="center" wrapText="1"/>
    </xf>
    <xf numFmtId="0" fontId="29" fillId="7" borderId="11" xfId="0" applyFont="1" applyFill="1" applyBorder="1" applyAlignment="1">
      <alignment vertical="center" wrapText="1"/>
    </xf>
    <xf numFmtId="0" fontId="29" fillId="7" borderId="0" xfId="0" applyFont="1" applyFill="1" applyAlignment="1">
      <alignment vertical="top" wrapText="1"/>
    </xf>
    <xf numFmtId="2" fontId="29" fillId="7" borderId="0" xfId="0" applyNumberFormat="1" applyFont="1" applyFill="1" applyBorder="1" applyAlignment="1">
      <alignment horizontal="center" vertical="center"/>
    </xf>
    <xf numFmtId="4" fontId="29" fillId="7" borderId="0" xfId="0" applyNumberFormat="1" applyFont="1" applyFill="1" applyBorder="1" applyAlignment="1" applyProtection="1">
      <alignment horizontal="center" vertical="center"/>
      <protection locked="0"/>
    </xf>
    <xf numFmtId="4" fontId="29" fillId="7" borderId="0" xfId="0" applyNumberFormat="1" applyFont="1" applyFill="1" applyBorder="1" applyAlignment="1">
      <alignment horizontal="center" vertical="center"/>
    </xf>
    <xf numFmtId="4" fontId="29" fillId="7" borderId="0" xfId="34" applyNumberFormat="1" applyFont="1" applyFill="1" applyBorder="1" applyAlignment="1" applyProtection="1">
      <alignment horizontal="center" vertical="center"/>
      <protection locked="0"/>
    </xf>
    <xf numFmtId="0" fontId="29" fillId="7" borderId="0" xfId="0" applyFont="1" applyFill="1" applyBorder="1" applyAlignment="1">
      <alignment horizontal="center"/>
    </xf>
    <xf numFmtId="4" fontId="29" fillId="7" borderId="38" xfId="34" applyNumberFormat="1" applyFont="1" applyFill="1" applyBorder="1" applyAlignment="1" applyProtection="1">
      <alignment horizontal="center" vertical="center"/>
      <protection locked="0"/>
    </xf>
    <xf numFmtId="2" fontId="29" fillId="0" borderId="0" xfId="0" applyNumberFormat="1" applyFont="1" applyBorder="1" applyAlignment="1">
      <alignment horizontal="center" vertical="center"/>
    </xf>
    <xf numFmtId="2" fontId="29" fillId="0" borderId="61" xfId="0" applyNumberFormat="1" applyFont="1" applyBorder="1" applyAlignment="1">
      <alignment horizontal="center" vertical="center"/>
    </xf>
    <xf numFmtId="0" fontId="92" fillId="0" borderId="6" xfId="36" applyFont="1" applyBorder="1" applyAlignment="1">
      <alignment vertical="top"/>
    </xf>
    <xf numFmtId="0" fontId="92" fillId="7" borderId="6" xfId="36" applyFont="1" applyFill="1" applyBorder="1" applyAlignment="1">
      <alignment vertical="top"/>
    </xf>
    <xf numFmtId="165" fontId="91" fillId="0" borderId="54" xfId="36" applyNumberFormat="1" applyFont="1" applyBorder="1" applyAlignment="1">
      <alignment horizontal="right" vertical="center"/>
    </xf>
    <xf numFmtId="4" fontId="45" fillId="0" borderId="9" xfId="0" applyNumberFormat="1" applyFont="1" applyBorder="1" applyAlignment="1">
      <alignment horizontal="left" vertical="center" wrapText="1"/>
    </xf>
    <xf numFmtId="4" fontId="45" fillId="0" borderId="9" xfId="0" applyNumberFormat="1" applyFont="1" applyBorder="1" applyAlignment="1">
      <alignment horizontal="center" vertical="center" wrapText="1"/>
    </xf>
    <xf numFmtId="3" fontId="45" fillId="7" borderId="9" xfId="0" applyNumberFormat="1" applyFont="1" applyFill="1" applyBorder="1" applyAlignment="1">
      <alignment horizontal="center" vertical="center" wrapText="1"/>
    </xf>
    <xf numFmtId="3" fontId="29" fillId="19" borderId="34" xfId="0" applyNumberFormat="1" applyFont="1" applyFill="1" applyBorder="1" applyAlignment="1">
      <alignment horizontal="center" vertical="center" wrapText="1"/>
    </xf>
    <xf numFmtId="0" fontId="94" fillId="19" borderId="9" xfId="34" applyFont="1" applyFill="1" applyBorder="1" applyAlignment="1">
      <alignment horizontal="center" vertical="center" wrapText="1"/>
    </xf>
    <xf numFmtId="4" fontId="29" fillId="19" borderId="9" xfId="0" applyNumberFormat="1" applyFont="1" applyFill="1" applyBorder="1" applyAlignment="1">
      <alignment horizontal="left" vertical="center" wrapText="1"/>
    </xf>
    <xf numFmtId="4" fontId="29" fillId="19" borderId="9" xfId="0" applyNumberFormat="1" applyFont="1" applyFill="1" applyBorder="1" applyAlignment="1">
      <alignment horizontal="center" vertical="center" wrapText="1"/>
    </xf>
    <xf numFmtId="4" fontId="29" fillId="19" borderId="9" xfId="0" applyNumberFormat="1" applyFont="1" applyFill="1" applyBorder="1" applyAlignment="1" applyProtection="1">
      <alignment horizontal="center" vertical="center"/>
      <protection locked="0"/>
    </xf>
    <xf numFmtId="2" fontId="29" fillId="19" borderId="9" xfId="0" applyNumberFormat="1" applyFont="1" applyFill="1" applyBorder="1" applyAlignment="1">
      <alignment horizontal="center" vertical="center"/>
    </xf>
    <xf numFmtId="4" fontId="29" fillId="19" borderId="9" xfId="0" applyNumberFormat="1" applyFont="1" applyFill="1" applyBorder="1" applyAlignment="1">
      <alignment horizontal="center" vertical="center"/>
    </xf>
    <xf numFmtId="2" fontId="29" fillId="19" borderId="47" xfId="0" applyNumberFormat="1" applyFont="1" applyFill="1" applyBorder="1" applyAlignment="1">
      <alignment horizontal="center" vertical="center"/>
    </xf>
    <xf numFmtId="0" fontId="92" fillId="19" borderId="0" xfId="60" applyFont="1" applyFill="1"/>
    <xf numFmtId="4" fontId="98" fillId="19" borderId="9" xfId="0" applyNumberFormat="1" applyFont="1" applyFill="1" applyBorder="1" applyAlignment="1">
      <alignment horizontal="center" vertical="center" wrapText="1"/>
    </xf>
    <xf numFmtId="4" fontId="0" fillId="0" borderId="9" xfId="0" applyNumberFormat="1" applyFont="1" applyBorder="1" applyAlignment="1">
      <alignment horizontal="left" vertical="center" wrapText="1"/>
    </xf>
    <xf numFmtId="3" fontId="12" fillId="0" borderId="34" xfId="0" applyNumberFormat="1" applyFont="1" applyFill="1" applyBorder="1" applyAlignment="1">
      <alignment horizontal="center" vertical="center" wrapText="1"/>
    </xf>
    <xf numFmtId="0" fontId="36" fillId="0" borderId="9" xfId="34" applyFont="1" applyFill="1" applyBorder="1" applyAlignment="1">
      <alignment horizontal="center" vertical="center" wrapText="1"/>
    </xf>
    <xf numFmtId="4" fontId="0" fillId="0" borderId="9" xfId="0" applyNumberFormat="1" applyFill="1" applyBorder="1" applyAlignment="1">
      <alignment horizontal="left" vertical="center" wrapText="1"/>
    </xf>
    <xf numFmtId="4" fontId="12" fillId="0" borderId="9" xfId="0" applyNumberFormat="1" applyFont="1" applyFill="1" applyBorder="1" applyAlignment="1">
      <alignment horizontal="center" vertical="center" wrapText="1"/>
    </xf>
    <xf numFmtId="4" fontId="38" fillId="0" borderId="9" xfId="0" applyNumberFormat="1" applyFont="1" applyFill="1" applyBorder="1" applyAlignment="1">
      <alignment horizontal="center" vertical="center" wrapText="1"/>
    </xf>
    <xf numFmtId="2" fontId="12" fillId="0" borderId="9" xfId="0" applyNumberFormat="1" applyFont="1" applyFill="1" applyBorder="1" applyAlignment="1">
      <alignment horizontal="center" vertical="center"/>
    </xf>
    <xf numFmtId="2" fontId="68" fillId="0" borderId="9" xfId="0" applyNumberFormat="1" applyFont="1" applyFill="1" applyBorder="1" applyAlignment="1">
      <alignment horizontal="center" vertical="center"/>
    </xf>
    <xf numFmtId="2" fontId="31" fillId="0" borderId="11" xfId="0" applyNumberFormat="1" applyFont="1" applyFill="1" applyBorder="1" applyAlignment="1">
      <alignment horizontal="center" vertical="center"/>
    </xf>
    <xf numFmtId="2" fontId="30" fillId="0" borderId="11" xfId="0" applyNumberFormat="1" applyFont="1" applyFill="1" applyBorder="1" applyAlignment="1">
      <alignment horizontal="center" vertical="center"/>
    </xf>
    <xf numFmtId="2" fontId="31" fillId="0" borderId="15" xfId="0" applyNumberFormat="1" applyFont="1" applyFill="1" applyBorder="1" applyAlignment="1">
      <alignment horizontal="center" vertical="center"/>
    </xf>
    <xf numFmtId="0" fontId="32" fillId="0" borderId="0" xfId="36" applyFont="1" applyFill="1"/>
    <xf numFmtId="4" fontId="0" fillId="0" borderId="9" xfId="0" applyNumberFormat="1" applyFill="1" applyBorder="1" applyAlignment="1">
      <alignment horizontal="center" vertical="center" wrapText="1"/>
    </xf>
    <xf numFmtId="0" fontId="15" fillId="2" borderId="1" xfId="27" applyFont="1" applyFill="1" applyBorder="1" applyAlignment="1">
      <alignment horizontal="center"/>
    </xf>
    <xf numFmtId="0" fontId="15" fillId="2" borderId="2" xfId="27" applyFont="1" applyFill="1" applyBorder="1" applyAlignment="1">
      <alignment horizontal="center"/>
    </xf>
    <xf numFmtId="0" fontId="15" fillId="2" borderId="3" xfId="27" applyFont="1" applyFill="1" applyBorder="1" applyAlignment="1">
      <alignment horizontal="center"/>
    </xf>
    <xf numFmtId="0" fontId="26" fillId="0" borderId="0" xfId="27" applyFont="1" applyAlignment="1">
      <alignment horizontal="left" vertical="center" wrapText="1"/>
    </xf>
    <xf numFmtId="0" fontId="13" fillId="0" borderId="4" xfId="40" applyFont="1" applyBorder="1" applyAlignment="1">
      <alignment horizontal="center" vertical="top" wrapText="1"/>
    </xf>
    <xf numFmtId="0" fontId="13" fillId="0" borderId="6" xfId="40" applyFont="1" applyBorder="1" applyAlignment="1">
      <alignment horizontal="center" vertical="top" wrapText="1"/>
    </xf>
    <xf numFmtId="0" fontId="13" fillId="0" borderId="5" xfId="40" applyFont="1" applyBorder="1" applyAlignment="1">
      <alignment horizontal="center" vertical="top" wrapText="1"/>
    </xf>
    <xf numFmtId="0" fontId="39" fillId="7" borderId="0" xfId="0" applyFont="1" applyFill="1" applyAlignment="1">
      <alignment horizontal="left" vertical="top" wrapText="1"/>
    </xf>
    <xf numFmtId="0" fontId="27" fillId="0" borderId="5" xfId="20" applyFont="1" applyBorder="1" applyAlignment="1">
      <alignment horizontal="justify" vertical="top" wrapText="1"/>
    </xf>
    <xf numFmtId="0" fontId="13" fillId="0" borderId="0" xfId="20" applyFont="1" applyAlignment="1">
      <alignment horizontal="left" vertical="top" wrapText="1"/>
    </xf>
    <xf numFmtId="0" fontId="14" fillId="0" borderId="5" xfId="20" applyFont="1" applyBorder="1" applyAlignment="1">
      <alignment horizontal="center" vertical="center" wrapText="1"/>
    </xf>
    <xf numFmtId="0" fontId="28" fillId="0" borderId="39" xfId="0" applyFont="1" applyBorder="1" applyAlignment="1">
      <alignment horizontal="left" vertical="center" wrapText="1"/>
    </xf>
    <xf numFmtId="0" fontId="28" fillId="0" borderId="40" xfId="0" applyFont="1" applyBorder="1" applyAlignment="1">
      <alignment horizontal="left" vertical="center" wrapText="1"/>
    </xf>
    <xf numFmtId="0" fontId="14" fillId="0" borderId="5" xfId="20" applyFont="1" applyBorder="1" applyAlignment="1">
      <alignment horizontal="right" vertical="center" wrapText="1"/>
    </xf>
    <xf numFmtId="0" fontId="13" fillId="0" borderId="0" xfId="20" applyFont="1" applyAlignment="1">
      <alignment horizontal="right" vertical="top" wrapText="1"/>
    </xf>
    <xf numFmtId="0" fontId="27" fillId="0" borderId="31" xfId="20" applyFont="1" applyBorder="1" applyAlignment="1">
      <alignment horizontal="center" vertical="top" wrapText="1"/>
    </xf>
    <xf numFmtId="0" fontId="27" fillId="0" borderId="32" xfId="20" applyFont="1" applyBorder="1" applyAlignment="1">
      <alignment horizontal="center" vertical="top" wrapText="1"/>
    </xf>
    <xf numFmtId="0" fontId="28" fillId="0" borderId="35" xfId="20" applyFont="1" applyBorder="1" applyAlignment="1">
      <alignment horizontal="center" vertical="top" wrapText="1"/>
    </xf>
    <xf numFmtId="0" fontId="28" fillId="0" borderId="36" xfId="20" applyFont="1" applyBorder="1" applyAlignment="1">
      <alignment horizontal="center" vertical="top" wrapText="1"/>
    </xf>
    <xf numFmtId="0" fontId="18" fillId="0" borderId="0" xfId="0" applyFont="1" applyAlignment="1">
      <alignment horizontal="center"/>
    </xf>
    <xf numFmtId="0" fontId="14" fillId="0" borderId="0" xfId="20" applyFont="1" applyAlignment="1">
      <alignment horizontal="center" vertical="top" wrapText="1"/>
    </xf>
    <xf numFmtId="0" fontId="14" fillId="0" borderId="8" xfId="20" applyFont="1" applyBorder="1" applyAlignment="1">
      <alignment horizontal="center" vertical="top" wrapText="1"/>
    </xf>
    <xf numFmtId="0" fontId="18" fillId="5" borderId="1" xfId="20" applyFont="1" applyFill="1" applyBorder="1" applyAlignment="1">
      <alignment horizontal="center"/>
    </xf>
    <xf numFmtId="0" fontId="18" fillId="5" borderId="2" xfId="20" applyFont="1" applyFill="1" applyBorder="1" applyAlignment="1">
      <alignment horizontal="center"/>
    </xf>
    <xf numFmtId="0" fontId="18" fillId="5" borderId="3" xfId="20" applyFont="1" applyFill="1" applyBorder="1" applyAlignment="1">
      <alignment horizontal="center"/>
    </xf>
    <xf numFmtId="0" fontId="13" fillId="0" borderId="0" xfId="20" applyFont="1" applyAlignment="1">
      <alignment horizontal="right" vertical="center" wrapText="1"/>
    </xf>
    <xf numFmtId="0" fontId="14" fillId="0" borderId="25" xfId="20" applyFont="1" applyBorder="1" applyAlignment="1">
      <alignment horizontal="center" vertical="center" wrapText="1"/>
    </xf>
    <xf numFmtId="0" fontId="14" fillId="0" borderId="26" xfId="20" applyFont="1" applyBorder="1" applyAlignment="1">
      <alignment horizontal="center" vertical="center" wrapText="1"/>
    </xf>
    <xf numFmtId="0" fontId="14" fillId="0" borderId="27" xfId="20" applyFont="1" applyBorder="1" applyAlignment="1">
      <alignment horizontal="center" vertical="center" wrapText="1"/>
    </xf>
    <xf numFmtId="0" fontId="14" fillId="0" borderId="28" xfId="20" applyFont="1" applyBorder="1" applyAlignment="1">
      <alignment horizontal="center" vertical="center" wrapText="1"/>
    </xf>
    <xf numFmtId="0" fontId="16" fillId="0" borderId="0" xfId="0" applyFont="1" applyAlignment="1">
      <alignment horizontal="center" vertical="top" wrapText="1"/>
    </xf>
    <xf numFmtId="0" fontId="16" fillId="0" borderId="0" xfId="0" applyFont="1" applyAlignment="1">
      <alignment horizontal="center"/>
    </xf>
    <xf numFmtId="0" fontId="32" fillId="0" borderId="5" xfId="36" applyFont="1" applyBorder="1" applyAlignment="1">
      <alignment horizontal="center" vertical="center"/>
    </xf>
    <xf numFmtId="0" fontId="0" fillId="0" borderId="0" xfId="0" applyAlignment="1">
      <alignment horizontal="left" vertical="center" wrapText="1"/>
    </xf>
    <xf numFmtId="0" fontId="31" fillId="0" borderId="5" xfId="36" applyFont="1" applyBorder="1" applyAlignment="1">
      <alignment horizontal="center" vertical="center" textRotation="90"/>
    </xf>
    <xf numFmtId="0" fontId="31" fillId="7" borderId="4" xfId="36" applyFont="1" applyFill="1" applyBorder="1" applyAlignment="1">
      <alignment horizontal="center" vertical="center" textRotation="90"/>
    </xf>
    <xf numFmtId="0" fontId="31" fillId="7" borderId="6" xfId="36" applyFont="1" applyFill="1" applyBorder="1" applyAlignment="1">
      <alignment horizontal="center" vertical="center" textRotation="90"/>
    </xf>
    <xf numFmtId="0" fontId="32" fillId="0" borderId="5" xfId="36" applyFont="1" applyBorder="1" applyAlignment="1">
      <alignment horizontal="center" vertical="center" wrapText="1"/>
    </xf>
    <xf numFmtId="0" fontId="31" fillId="0" borderId="5" xfId="36" applyFont="1" applyBorder="1" applyAlignment="1">
      <alignment horizontal="center" vertical="center" textRotation="90" wrapText="1"/>
    </xf>
    <xf numFmtId="0" fontId="17" fillId="0" borderId="53" xfId="36" applyFont="1" applyBorder="1" applyAlignment="1">
      <alignment horizontal="right" vertical="center" wrapText="1"/>
    </xf>
    <xf numFmtId="0" fontId="17" fillId="0" borderId="54" xfId="36" applyFont="1" applyBorder="1" applyAlignment="1">
      <alignment horizontal="right" vertical="center" wrapText="1"/>
    </xf>
    <xf numFmtId="0" fontId="33" fillId="0" borderId="0" xfId="36" applyFont="1" applyAlignment="1">
      <alignment horizontal="center" vertical="center"/>
    </xf>
    <xf numFmtId="0" fontId="31" fillId="0" borderId="0" xfId="36" applyFont="1" applyAlignment="1">
      <alignment horizontal="left" vertical="center" wrapText="1"/>
    </xf>
    <xf numFmtId="0" fontId="33" fillId="0" borderId="0" xfId="36" applyFont="1" applyAlignment="1">
      <alignment horizontal="left" vertical="center"/>
    </xf>
    <xf numFmtId="0" fontId="31" fillId="0" borderId="4" xfId="36" applyFont="1" applyBorder="1" applyAlignment="1">
      <alignment horizontal="center" vertical="center" textRotation="90"/>
    </xf>
    <xf numFmtId="0" fontId="31" fillId="0" borderId="6" xfId="36" applyFont="1" applyBorder="1" applyAlignment="1">
      <alignment horizontal="center" vertical="center" textRotation="90"/>
    </xf>
    <xf numFmtId="0" fontId="17" fillId="0" borderId="20" xfId="36" applyFont="1" applyBorder="1" applyAlignment="1">
      <alignment horizontal="right" vertical="center" wrapText="1"/>
    </xf>
    <xf numFmtId="0" fontId="17" fillId="0" borderId="21" xfId="36" applyFont="1" applyBorder="1" applyAlignment="1">
      <alignment horizontal="right" vertical="center" wrapText="1"/>
    </xf>
    <xf numFmtId="0" fontId="92" fillId="0" borderId="0" xfId="0" applyFont="1" applyAlignment="1">
      <alignment horizontal="center" vertical="top" wrapText="1"/>
    </xf>
    <xf numFmtId="0" fontId="92" fillId="0" borderId="0" xfId="0" applyFont="1" applyAlignment="1">
      <alignment horizontal="center"/>
    </xf>
    <xf numFmtId="0" fontId="92" fillId="0" borderId="5" xfId="36" applyFont="1" applyBorder="1" applyAlignment="1">
      <alignment horizontal="center" vertical="center"/>
    </xf>
    <xf numFmtId="0" fontId="29" fillId="0" borderId="0" xfId="0" applyFont="1" applyAlignment="1">
      <alignment horizontal="left" vertical="center" wrapText="1"/>
    </xf>
    <xf numFmtId="0" fontId="29" fillId="0" borderId="5" xfId="36" applyFont="1" applyBorder="1" applyAlignment="1">
      <alignment horizontal="center" vertical="center" textRotation="90"/>
    </xf>
    <xf numFmtId="0" fontId="29" fillId="0" borderId="4" xfId="36" applyFont="1" applyBorder="1" applyAlignment="1">
      <alignment horizontal="center" vertical="center" textRotation="90"/>
    </xf>
    <xf numFmtId="0" fontId="29" fillId="0" borderId="6" xfId="36" applyFont="1" applyBorder="1" applyAlignment="1">
      <alignment horizontal="center" vertical="center" textRotation="90"/>
    </xf>
    <xf numFmtId="0" fontId="92" fillId="0" borderId="5" xfId="36" applyFont="1" applyBorder="1" applyAlignment="1">
      <alignment horizontal="center" vertical="center" wrapText="1"/>
    </xf>
    <xf numFmtId="0" fontId="29" fillId="0" borderId="5" xfId="36" applyFont="1" applyBorder="1" applyAlignment="1">
      <alignment horizontal="center" vertical="center" textRotation="90" wrapText="1"/>
    </xf>
    <xf numFmtId="0" fontId="91" fillId="0" borderId="20" xfId="36" applyFont="1" applyBorder="1" applyAlignment="1">
      <alignment horizontal="right" vertical="center" wrapText="1"/>
    </xf>
    <xf numFmtId="0" fontId="91" fillId="0" borderId="21" xfId="36" applyFont="1" applyBorder="1" applyAlignment="1">
      <alignment horizontal="right" vertical="center" wrapText="1"/>
    </xf>
    <xf numFmtId="0" fontId="91" fillId="0" borderId="0" xfId="36" applyFont="1" applyAlignment="1">
      <alignment horizontal="center" vertical="center"/>
    </xf>
    <xf numFmtId="0" fontId="29" fillId="0" borderId="0" xfId="36" applyFont="1" applyAlignment="1">
      <alignment horizontal="left" vertical="center" wrapText="1"/>
    </xf>
    <xf numFmtId="0" fontId="91" fillId="0" borderId="0" xfId="36" applyFont="1" applyAlignment="1">
      <alignment horizontal="left" vertical="center"/>
    </xf>
    <xf numFmtId="0" fontId="28" fillId="0" borderId="35" xfId="20" applyFont="1" applyBorder="1" applyAlignment="1">
      <alignment horizontal="left" vertical="top" wrapText="1"/>
    </xf>
    <xf numFmtId="0" fontId="28" fillId="0" borderId="36" xfId="20" applyFont="1" applyBorder="1" applyAlignment="1">
      <alignment horizontal="left" vertical="top" wrapText="1"/>
    </xf>
    <xf numFmtId="0" fontId="32" fillId="7" borderId="5" xfId="36" applyFont="1" applyFill="1" applyBorder="1" applyAlignment="1">
      <alignment horizontal="center" vertical="center"/>
    </xf>
    <xf numFmtId="0" fontId="32" fillId="0" borderId="25" xfId="36" applyFont="1" applyBorder="1" applyAlignment="1">
      <alignment horizontal="center" vertical="center" wrapText="1"/>
    </xf>
    <xf numFmtId="0" fontId="32" fillId="0" borderId="26" xfId="36" applyFont="1" applyBorder="1" applyAlignment="1">
      <alignment horizontal="center" vertical="center" wrapText="1"/>
    </xf>
    <xf numFmtId="0" fontId="32" fillId="0" borderId="55" xfId="36" applyFont="1" applyBorder="1" applyAlignment="1">
      <alignment horizontal="center" vertical="center" wrapText="1"/>
    </xf>
    <xf numFmtId="0" fontId="32" fillId="0" borderId="56" xfId="36" applyFont="1" applyBorder="1" applyAlignment="1">
      <alignment horizontal="center" vertical="center" wrapText="1"/>
    </xf>
    <xf numFmtId="0" fontId="12" fillId="0" borderId="0" xfId="0" applyFont="1" applyAlignment="1">
      <alignment horizontal="left" vertical="center" wrapText="1"/>
    </xf>
    <xf numFmtId="0" fontId="32" fillId="0" borderId="27" xfId="36" applyFont="1" applyBorder="1" applyAlignment="1">
      <alignment horizontal="center" vertical="center" wrapText="1"/>
    </xf>
    <xf numFmtId="0" fontId="32" fillId="0" borderId="28" xfId="36" applyFont="1" applyBorder="1" applyAlignment="1">
      <alignment horizontal="center" vertical="center" wrapText="1"/>
    </xf>
    <xf numFmtId="0" fontId="32" fillId="0" borderId="51" xfId="36" applyFont="1" applyBorder="1" applyAlignment="1">
      <alignment horizontal="center" vertical="center" wrapText="1"/>
    </xf>
    <xf numFmtId="0" fontId="32" fillId="0" borderId="52" xfId="36" applyFont="1" applyBorder="1" applyAlignment="1">
      <alignment horizontal="center" vertical="center" wrapText="1"/>
    </xf>
    <xf numFmtId="0" fontId="28" fillId="7" borderId="39" xfId="0" applyFont="1" applyFill="1" applyBorder="1" applyAlignment="1">
      <alignment horizontal="left" vertical="center" wrapText="1"/>
    </xf>
    <xf numFmtId="0" fontId="28" fillId="7" borderId="40" xfId="0" applyFont="1" applyFill="1" applyBorder="1" applyAlignment="1">
      <alignment horizontal="left" vertical="center" wrapText="1"/>
    </xf>
    <xf numFmtId="0" fontId="91" fillId="0" borderId="53" xfId="36" applyFont="1" applyBorder="1" applyAlignment="1">
      <alignment horizontal="right" vertical="center" wrapText="1"/>
    </xf>
    <xf numFmtId="0" fontId="91" fillId="0" borderId="54" xfId="36" applyFont="1" applyBorder="1" applyAlignment="1">
      <alignment horizontal="right" vertical="center" wrapText="1"/>
    </xf>
    <xf numFmtId="0" fontId="29" fillId="7" borderId="4" xfId="36" applyFont="1" applyFill="1" applyBorder="1" applyAlignment="1">
      <alignment horizontal="center" vertical="center" textRotation="90"/>
    </xf>
    <xf numFmtId="0" fontId="29" fillId="7" borderId="6" xfId="36" applyFont="1" applyFill="1" applyBorder="1" applyAlignment="1">
      <alignment horizontal="center" vertical="center" textRotation="90"/>
    </xf>
    <xf numFmtId="0" fontId="0" fillId="19" borderId="9" xfId="34" applyFont="1" applyFill="1" applyBorder="1" applyAlignment="1" applyProtection="1">
      <alignment vertical="center" wrapText="1"/>
      <protection locked="0"/>
    </xf>
    <xf numFmtId="0" fontId="0" fillId="0" borderId="9" xfId="34" applyFont="1" applyFill="1" applyBorder="1" applyAlignment="1" applyProtection="1">
      <alignment vertical="center" wrapText="1"/>
      <protection locked="0"/>
    </xf>
    <xf numFmtId="3" fontId="0" fillId="0" borderId="34" xfId="0" applyNumberFormat="1" applyFill="1" applyBorder="1" applyAlignment="1">
      <alignment horizontal="center" vertical="center" wrapText="1"/>
    </xf>
    <xf numFmtId="0" fontId="0" fillId="0" borderId="9" xfId="0" applyFill="1" applyBorder="1" applyAlignment="1">
      <alignment horizontal="center" vertical="top"/>
    </xf>
    <xf numFmtId="0" fontId="0" fillId="0" borderId="9" xfId="0" applyFill="1" applyBorder="1" applyAlignment="1">
      <alignment horizontal="left" vertical="center"/>
    </xf>
    <xf numFmtId="0" fontId="0" fillId="0" borderId="9" xfId="0" applyFill="1" applyBorder="1" applyAlignment="1">
      <alignment horizontal="center" vertical="center" wrapText="1"/>
    </xf>
    <xf numFmtId="0" fontId="0" fillId="0" borderId="9" xfId="0" applyFill="1" applyBorder="1" applyAlignment="1">
      <alignment horizontal="center" vertical="center"/>
    </xf>
    <xf numFmtId="0" fontId="68" fillId="0" borderId="9" xfId="0" applyFont="1" applyFill="1" applyBorder="1" applyAlignment="1">
      <alignment horizontal="center" vertical="center"/>
    </xf>
    <xf numFmtId="2" fontId="29" fillId="0" borderId="38" xfId="52" applyNumberFormat="1" applyFont="1" applyFill="1" applyBorder="1" applyAlignment="1">
      <alignment horizontal="center" vertical="center"/>
    </xf>
    <xf numFmtId="2" fontId="29" fillId="0" borderId="38" xfId="0" applyNumberFormat="1" applyFont="1" applyFill="1" applyBorder="1" applyAlignment="1">
      <alignment horizontal="center" vertical="center"/>
    </xf>
    <xf numFmtId="2" fontId="31" fillId="0" borderId="9" xfId="36" applyNumberFormat="1" applyFont="1" applyFill="1" applyBorder="1" applyAlignment="1">
      <alignment horizontal="center" vertical="center"/>
    </xf>
    <xf numFmtId="2" fontId="29" fillId="0" borderId="38" xfId="41" applyNumberFormat="1" applyFont="1" applyFill="1" applyBorder="1" applyAlignment="1">
      <alignment horizontal="center" vertical="center"/>
    </xf>
    <xf numFmtId="2" fontId="31" fillId="0" borderId="9" xfId="0" applyNumberFormat="1" applyFont="1" applyFill="1" applyBorder="1" applyAlignment="1">
      <alignment horizontal="center" vertical="center"/>
    </xf>
    <xf numFmtId="2" fontId="30" fillId="0" borderId="9" xfId="0" applyNumberFormat="1" applyFont="1" applyFill="1" applyBorder="1" applyAlignment="1">
      <alignment horizontal="center" vertical="center"/>
    </xf>
    <xf numFmtId="2" fontId="31" fillId="0" borderId="47" xfId="0" applyNumberFormat="1" applyFont="1" applyFill="1" applyBorder="1" applyAlignment="1">
      <alignment horizontal="center" vertical="center"/>
    </xf>
    <xf numFmtId="0" fontId="0" fillId="0" borderId="9" xfId="34" applyFont="1" applyFill="1" applyBorder="1" applyAlignment="1">
      <alignment horizontal="center" vertical="center" wrapText="1"/>
    </xf>
    <xf numFmtId="4" fontId="28" fillId="0" borderId="9" xfId="0" applyNumberFormat="1" applyFont="1" applyFill="1" applyBorder="1" applyAlignment="1">
      <alignment horizontal="left" vertical="center" wrapText="1"/>
    </xf>
    <xf numFmtId="0" fontId="0" fillId="0" borderId="9" xfId="0" applyFill="1" applyBorder="1" applyAlignment="1">
      <alignment horizontal="left" vertical="center" wrapText="1"/>
    </xf>
    <xf numFmtId="2" fontId="29" fillId="0" borderId="9" xfId="52" applyNumberFormat="1" applyFont="1" applyFill="1" applyBorder="1" applyAlignment="1">
      <alignment horizontal="center" vertical="center"/>
    </xf>
    <xf numFmtId="2" fontId="29" fillId="0" borderId="9" xfId="0" applyNumberFormat="1" applyFont="1" applyFill="1" applyBorder="1" applyAlignment="1">
      <alignment horizontal="center" vertical="center"/>
    </xf>
    <xf numFmtId="2" fontId="29" fillId="0" borderId="9" xfId="41" applyNumberFormat="1" applyFont="1" applyFill="1" applyBorder="1" applyAlignment="1">
      <alignment horizontal="center" vertical="center"/>
    </xf>
  </cellXfs>
  <cellStyles count="101">
    <cellStyle name="Check Cell" xfId="46" builtinId="23"/>
    <cellStyle name="Comma 2" xfId="2" xr:uid="{00000000-0005-0000-0000-000000000000}"/>
    <cellStyle name="Comma 2 2" xfId="3" xr:uid="{00000000-0005-0000-0000-000001000000}"/>
    <cellStyle name="Comma 2 2 2" xfId="69" xr:uid="{00000000-0005-0000-0000-000002000000}"/>
    <cellStyle name="Comma 2 3" xfId="4" xr:uid="{00000000-0005-0000-0000-000003000000}"/>
    <cellStyle name="Comma 2 3 2" xfId="5" xr:uid="{00000000-0005-0000-0000-000004000000}"/>
    <cellStyle name="Comma 2 3 2 2" xfId="71" xr:uid="{00000000-0005-0000-0000-000005000000}"/>
    <cellStyle name="Comma 2 3 3" xfId="70" xr:uid="{00000000-0005-0000-0000-000006000000}"/>
    <cellStyle name="Comma 2 4" xfId="68" xr:uid="{00000000-0005-0000-0000-000007000000}"/>
    <cellStyle name="Comma 3" xfId="6" xr:uid="{00000000-0005-0000-0000-000008000000}"/>
    <cellStyle name="Comma 3 2" xfId="72" xr:uid="{00000000-0005-0000-0000-000009000000}"/>
    <cellStyle name="Comma 4" xfId="7" xr:uid="{00000000-0005-0000-0000-00000A000000}"/>
    <cellStyle name="Comma 5" xfId="37" xr:uid="{00000000-0005-0000-0000-00000B000000}"/>
    <cellStyle name="Comma 5 2" xfId="44" xr:uid="{00000000-0005-0000-0000-00000C000000}"/>
    <cellStyle name="Comma 5 3" xfId="87" xr:uid="{00000000-0005-0000-0000-00000D000000}"/>
    <cellStyle name="Date" xfId="8" xr:uid="{00000000-0005-0000-0000-00000E000000}"/>
    <cellStyle name="Excel Built-in Explanatory Text 1" xfId="48" xr:uid="{00000000-0005-0000-0000-00000F000000}"/>
    <cellStyle name="Excel Built-in Normal" xfId="42" xr:uid="{00000000-0005-0000-0000-000010000000}"/>
    <cellStyle name="Excel Built-in Normal 5" xfId="57" xr:uid="{00000000-0005-0000-0000-000011000000}"/>
    <cellStyle name="Fixed" xfId="9" xr:uid="{00000000-0005-0000-0000-000012000000}"/>
    <cellStyle name="Heading1" xfId="10" xr:uid="{00000000-0005-0000-0000-000013000000}"/>
    <cellStyle name="Heading2" xfId="11" xr:uid="{00000000-0005-0000-0000-000014000000}"/>
    <cellStyle name="Normal" xfId="0" builtinId="0"/>
    <cellStyle name="Normal 10" xfId="12" xr:uid="{00000000-0005-0000-0000-000015000000}"/>
    <cellStyle name="Normal 10 2" xfId="13" xr:uid="{00000000-0005-0000-0000-000016000000}"/>
    <cellStyle name="Normal 10 2 2" xfId="74" xr:uid="{00000000-0005-0000-0000-000017000000}"/>
    <cellStyle name="Normal 10 3" xfId="14" xr:uid="{00000000-0005-0000-0000-000018000000}"/>
    <cellStyle name="Normal 10 3 2" xfId="15" xr:uid="{00000000-0005-0000-0000-000019000000}"/>
    <cellStyle name="Normal 10 3 2 2" xfId="76" xr:uid="{00000000-0005-0000-0000-00001A000000}"/>
    <cellStyle name="Normal 10 3 3" xfId="16" xr:uid="{00000000-0005-0000-0000-00001B000000}"/>
    <cellStyle name="Normal 10 3 3 2" xfId="77" xr:uid="{00000000-0005-0000-0000-00001C000000}"/>
    <cellStyle name="Normal 10 3 4" xfId="17" xr:uid="{00000000-0005-0000-0000-00001D000000}"/>
    <cellStyle name="Normal 10 3 4 2" xfId="78" xr:uid="{00000000-0005-0000-0000-00001E000000}"/>
    <cellStyle name="Normal 10 3 5" xfId="75" xr:uid="{00000000-0005-0000-0000-00001F000000}"/>
    <cellStyle name="Normal 10 4" xfId="45" xr:uid="{00000000-0005-0000-0000-000020000000}"/>
    <cellStyle name="Normal 10 4 2 2" xfId="61" xr:uid="{00000000-0005-0000-0000-000021000000}"/>
    <cellStyle name="Normal 10 4 2 2 2" xfId="63" xr:uid="{00000000-0005-0000-0000-000022000000}"/>
    <cellStyle name="Normal 10 4 2 2 2 2" xfId="99" xr:uid="{00000000-0005-0000-0000-000023000000}"/>
    <cellStyle name="Normal 10 4 2 2 3" xfId="94" xr:uid="{00000000-0005-0000-0000-000024000000}"/>
    <cellStyle name="Normal 10 5" xfId="73" xr:uid="{00000000-0005-0000-0000-000025000000}"/>
    <cellStyle name="Normal 11" xfId="18" xr:uid="{00000000-0005-0000-0000-000026000000}"/>
    <cellStyle name="Normal 12" xfId="36" xr:uid="{00000000-0005-0000-0000-000027000000}"/>
    <cellStyle name="Normal 12 2" xfId="41" xr:uid="{00000000-0005-0000-0000-000028000000}"/>
    <cellStyle name="Normal 12 2 2" xfId="95" xr:uid="{00000000-0005-0000-0000-000029000000}"/>
    <cellStyle name="Normal 12 2 2 2 2" xfId="53" xr:uid="{00000000-0005-0000-0000-00002A000000}"/>
    <cellStyle name="Normal 12 2 2 2 2 2" xfId="65" xr:uid="{00000000-0005-0000-0000-00002B000000}"/>
    <cellStyle name="Normal 12 2 2 2 2 2 2" xfId="96" xr:uid="{00000000-0005-0000-0000-00002C000000}"/>
    <cellStyle name="Normal 12 2 2 2 2 2 3" xfId="60" xr:uid="{00000000-0005-0000-0000-00002D000000}"/>
    <cellStyle name="Normal 12 2 2 2 2 3" xfId="100" xr:uid="{00000000-0005-0000-0000-00002E000000}"/>
    <cellStyle name="Normal 12 3" xfId="92" xr:uid="{00000000-0005-0000-0000-00002F000000}"/>
    <cellStyle name="Normal 12 3 2 2 2" xfId="58" xr:uid="{00000000-0005-0000-0000-000030000000}"/>
    <cellStyle name="Normal 12 4" xfId="62" xr:uid="{00000000-0005-0000-0000-000031000000}"/>
    <cellStyle name="Normal 12 4 2" xfId="93" xr:uid="{00000000-0005-0000-0000-000032000000}"/>
    <cellStyle name="Normal 12 5" xfId="86" xr:uid="{00000000-0005-0000-0000-000033000000}"/>
    <cellStyle name="Normal 14" xfId="59" xr:uid="{00000000-0005-0000-0000-000034000000}"/>
    <cellStyle name="Normal 15" xfId="43" xr:uid="{00000000-0005-0000-0000-000035000000}"/>
    <cellStyle name="Normal 15 2" xfId="91" xr:uid="{00000000-0005-0000-0000-000036000000}"/>
    <cellStyle name="Normal 15 2 2 2" xfId="64" xr:uid="{00000000-0005-0000-0000-000037000000}"/>
    <cellStyle name="Normal 15 2 2 2 2" xfId="98" xr:uid="{00000000-0005-0000-0000-000038000000}"/>
    <cellStyle name="Normal 15 3" xfId="66" xr:uid="{00000000-0005-0000-0000-000039000000}"/>
    <cellStyle name="Normal 15 3 2" xfId="97" xr:uid="{00000000-0005-0000-0000-00003A000000}"/>
    <cellStyle name="Normal 15 4" xfId="90" xr:uid="{00000000-0005-0000-0000-00003B000000}"/>
    <cellStyle name="Normal 16 2" xfId="51" xr:uid="{00000000-0005-0000-0000-00003C000000}"/>
    <cellStyle name="Normal 2" xfId="19" xr:uid="{00000000-0005-0000-0000-00003D000000}"/>
    <cellStyle name="Normal 2 2" xfId="20" xr:uid="{00000000-0005-0000-0000-00003E000000}"/>
    <cellStyle name="Normal 2 2 2" xfId="21" xr:uid="{00000000-0005-0000-0000-00003F000000}"/>
    <cellStyle name="Normal 2 2_OlainesPP_Magonite_08_12_1(no groz)" xfId="22" xr:uid="{00000000-0005-0000-0000-000040000000}"/>
    <cellStyle name="Normal 2 3" xfId="23" xr:uid="{00000000-0005-0000-0000-000041000000}"/>
    <cellStyle name="Normal 2 3 2" xfId="24" xr:uid="{00000000-0005-0000-0000-000042000000}"/>
    <cellStyle name="Normal 3" xfId="25" xr:uid="{00000000-0005-0000-0000-000043000000}"/>
    <cellStyle name="Normal 3 2" xfId="55" xr:uid="{00000000-0005-0000-0000-000044000000}"/>
    <cellStyle name="Normal 4" xfId="26" xr:uid="{00000000-0005-0000-0000-000045000000}"/>
    <cellStyle name="Normal 4 2" xfId="79" xr:uid="{00000000-0005-0000-0000-000046000000}"/>
    <cellStyle name="Normal 45" xfId="89" xr:uid="{00000000-0005-0000-0000-000047000000}"/>
    <cellStyle name="Normal 5" xfId="1" xr:uid="{00000000-0005-0000-0000-000048000000}"/>
    <cellStyle name="Normal 5 2" xfId="27" xr:uid="{00000000-0005-0000-0000-000049000000}"/>
    <cellStyle name="Normal 5 2 2" xfId="38" xr:uid="{00000000-0005-0000-0000-00004A000000}"/>
    <cellStyle name="Normal 5 2 2 2" xfId="88" xr:uid="{00000000-0005-0000-0000-00004B000000}"/>
    <cellStyle name="Normal 5 2 3" xfId="40" xr:uid="{00000000-0005-0000-0000-00004C000000}"/>
    <cellStyle name="Normal 5 2 4" xfId="80" xr:uid="{00000000-0005-0000-0000-00004D000000}"/>
    <cellStyle name="Normal 5 3" xfId="28" xr:uid="{00000000-0005-0000-0000-00004E000000}"/>
    <cellStyle name="Normal 5 3 2" xfId="81" xr:uid="{00000000-0005-0000-0000-00004F000000}"/>
    <cellStyle name="Normal 5 4" xfId="67" xr:uid="{00000000-0005-0000-0000-000050000000}"/>
    <cellStyle name="Normal 6" xfId="29" xr:uid="{00000000-0005-0000-0000-000051000000}"/>
    <cellStyle name="Normal 6 2" xfId="82" xr:uid="{00000000-0005-0000-0000-000052000000}"/>
    <cellStyle name="Normal 7" xfId="30" xr:uid="{00000000-0005-0000-0000-000053000000}"/>
    <cellStyle name="Normal 7 2" xfId="83" xr:uid="{00000000-0005-0000-0000-000054000000}"/>
    <cellStyle name="Normal 8" xfId="31" xr:uid="{00000000-0005-0000-0000-000055000000}"/>
    <cellStyle name="Normal 8 2" xfId="84" xr:uid="{00000000-0005-0000-0000-000056000000}"/>
    <cellStyle name="Normal 9" xfId="32" xr:uid="{00000000-0005-0000-0000-000057000000}"/>
    <cellStyle name="Normal 9 2" xfId="85" xr:uid="{00000000-0005-0000-0000-000058000000}"/>
    <cellStyle name="Normal_Būvdarbi" xfId="54" xr:uid="{00000000-0005-0000-0000-000059000000}"/>
    <cellStyle name="Normal_Būvdarbi 2" xfId="52" xr:uid="{00000000-0005-0000-0000-00005A000000}"/>
    <cellStyle name="Normal_Dz.Nr1" xfId="50" xr:uid="{00000000-0005-0000-0000-00005B000000}"/>
    <cellStyle name="Normal_Ford tame new" xfId="56" xr:uid="{00000000-0005-0000-0000-00005C000000}"/>
    <cellStyle name="Normal_SandisP_rem_07" xfId="33" xr:uid="{00000000-0005-0000-0000-00005D000000}"/>
    <cellStyle name="Parastais_Lapa2" xfId="49" xr:uid="{00000000-0005-0000-0000-00005E000000}"/>
    <cellStyle name="Parastais_Pērses iela, Baldone, Zvārdes, Mārupe" xfId="47" xr:uid="{00000000-0005-0000-0000-00005F000000}"/>
    <cellStyle name="Style 1" xfId="34" xr:uid="{00000000-0005-0000-0000-000062000000}"/>
    <cellStyle name="Обычный_Jelgava 1.internatskola tame (version 1)" xfId="39" xr:uid="{00000000-0005-0000-0000-000063000000}"/>
    <cellStyle name="Стиль 1" xfId="35" xr:uid="{00000000-0005-0000-0000-000064000000}"/>
  </cellStyles>
  <dxfs count="1682">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3</xdr:col>
      <xdr:colOff>0</xdr:colOff>
      <xdr:row>19</xdr:row>
      <xdr:rowOff>0</xdr:rowOff>
    </xdr:from>
    <xdr:ext cx="85725" cy="1411821"/>
    <xdr:sp macro="" textlink="">
      <xdr:nvSpPr>
        <xdr:cNvPr id="2" name="Text Box 6">
          <a:extLst>
            <a:ext uri="{FF2B5EF4-FFF2-40B4-BE49-F238E27FC236}">
              <a16:creationId xmlns:a16="http://schemas.microsoft.com/office/drawing/2014/main" id="{5D62EA50-4B18-4CA3-8592-E6FBD403E6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 name="Text Box 7">
          <a:extLst>
            <a:ext uri="{FF2B5EF4-FFF2-40B4-BE49-F238E27FC236}">
              <a16:creationId xmlns:a16="http://schemas.microsoft.com/office/drawing/2014/main" id="{2EACA88F-B516-4213-8667-E7F7F5DDA4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 name="Text Box 8">
          <a:extLst>
            <a:ext uri="{FF2B5EF4-FFF2-40B4-BE49-F238E27FC236}">
              <a16:creationId xmlns:a16="http://schemas.microsoft.com/office/drawing/2014/main" id="{A4594251-E723-42A4-84E6-2009D6E5A68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 name="Text Box 9">
          <a:extLst>
            <a:ext uri="{FF2B5EF4-FFF2-40B4-BE49-F238E27FC236}">
              <a16:creationId xmlns:a16="http://schemas.microsoft.com/office/drawing/2014/main" id="{5A6FCD35-1806-400A-ACE2-5B96312B3A4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 name="Text Box 10">
          <a:extLst>
            <a:ext uri="{FF2B5EF4-FFF2-40B4-BE49-F238E27FC236}">
              <a16:creationId xmlns:a16="http://schemas.microsoft.com/office/drawing/2014/main" id="{2B92797E-9E8A-4AB0-9644-A2688F5E61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 name="Text Box 11">
          <a:extLst>
            <a:ext uri="{FF2B5EF4-FFF2-40B4-BE49-F238E27FC236}">
              <a16:creationId xmlns:a16="http://schemas.microsoft.com/office/drawing/2014/main" id="{829A43C6-6D71-4D75-9D52-751FEDF2CD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 name="Text Box 12">
          <a:extLst>
            <a:ext uri="{FF2B5EF4-FFF2-40B4-BE49-F238E27FC236}">
              <a16:creationId xmlns:a16="http://schemas.microsoft.com/office/drawing/2014/main" id="{056B2321-7970-45A7-8A68-ECEF3CAD93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 name="Text Box 13">
          <a:extLst>
            <a:ext uri="{FF2B5EF4-FFF2-40B4-BE49-F238E27FC236}">
              <a16:creationId xmlns:a16="http://schemas.microsoft.com/office/drawing/2014/main" id="{3AC25699-B1F0-4653-9A2E-82CF3B1BBE2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 name="Text Box 14">
          <a:extLst>
            <a:ext uri="{FF2B5EF4-FFF2-40B4-BE49-F238E27FC236}">
              <a16:creationId xmlns:a16="http://schemas.microsoft.com/office/drawing/2014/main" id="{F9D53F1D-C250-4962-8285-1DCB1AE818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 name="Text Box 15">
          <a:extLst>
            <a:ext uri="{FF2B5EF4-FFF2-40B4-BE49-F238E27FC236}">
              <a16:creationId xmlns:a16="http://schemas.microsoft.com/office/drawing/2014/main" id="{85A3F2FB-C167-484A-A6E6-DAB64E38C8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 name="Text Box 16">
          <a:extLst>
            <a:ext uri="{FF2B5EF4-FFF2-40B4-BE49-F238E27FC236}">
              <a16:creationId xmlns:a16="http://schemas.microsoft.com/office/drawing/2014/main" id="{68C87405-D8E4-4A7B-A366-B8D9DEF63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 name="Text Box 17">
          <a:extLst>
            <a:ext uri="{FF2B5EF4-FFF2-40B4-BE49-F238E27FC236}">
              <a16:creationId xmlns:a16="http://schemas.microsoft.com/office/drawing/2014/main" id="{325B3263-5807-46A4-B59E-E299D7EDE6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 name="Text Box 6">
          <a:extLst>
            <a:ext uri="{FF2B5EF4-FFF2-40B4-BE49-F238E27FC236}">
              <a16:creationId xmlns:a16="http://schemas.microsoft.com/office/drawing/2014/main" id="{2C09891A-F609-44AA-9E79-47C2FD24C9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 name="Text Box 7">
          <a:extLst>
            <a:ext uri="{FF2B5EF4-FFF2-40B4-BE49-F238E27FC236}">
              <a16:creationId xmlns:a16="http://schemas.microsoft.com/office/drawing/2014/main" id="{2B8A08ED-D8FB-44DD-B69C-47DFA8F9CB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 name="Text Box 8">
          <a:extLst>
            <a:ext uri="{FF2B5EF4-FFF2-40B4-BE49-F238E27FC236}">
              <a16:creationId xmlns:a16="http://schemas.microsoft.com/office/drawing/2014/main" id="{CDC5CCCD-2730-40BB-86DB-D0B02BA249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 name="Text Box 9">
          <a:extLst>
            <a:ext uri="{FF2B5EF4-FFF2-40B4-BE49-F238E27FC236}">
              <a16:creationId xmlns:a16="http://schemas.microsoft.com/office/drawing/2014/main" id="{907F8E24-54C7-4E80-9C4D-2536012905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 name="Text Box 10">
          <a:extLst>
            <a:ext uri="{FF2B5EF4-FFF2-40B4-BE49-F238E27FC236}">
              <a16:creationId xmlns:a16="http://schemas.microsoft.com/office/drawing/2014/main" id="{0787F7DC-3201-4291-A1B6-CD7D4B4DBD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 name="Text Box 11">
          <a:extLst>
            <a:ext uri="{FF2B5EF4-FFF2-40B4-BE49-F238E27FC236}">
              <a16:creationId xmlns:a16="http://schemas.microsoft.com/office/drawing/2014/main" id="{BE1E1AFD-7731-479E-84A5-31E67DBAF4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 name="Text Box 12">
          <a:extLst>
            <a:ext uri="{FF2B5EF4-FFF2-40B4-BE49-F238E27FC236}">
              <a16:creationId xmlns:a16="http://schemas.microsoft.com/office/drawing/2014/main" id="{B13479F3-F5AA-45BC-AA55-66AB6133CF5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 name="Text Box 13">
          <a:extLst>
            <a:ext uri="{FF2B5EF4-FFF2-40B4-BE49-F238E27FC236}">
              <a16:creationId xmlns:a16="http://schemas.microsoft.com/office/drawing/2014/main" id="{8E012644-BEE2-441A-B7BD-1F2A011BB6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 name="Text Box 14">
          <a:extLst>
            <a:ext uri="{FF2B5EF4-FFF2-40B4-BE49-F238E27FC236}">
              <a16:creationId xmlns:a16="http://schemas.microsoft.com/office/drawing/2014/main" id="{7C339D93-9400-4588-92CD-9786EE8E61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 name="Text Box 15">
          <a:extLst>
            <a:ext uri="{FF2B5EF4-FFF2-40B4-BE49-F238E27FC236}">
              <a16:creationId xmlns:a16="http://schemas.microsoft.com/office/drawing/2014/main" id="{54D42C4B-BFE5-4F19-9510-94FFCD4B230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 name="Text Box 16">
          <a:extLst>
            <a:ext uri="{FF2B5EF4-FFF2-40B4-BE49-F238E27FC236}">
              <a16:creationId xmlns:a16="http://schemas.microsoft.com/office/drawing/2014/main" id="{C65D9618-D164-45EC-AAE2-4D3CB41BA6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 name="Text Box 17">
          <a:extLst>
            <a:ext uri="{FF2B5EF4-FFF2-40B4-BE49-F238E27FC236}">
              <a16:creationId xmlns:a16="http://schemas.microsoft.com/office/drawing/2014/main" id="{9EB02092-0EBE-4325-A401-495A17061A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 name="Text Box 7">
          <a:extLst>
            <a:ext uri="{FF2B5EF4-FFF2-40B4-BE49-F238E27FC236}">
              <a16:creationId xmlns:a16="http://schemas.microsoft.com/office/drawing/2014/main" id="{AAFEA531-0158-4DAF-A307-AA2DE50C0C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 name="Text Box 8">
          <a:extLst>
            <a:ext uri="{FF2B5EF4-FFF2-40B4-BE49-F238E27FC236}">
              <a16:creationId xmlns:a16="http://schemas.microsoft.com/office/drawing/2014/main" id="{B4A94821-4D27-45E0-9DAB-239D7E22D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 name="Text Box 9">
          <a:extLst>
            <a:ext uri="{FF2B5EF4-FFF2-40B4-BE49-F238E27FC236}">
              <a16:creationId xmlns:a16="http://schemas.microsoft.com/office/drawing/2014/main" id="{C2CB1A4C-31FF-4AF8-AD05-F952AA3A32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 name="Text Box 10">
          <a:extLst>
            <a:ext uri="{FF2B5EF4-FFF2-40B4-BE49-F238E27FC236}">
              <a16:creationId xmlns:a16="http://schemas.microsoft.com/office/drawing/2014/main" id="{A8C052C9-6561-406F-AF03-3F21917D009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 name="Text Box 11">
          <a:extLst>
            <a:ext uri="{FF2B5EF4-FFF2-40B4-BE49-F238E27FC236}">
              <a16:creationId xmlns:a16="http://schemas.microsoft.com/office/drawing/2014/main" id="{F37154A6-C947-491C-B375-89CD6AD83A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 name="Text Box 12">
          <a:extLst>
            <a:ext uri="{FF2B5EF4-FFF2-40B4-BE49-F238E27FC236}">
              <a16:creationId xmlns:a16="http://schemas.microsoft.com/office/drawing/2014/main" id="{2E75A49C-45BB-4B25-A5E9-69FE19A874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 name="Text Box 13">
          <a:extLst>
            <a:ext uri="{FF2B5EF4-FFF2-40B4-BE49-F238E27FC236}">
              <a16:creationId xmlns:a16="http://schemas.microsoft.com/office/drawing/2014/main" id="{13D05CE0-D631-4356-A248-1C958A372DA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 name="Text Box 14">
          <a:extLst>
            <a:ext uri="{FF2B5EF4-FFF2-40B4-BE49-F238E27FC236}">
              <a16:creationId xmlns:a16="http://schemas.microsoft.com/office/drawing/2014/main" id="{E301FFFB-B321-464E-BF7F-8F03DA19B4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 name="Text Box 15">
          <a:extLst>
            <a:ext uri="{FF2B5EF4-FFF2-40B4-BE49-F238E27FC236}">
              <a16:creationId xmlns:a16="http://schemas.microsoft.com/office/drawing/2014/main" id="{11273F23-9550-4FF9-AE70-0E33A9992F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 name="Text Box 16">
          <a:extLst>
            <a:ext uri="{FF2B5EF4-FFF2-40B4-BE49-F238E27FC236}">
              <a16:creationId xmlns:a16="http://schemas.microsoft.com/office/drawing/2014/main" id="{FF702048-F6E4-4444-9CB1-09072575614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 name="Text Box 17">
          <a:extLst>
            <a:ext uri="{FF2B5EF4-FFF2-40B4-BE49-F238E27FC236}">
              <a16:creationId xmlns:a16="http://schemas.microsoft.com/office/drawing/2014/main" id="{069ECC3E-6792-47B6-BDA8-C296F74BF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 name="Text Box 6">
          <a:extLst>
            <a:ext uri="{FF2B5EF4-FFF2-40B4-BE49-F238E27FC236}">
              <a16:creationId xmlns:a16="http://schemas.microsoft.com/office/drawing/2014/main" id="{91108B32-2E2F-4998-B6EE-16FC5CC629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8" name="Text Box 7">
          <a:extLst>
            <a:ext uri="{FF2B5EF4-FFF2-40B4-BE49-F238E27FC236}">
              <a16:creationId xmlns:a16="http://schemas.microsoft.com/office/drawing/2014/main" id="{8EA80E77-361E-4B49-AFD3-BABCAC960F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9" name="Text Box 8">
          <a:extLst>
            <a:ext uri="{FF2B5EF4-FFF2-40B4-BE49-F238E27FC236}">
              <a16:creationId xmlns:a16="http://schemas.microsoft.com/office/drawing/2014/main" id="{90C235A1-A62F-4995-A7E9-711A806A5FA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0" name="Text Box 9">
          <a:extLst>
            <a:ext uri="{FF2B5EF4-FFF2-40B4-BE49-F238E27FC236}">
              <a16:creationId xmlns:a16="http://schemas.microsoft.com/office/drawing/2014/main" id="{D15723D0-C6FA-4C83-A757-A6622B4E2BF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1" name="Text Box 10">
          <a:extLst>
            <a:ext uri="{FF2B5EF4-FFF2-40B4-BE49-F238E27FC236}">
              <a16:creationId xmlns:a16="http://schemas.microsoft.com/office/drawing/2014/main" id="{6951CB62-7AEC-4427-A069-BAB6E879AE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2" name="Text Box 11">
          <a:extLst>
            <a:ext uri="{FF2B5EF4-FFF2-40B4-BE49-F238E27FC236}">
              <a16:creationId xmlns:a16="http://schemas.microsoft.com/office/drawing/2014/main" id="{B4DBF9D3-E679-4029-9BFF-4CCFE3B2EB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3" name="Text Box 12">
          <a:extLst>
            <a:ext uri="{FF2B5EF4-FFF2-40B4-BE49-F238E27FC236}">
              <a16:creationId xmlns:a16="http://schemas.microsoft.com/office/drawing/2014/main" id="{07ECFE8F-2017-40D6-9ACF-7C27762CAC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4" name="Text Box 13">
          <a:extLst>
            <a:ext uri="{FF2B5EF4-FFF2-40B4-BE49-F238E27FC236}">
              <a16:creationId xmlns:a16="http://schemas.microsoft.com/office/drawing/2014/main" id="{C2712BD6-61BF-4C75-B846-C16EBD58B7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5" name="Text Box 14">
          <a:extLst>
            <a:ext uri="{FF2B5EF4-FFF2-40B4-BE49-F238E27FC236}">
              <a16:creationId xmlns:a16="http://schemas.microsoft.com/office/drawing/2014/main" id="{E1D758E8-BB97-497E-BE08-450A5C4BE4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6" name="Text Box 15">
          <a:extLst>
            <a:ext uri="{FF2B5EF4-FFF2-40B4-BE49-F238E27FC236}">
              <a16:creationId xmlns:a16="http://schemas.microsoft.com/office/drawing/2014/main" id="{31344F73-E29F-4D71-BF71-EE1F1048C91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7" name="Text Box 16">
          <a:extLst>
            <a:ext uri="{FF2B5EF4-FFF2-40B4-BE49-F238E27FC236}">
              <a16:creationId xmlns:a16="http://schemas.microsoft.com/office/drawing/2014/main" id="{BBBAB68F-FE1D-4A95-92F3-35C65616EB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8" name="Text Box 17">
          <a:extLst>
            <a:ext uri="{FF2B5EF4-FFF2-40B4-BE49-F238E27FC236}">
              <a16:creationId xmlns:a16="http://schemas.microsoft.com/office/drawing/2014/main" id="{9AF68388-730A-4C7F-BFCD-3F72247D73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9" name="Text Box 6">
          <a:extLst>
            <a:ext uri="{FF2B5EF4-FFF2-40B4-BE49-F238E27FC236}">
              <a16:creationId xmlns:a16="http://schemas.microsoft.com/office/drawing/2014/main" id="{63B6D141-C494-44A0-9383-7484516436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0" name="Text Box 7">
          <a:extLst>
            <a:ext uri="{FF2B5EF4-FFF2-40B4-BE49-F238E27FC236}">
              <a16:creationId xmlns:a16="http://schemas.microsoft.com/office/drawing/2014/main" id="{F6B66070-CD9A-4E09-9065-36245678B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1" name="Text Box 8">
          <a:extLst>
            <a:ext uri="{FF2B5EF4-FFF2-40B4-BE49-F238E27FC236}">
              <a16:creationId xmlns:a16="http://schemas.microsoft.com/office/drawing/2014/main" id="{248D78D0-5C3C-4CAE-86CD-12CFC4302A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2" name="Text Box 9">
          <a:extLst>
            <a:ext uri="{FF2B5EF4-FFF2-40B4-BE49-F238E27FC236}">
              <a16:creationId xmlns:a16="http://schemas.microsoft.com/office/drawing/2014/main" id="{7E41C5D8-EBB8-409E-BDB2-DC8E993E68C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3" name="Text Box 10">
          <a:extLst>
            <a:ext uri="{FF2B5EF4-FFF2-40B4-BE49-F238E27FC236}">
              <a16:creationId xmlns:a16="http://schemas.microsoft.com/office/drawing/2014/main" id="{EB283A31-6F91-4109-8D0E-470E19C51A0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4" name="Text Box 11">
          <a:extLst>
            <a:ext uri="{FF2B5EF4-FFF2-40B4-BE49-F238E27FC236}">
              <a16:creationId xmlns:a16="http://schemas.microsoft.com/office/drawing/2014/main" id="{8BF610AF-E54B-468D-9AAE-B9D4EC7C58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5" name="Text Box 12">
          <a:extLst>
            <a:ext uri="{FF2B5EF4-FFF2-40B4-BE49-F238E27FC236}">
              <a16:creationId xmlns:a16="http://schemas.microsoft.com/office/drawing/2014/main" id="{839CC720-1638-409A-A1C5-6B32F6B3B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6" name="Text Box 13">
          <a:extLst>
            <a:ext uri="{FF2B5EF4-FFF2-40B4-BE49-F238E27FC236}">
              <a16:creationId xmlns:a16="http://schemas.microsoft.com/office/drawing/2014/main" id="{6CED34F1-CD2A-4D6F-B511-9A87624397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7" name="Text Box 14">
          <a:extLst>
            <a:ext uri="{FF2B5EF4-FFF2-40B4-BE49-F238E27FC236}">
              <a16:creationId xmlns:a16="http://schemas.microsoft.com/office/drawing/2014/main" id="{7AF0C594-E675-4E6A-BA91-4043CF864A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8" name="Text Box 15">
          <a:extLst>
            <a:ext uri="{FF2B5EF4-FFF2-40B4-BE49-F238E27FC236}">
              <a16:creationId xmlns:a16="http://schemas.microsoft.com/office/drawing/2014/main" id="{F49E4A33-1760-496A-B5AD-0E4A6BAF30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9" name="Text Box 16">
          <a:extLst>
            <a:ext uri="{FF2B5EF4-FFF2-40B4-BE49-F238E27FC236}">
              <a16:creationId xmlns:a16="http://schemas.microsoft.com/office/drawing/2014/main" id="{58A1A9BE-0E1B-45F9-9D15-3259C7E1B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0" name="Text Box 17">
          <a:extLst>
            <a:ext uri="{FF2B5EF4-FFF2-40B4-BE49-F238E27FC236}">
              <a16:creationId xmlns:a16="http://schemas.microsoft.com/office/drawing/2014/main" id="{1DFDA264-08E8-4A69-9CC8-DF02E1B64B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1" name="Text Box 6">
          <a:extLst>
            <a:ext uri="{FF2B5EF4-FFF2-40B4-BE49-F238E27FC236}">
              <a16:creationId xmlns:a16="http://schemas.microsoft.com/office/drawing/2014/main" id="{8AEA42E0-469C-4F1F-AFC1-AEFA6ABD30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2" name="Text Box 7">
          <a:extLst>
            <a:ext uri="{FF2B5EF4-FFF2-40B4-BE49-F238E27FC236}">
              <a16:creationId xmlns:a16="http://schemas.microsoft.com/office/drawing/2014/main" id="{F170B347-0BB2-4A42-8506-5E2009351C9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3" name="Text Box 8">
          <a:extLst>
            <a:ext uri="{FF2B5EF4-FFF2-40B4-BE49-F238E27FC236}">
              <a16:creationId xmlns:a16="http://schemas.microsoft.com/office/drawing/2014/main" id="{280ACB96-AB2B-4590-AB7A-BBAFA7278F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4" name="Text Box 9">
          <a:extLst>
            <a:ext uri="{FF2B5EF4-FFF2-40B4-BE49-F238E27FC236}">
              <a16:creationId xmlns:a16="http://schemas.microsoft.com/office/drawing/2014/main" id="{2D248BC3-426C-4B3A-A136-F4812567CA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5" name="Text Box 10">
          <a:extLst>
            <a:ext uri="{FF2B5EF4-FFF2-40B4-BE49-F238E27FC236}">
              <a16:creationId xmlns:a16="http://schemas.microsoft.com/office/drawing/2014/main" id="{5A217732-5484-49F8-B4D9-6D54997B90F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6" name="Text Box 11">
          <a:extLst>
            <a:ext uri="{FF2B5EF4-FFF2-40B4-BE49-F238E27FC236}">
              <a16:creationId xmlns:a16="http://schemas.microsoft.com/office/drawing/2014/main" id="{385D7F63-6F82-4DD2-AAFD-193EE4903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7" name="Text Box 12">
          <a:extLst>
            <a:ext uri="{FF2B5EF4-FFF2-40B4-BE49-F238E27FC236}">
              <a16:creationId xmlns:a16="http://schemas.microsoft.com/office/drawing/2014/main" id="{A573AD15-A09A-438B-9E96-78113A136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8" name="Text Box 13">
          <a:extLst>
            <a:ext uri="{FF2B5EF4-FFF2-40B4-BE49-F238E27FC236}">
              <a16:creationId xmlns:a16="http://schemas.microsoft.com/office/drawing/2014/main" id="{A0ECF48C-2157-4CAE-8C76-09355C550C9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9" name="Text Box 14">
          <a:extLst>
            <a:ext uri="{FF2B5EF4-FFF2-40B4-BE49-F238E27FC236}">
              <a16:creationId xmlns:a16="http://schemas.microsoft.com/office/drawing/2014/main" id="{F0C8DE9C-DEE2-443B-9D46-22BAB8DFF3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0" name="Text Box 15">
          <a:extLst>
            <a:ext uri="{FF2B5EF4-FFF2-40B4-BE49-F238E27FC236}">
              <a16:creationId xmlns:a16="http://schemas.microsoft.com/office/drawing/2014/main" id="{AEC6EFCF-2273-4959-93F4-CD14346322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1" name="Text Box 16">
          <a:extLst>
            <a:ext uri="{FF2B5EF4-FFF2-40B4-BE49-F238E27FC236}">
              <a16:creationId xmlns:a16="http://schemas.microsoft.com/office/drawing/2014/main" id="{C4CB8B2A-112F-4B7D-AD30-ED3F122825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2" name="Text Box 17">
          <a:extLst>
            <a:ext uri="{FF2B5EF4-FFF2-40B4-BE49-F238E27FC236}">
              <a16:creationId xmlns:a16="http://schemas.microsoft.com/office/drawing/2014/main" id="{3A8FBFD0-8415-4E2F-9ACC-4535A5F9C4E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3" name="Text Box 7">
          <a:extLst>
            <a:ext uri="{FF2B5EF4-FFF2-40B4-BE49-F238E27FC236}">
              <a16:creationId xmlns:a16="http://schemas.microsoft.com/office/drawing/2014/main" id="{1612A415-2F7C-48A1-BE6B-14AADA8F1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4" name="Text Box 8">
          <a:extLst>
            <a:ext uri="{FF2B5EF4-FFF2-40B4-BE49-F238E27FC236}">
              <a16:creationId xmlns:a16="http://schemas.microsoft.com/office/drawing/2014/main" id="{AF21162F-5ABF-41E2-B8C2-04095266A25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5" name="Text Box 9">
          <a:extLst>
            <a:ext uri="{FF2B5EF4-FFF2-40B4-BE49-F238E27FC236}">
              <a16:creationId xmlns:a16="http://schemas.microsoft.com/office/drawing/2014/main" id="{295BBBAC-3E7C-4EC0-A6A2-8AE92CDC81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6" name="Text Box 10">
          <a:extLst>
            <a:ext uri="{FF2B5EF4-FFF2-40B4-BE49-F238E27FC236}">
              <a16:creationId xmlns:a16="http://schemas.microsoft.com/office/drawing/2014/main" id="{84BDF38B-CAB4-4AA1-80FC-60204EA927F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7" name="Text Box 11">
          <a:extLst>
            <a:ext uri="{FF2B5EF4-FFF2-40B4-BE49-F238E27FC236}">
              <a16:creationId xmlns:a16="http://schemas.microsoft.com/office/drawing/2014/main" id="{87C6350D-E73A-4FF5-BDFF-E89DB4DF4D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8" name="Text Box 12">
          <a:extLst>
            <a:ext uri="{FF2B5EF4-FFF2-40B4-BE49-F238E27FC236}">
              <a16:creationId xmlns:a16="http://schemas.microsoft.com/office/drawing/2014/main" id="{7E7548CE-95DB-4B39-AD43-796ADE8A1AE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9" name="Text Box 13">
          <a:extLst>
            <a:ext uri="{FF2B5EF4-FFF2-40B4-BE49-F238E27FC236}">
              <a16:creationId xmlns:a16="http://schemas.microsoft.com/office/drawing/2014/main" id="{F39EADEE-7046-425F-9076-EF0119A9E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0" name="Text Box 14">
          <a:extLst>
            <a:ext uri="{FF2B5EF4-FFF2-40B4-BE49-F238E27FC236}">
              <a16:creationId xmlns:a16="http://schemas.microsoft.com/office/drawing/2014/main" id="{D5BC91C5-52BC-4113-B8D2-0D1FBD7073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1" name="Text Box 15">
          <a:extLst>
            <a:ext uri="{FF2B5EF4-FFF2-40B4-BE49-F238E27FC236}">
              <a16:creationId xmlns:a16="http://schemas.microsoft.com/office/drawing/2014/main" id="{C732D0C5-18F4-442B-B895-1D73048C03D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2" name="Text Box 16">
          <a:extLst>
            <a:ext uri="{FF2B5EF4-FFF2-40B4-BE49-F238E27FC236}">
              <a16:creationId xmlns:a16="http://schemas.microsoft.com/office/drawing/2014/main" id="{810D3D6E-B6C9-4975-8B8E-4389C60C8DA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3" name="Text Box 17">
          <a:extLst>
            <a:ext uri="{FF2B5EF4-FFF2-40B4-BE49-F238E27FC236}">
              <a16:creationId xmlns:a16="http://schemas.microsoft.com/office/drawing/2014/main" id="{7E3309B9-7D33-40CE-BF7B-7798F12ADE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4" name="Text Box 6">
          <a:extLst>
            <a:ext uri="{FF2B5EF4-FFF2-40B4-BE49-F238E27FC236}">
              <a16:creationId xmlns:a16="http://schemas.microsoft.com/office/drawing/2014/main" id="{816B6FCE-5B72-463A-A6B8-0C065624F3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5" name="Text Box 7">
          <a:extLst>
            <a:ext uri="{FF2B5EF4-FFF2-40B4-BE49-F238E27FC236}">
              <a16:creationId xmlns:a16="http://schemas.microsoft.com/office/drawing/2014/main" id="{788ADC1B-20B8-4CF7-9902-4A6867F972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6" name="Text Box 8">
          <a:extLst>
            <a:ext uri="{FF2B5EF4-FFF2-40B4-BE49-F238E27FC236}">
              <a16:creationId xmlns:a16="http://schemas.microsoft.com/office/drawing/2014/main" id="{40DDC87E-6DC7-409F-AD49-5405AE753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7" name="Text Box 9">
          <a:extLst>
            <a:ext uri="{FF2B5EF4-FFF2-40B4-BE49-F238E27FC236}">
              <a16:creationId xmlns:a16="http://schemas.microsoft.com/office/drawing/2014/main" id="{61CC8AA1-3AAD-40A6-8770-6CFDD7A219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8" name="Text Box 10">
          <a:extLst>
            <a:ext uri="{FF2B5EF4-FFF2-40B4-BE49-F238E27FC236}">
              <a16:creationId xmlns:a16="http://schemas.microsoft.com/office/drawing/2014/main" id="{3FD308A7-7A12-4A04-82E9-7AD1AB89F3F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9" name="Text Box 11">
          <a:extLst>
            <a:ext uri="{FF2B5EF4-FFF2-40B4-BE49-F238E27FC236}">
              <a16:creationId xmlns:a16="http://schemas.microsoft.com/office/drawing/2014/main" id="{80E37F83-3761-441F-BA22-0967D77C9C5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0" name="Text Box 12">
          <a:extLst>
            <a:ext uri="{FF2B5EF4-FFF2-40B4-BE49-F238E27FC236}">
              <a16:creationId xmlns:a16="http://schemas.microsoft.com/office/drawing/2014/main" id="{DE21665E-D34F-4DC2-8169-372764E290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1" name="Text Box 13">
          <a:extLst>
            <a:ext uri="{FF2B5EF4-FFF2-40B4-BE49-F238E27FC236}">
              <a16:creationId xmlns:a16="http://schemas.microsoft.com/office/drawing/2014/main" id="{82C34219-5FB0-4732-8216-A4CCA732E4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2" name="Text Box 14">
          <a:extLst>
            <a:ext uri="{FF2B5EF4-FFF2-40B4-BE49-F238E27FC236}">
              <a16:creationId xmlns:a16="http://schemas.microsoft.com/office/drawing/2014/main" id="{B6A03558-16FB-4C17-81D8-94F3D34190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3" name="Text Box 15">
          <a:extLst>
            <a:ext uri="{FF2B5EF4-FFF2-40B4-BE49-F238E27FC236}">
              <a16:creationId xmlns:a16="http://schemas.microsoft.com/office/drawing/2014/main" id="{70E7EBB5-A217-4103-BAF5-4DDE8DBF9E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4" name="Text Box 16">
          <a:extLst>
            <a:ext uri="{FF2B5EF4-FFF2-40B4-BE49-F238E27FC236}">
              <a16:creationId xmlns:a16="http://schemas.microsoft.com/office/drawing/2014/main" id="{0647DAFB-543B-457E-A6B8-F8F473763C8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5" name="Text Box 17">
          <a:extLst>
            <a:ext uri="{FF2B5EF4-FFF2-40B4-BE49-F238E27FC236}">
              <a16:creationId xmlns:a16="http://schemas.microsoft.com/office/drawing/2014/main" id="{15307489-DA72-472E-AF31-6547192548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6" name="Text Box 6">
          <a:extLst>
            <a:ext uri="{FF2B5EF4-FFF2-40B4-BE49-F238E27FC236}">
              <a16:creationId xmlns:a16="http://schemas.microsoft.com/office/drawing/2014/main" id="{825B5512-6914-4C88-8A26-472D4F714A0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7" name="Text Box 7">
          <a:extLst>
            <a:ext uri="{FF2B5EF4-FFF2-40B4-BE49-F238E27FC236}">
              <a16:creationId xmlns:a16="http://schemas.microsoft.com/office/drawing/2014/main" id="{1808D107-3AFE-42EE-870F-F4345037F0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8" name="Text Box 8">
          <a:extLst>
            <a:ext uri="{FF2B5EF4-FFF2-40B4-BE49-F238E27FC236}">
              <a16:creationId xmlns:a16="http://schemas.microsoft.com/office/drawing/2014/main" id="{FBFD07D7-3607-4492-8DE7-156E3E25E0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9" name="Text Box 9">
          <a:extLst>
            <a:ext uri="{FF2B5EF4-FFF2-40B4-BE49-F238E27FC236}">
              <a16:creationId xmlns:a16="http://schemas.microsoft.com/office/drawing/2014/main" id="{BE832ABE-4B99-4E30-BFB1-3CE15D1D77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0" name="Text Box 10">
          <a:extLst>
            <a:ext uri="{FF2B5EF4-FFF2-40B4-BE49-F238E27FC236}">
              <a16:creationId xmlns:a16="http://schemas.microsoft.com/office/drawing/2014/main" id="{D2D116B4-DF97-40C9-A994-58E29A8326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1" name="Text Box 11">
          <a:extLst>
            <a:ext uri="{FF2B5EF4-FFF2-40B4-BE49-F238E27FC236}">
              <a16:creationId xmlns:a16="http://schemas.microsoft.com/office/drawing/2014/main" id="{BEA89019-54A2-4D64-BEDA-7BBADDF2AE5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2" name="Text Box 12">
          <a:extLst>
            <a:ext uri="{FF2B5EF4-FFF2-40B4-BE49-F238E27FC236}">
              <a16:creationId xmlns:a16="http://schemas.microsoft.com/office/drawing/2014/main" id="{13C96B0F-2136-4380-A380-6BA398075B1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3" name="Text Box 13">
          <a:extLst>
            <a:ext uri="{FF2B5EF4-FFF2-40B4-BE49-F238E27FC236}">
              <a16:creationId xmlns:a16="http://schemas.microsoft.com/office/drawing/2014/main" id="{C43C2B3D-A4F7-4DE7-A094-38AED68EC4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4" name="Text Box 14">
          <a:extLst>
            <a:ext uri="{FF2B5EF4-FFF2-40B4-BE49-F238E27FC236}">
              <a16:creationId xmlns:a16="http://schemas.microsoft.com/office/drawing/2014/main" id="{CCD3F3E9-BA7E-4DA0-8216-101BA53F47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5" name="Text Box 15">
          <a:extLst>
            <a:ext uri="{FF2B5EF4-FFF2-40B4-BE49-F238E27FC236}">
              <a16:creationId xmlns:a16="http://schemas.microsoft.com/office/drawing/2014/main" id="{7F1CD74A-8225-48B5-A842-1A5CD65259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6" name="Text Box 16">
          <a:extLst>
            <a:ext uri="{FF2B5EF4-FFF2-40B4-BE49-F238E27FC236}">
              <a16:creationId xmlns:a16="http://schemas.microsoft.com/office/drawing/2014/main" id="{F8725204-9068-4169-8A0B-9D8C273EFF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7" name="Text Box 17">
          <a:extLst>
            <a:ext uri="{FF2B5EF4-FFF2-40B4-BE49-F238E27FC236}">
              <a16:creationId xmlns:a16="http://schemas.microsoft.com/office/drawing/2014/main" id="{CF1DEC5A-3186-491F-95F0-7A564B62F1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8" name="Text Box 6">
          <a:extLst>
            <a:ext uri="{FF2B5EF4-FFF2-40B4-BE49-F238E27FC236}">
              <a16:creationId xmlns:a16="http://schemas.microsoft.com/office/drawing/2014/main" id="{7079B1E0-DFE9-499E-9D2E-9940E0A6773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9" name="Text Box 7">
          <a:extLst>
            <a:ext uri="{FF2B5EF4-FFF2-40B4-BE49-F238E27FC236}">
              <a16:creationId xmlns:a16="http://schemas.microsoft.com/office/drawing/2014/main" id="{F7C7061B-6051-4FBD-8518-D2F2025D4E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0" name="Text Box 8">
          <a:extLst>
            <a:ext uri="{FF2B5EF4-FFF2-40B4-BE49-F238E27FC236}">
              <a16:creationId xmlns:a16="http://schemas.microsoft.com/office/drawing/2014/main" id="{9CFB848C-B53D-48D1-B531-D94ECDE3D1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1" name="Text Box 9">
          <a:extLst>
            <a:ext uri="{FF2B5EF4-FFF2-40B4-BE49-F238E27FC236}">
              <a16:creationId xmlns:a16="http://schemas.microsoft.com/office/drawing/2014/main" id="{BB286D9D-89FB-407D-B6E9-4EBC5245BB3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2" name="Text Box 10">
          <a:extLst>
            <a:ext uri="{FF2B5EF4-FFF2-40B4-BE49-F238E27FC236}">
              <a16:creationId xmlns:a16="http://schemas.microsoft.com/office/drawing/2014/main" id="{E0C044B0-DF23-4309-887B-1DCE19BF61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3" name="Text Box 11">
          <a:extLst>
            <a:ext uri="{FF2B5EF4-FFF2-40B4-BE49-F238E27FC236}">
              <a16:creationId xmlns:a16="http://schemas.microsoft.com/office/drawing/2014/main" id="{06FDDD75-2FA5-411B-91BF-F6D75BF2B8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4" name="Text Box 12">
          <a:extLst>
            <a:ext uri="{FF2B5EF4-FFF2-40B4-BE49-F238E27FC236}">
              <a16:creationId xmlns:a16="http://schemas.microsoft.com/office/drawing/2014/main" id="{DC920D27-3664-40E2-9F37-5B32ADEAC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5" name="Text Box 13">
          <a:extLst>
            <a:ext uri="{FF2B5EF4-FFF2-40B4-BE49-F238E27FC236}">
              <a16:creationId xmlns:a16="http://schemas.microsoft.com/office/drawing/2014/main" id="{6FF822C6-ADCD-4213-83CE-9A0A411E77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6" name="Text Box 14">
          <a:extLst>
            <a:ext uri="{FF2B5EF4-FFF2-40B4-BE49-F238E27FC236}">
              <a16:creationId xmlns:a16="http://schemas.microsoft.com/office/drawing/2014/main" id="{6BA99EA4-8DDC-4296-8749-DCEA73CE6A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7" name="Text Box 15">
          <a:extLst>
            <a:ext uri="{FF2B5EF4-FFF2-40B4-BE49-F238E27FC236}">
              <a16:creationId xmlns:a16="http://schemas.microsoft.com/office/drawing/2014/main" id="{DFB2F98A-400A-42DC-8E03-02345EEA4D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8" name="Text Box 16">
          <a:extLst>
            <a:ext uri="{FF2B5EF4-FFF2-40B4-BE49-F238E27FC236}">
              <a16:creationId xmlns:a16="http://schemas.microsoft.com/office/drawing/2014/main" id="{DC22EE46-0E52-499E-AB14-B856C28FF4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9" name="Text Box 17">
          <a:extLst>
            <a:ext uri="{FF2B5EF4-FFF2-40B4-BE49-F238E27FC236}">
              <a16:creationId xmlns:a16="http://schemas.microsoft.com/office/drawing/2014/main" id="{580F58FC-B921-4B6D-8D88-AE2AF03D08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0" name="Text Box 7">
          <a:extLst>
            <a:ext uri="{FF2B5EF4-FFF2-40B4-BE49-F238E27FC236}">
              <a16:creationId xmlns:a16="http://schemas.microsoft.com/office/drawing/2014/main" id="{8C9112B1-C851-43F0-ACDA-4ACBB1D3CD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1" name="Text Box 8">
          <a:extLst>
            <a:ext uri="{FF2B5EF4-FFF2-40B4-BE49-F238E27FC236}">
              <a16:creationId xmlns:a16="http://schemas.microsoft.com/office/drawing/2014/main" id="{6D6117EC-CDA1-421B-91FF-193C4CD2A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2" name="Text Box 9">
          <a:extLst>
            <a:ext uri="{FF2B5EF4-FFF2-40B4-BE49-F238E27FC236}">
              <a16:creationId xmlns:a16="http://schemas.microsoft.com/office/drawing/2014/main" id="{E8091007-6DB1-44BD-A73E-F2407FB4B9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3" name="Text Box 10">
          <a:extLst>
            <a:ext uri="{FF2B5EF4-FFF2-40B4-BE49-F238E27FC236}">
              <a16:creationId xmlns:a16="http://schemas.microsoft.com/office/drawing/2014/main" id="{57A7512D-DC8A-47DD-9DAB-FB25349474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4" name="Text Box 11">
          <a:extLst>
            <a:ext uri="{FF2B5EF4-FFF2-40B4-BE49-F238E27FC236}">
              <a16:creationId xmlns:a16="http://schemas.microsoft.com/office/drawing/2014/main" id="{6A55A9BB-8F18-4841-97CC-9A5D3B594A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5" name="Text Box 12">
          <a:extLst>
            <a:ext uri="{FF2B5EF4-FFF2-40B4-BE49-F238E27FC236}">
              <a16:creationId xmlns:a16="http://schemas.microsoft.com/office/drawing/2014/main" id="{4A159634-21B8-4C1C-812C-E715F26325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6" name="Text Box 13">
          <a:extLst>
            <a:ext uri="{FF2B5EF4-FFF2-40B4-BE49-F238E27FC236}">
              <a16:creationId xmlns:a16="http://schemas.microsoft.com/office/drawing/2014/main" id="{E11C6CE0-FBAB-42ED-8EBD-E161DBA25C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7" name="Text Box 14">
          <a:extLst>
            <a:ext uri="{FF2B5EF4-FFF2-40B4-BE49-F238E27FC236}">
              <a16:creationId xmlns:a16="http://schemas.microsoft.com/office/drawing/2014/main" id="{C75B6DAC-E103-4F44-B552-24F4F933C87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8" name="Text Box 15">
          <a:extLst>
            <a:ext uri="{FF2B5EF4-FFF2-40B4-BE49-F238E27FC236}">
              <a16:creationId xmlns:a16="http://schemas.microsoft.com/office/drawing/2014/main" id="{BD8A6E19-3A81-4059-9CAF-D20333F3DA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9" name="Text Box 16">
          <a:extLst>
            <a:ext uri="{FF2B5EF4-FFF2-40B4-BE49-F238E27FC236}">
              <a16:creationId xmlns:a16="http://schemas.microsoft.com/office/drawing/2014/main" id="{260DCB8C-2783-4188-B09B-B3164997D54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0" name="Text Box 17">
          <a:extLst>
            <a:ext uri="{FF2B5EF4-FFF2-40B4-BE49-F238E27FC236}">
              <a16:creationId xmlns:a16="http://schemas.microsoft.com/office/drawing/2014/main" id="{89158ED2-CE94-447E-88A5-0C3D2FE344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1" name="Text Box 6">
          <a:extLst>
            <a:ext uri="{FF2B5EF4-FFF2-40B4-BE49-F238E27FC236}">
              <a16:creationId xmlns:a16="http://schemas.microsoft.com/office/drawing/2014/main" id="{E1CF55F8-974A-4CB5-A97A-D0BE9CDBF0E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2" name="Text Box 7">
          <a:extLst>
            <a:ext uri="{FF2B5EF4-FFF2-40B4-BE49-F238E27FC236}">
              <a16:creationId xmlns:a16="http://schemas.microsoft.com/office/drawing/2014/main" id="{69C51E32-7A04-4412-999C-AFD372F30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3" name="Text Box 8">
          <a:extLst>
            <a:ext uri="{FF2B5EF4-FFF2-40B4-BE49-F238E27FC236}">
              <a16:creationId xmlns:a16="http://schemas.microsoft.com/office/drawing/2014/main" id="{AFA0AE8A-0192-4106-92DC-6379298B61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4" name="Text Box 9">
          <a:extLst>
            <a:ext uri="{FF2B5EF4-FFF2-40B4-BE49-F238E27FC236}">
              <a16:creationId xmlns:a16="http://schemas.microsoft.com/office/drawing/2014/main" id="{FC06172B-60EF-4138-951A-79D6AB79D51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5" name="Text Box 10">
          <a:extLst>
            <a:ext uri="{FF2B5EF4-FFF2-40B4-BE49-F238E27FC236}">
              <a16:creationId xmlns:a16="http://schemas.microsoft.com/office/drawing/2014/main" id="{E666D33C-3FB6-4604-B6D9-56AC3D1404B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6" name="Text Box 11">
          <a:extLst>
            <a:ext uri="{FF2B5EF4-FFF2-40B4-BE49-F238E27FC236}">
              <a16:creationId xmlns:a16="http://schemas.microsoft.com/office/drawing/2014/main" id="{19FCCCDE-DA16-4DCA-879D-5C7079C620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7" name="Text Box 12">
          <a:extLst>
            <a:ext uri="{FF2B5EF4-FFF2-40B4-BE49-F238E27FC236}">
              <a16:creationId xmlns:a16="http://schemas.microsoft.com/office/drawing/2014/main" id="{7C05BEEB-9750-42B2-BBB2-80C1FBA4F83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8" name="Text Box 13">
          <a:extLst>
            <a:ext uri="{FF2B5EF4-FFF2-40B4-BE49-F238E27FC236}">
              <a16:creationId xmlns:a16="http://schemas.microsoft.com/office/drawing/2014/main" id="{13642577-681B-4E65-A1EE-30EBF4EFE9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9" name="Text Box 14">
          <a:extLst>
            <a:ext uri="{FF2B5EF4-FFF2-40B4-BE49-F238E27FC236}">
              <a16:creationId xmlns:a16="http://schemas.microsoft.com/office/drawing/2014/main" id="{AABAC01C-92D0-42AA-9BA9-A087DB450D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0" name="Text Box 15">
          <a:extLst>
            <a:ext uri="{FF2B5EF4-FFF2-40B4-BE49-F238E27FC236}">
              <a16:creationId xmlns:a16="http://schemas.microsoft.com/office/drawing/2014/main" id="{39783501-7D9D-4F37-8255-F98B1D7BED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1" name="Text Box 16">
          <a:extLst>
            <a:ext uri="{FF2B5EF4-FFF2-40B4-BE49-F238E27FC236}">
              <a16:creationId xmlns:a16="http://schemas.microsoft.com/office/drawing/2014/main" id="{05E8760B-3496-41CA-952E-7D71EBF667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2" name="Text Box 17">
          <a:extLst>
            <a:ext uri="{FF2B5EF4-FFF2-40B4-BE49-F238E27FC236}">
              <a16:creationId xmlns:a16="http://schemas.microsoft.com/office/drawing/2014/main" id="{85B8EC2A-69CA-4BC1-B90B-70DB836EF9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3" name="Text Box 6">
          <a:extLst>
            <a:ext uri="{FF2B5EF4-FFF2-40B4-BE49-F238E27FC236}">
              <a16:creationId xmlns:a16="http://schemas.microsoft.com/office/drawing/2014/main" id="{FE971191-A928-4B77-AFFE-D480105BBC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4" name="Text Box 7">
          <a:extLst>
            <a:ext uri="{FF2B5EF4-FFF2-40B4-BE49-F238E27FC236}">
              <a16:creationId xmlns:a16="http://schemas.microsoft.com/office/drawing/2014/main" id="{FE5514F4-E875-4A7C-96F4-2A48C62F5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5" name="Text Box 8">
          <a:extLst>
            <a:ext uri="{FF2B5EF4-FFF2-40B4-BE49-F238E27FC236}">
              <a16:creationId xmlns:a16="http://schemas.microsoft.com/office/drawing/2014/main" id="{97E0752D-56D5-4A36-9B0C-02857EE110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6" name="Text Box 9">
          <a:extLst>
            <a:ext uri="{FF2B5EF4-FFF2-40B4-BE49-F238E27FC236}">
              <a16:creationId xmlns:a16="http://schemas.microsoft.com/office/drawing/2014/main" id="{72EE61BD-6430-464F-A0F7-6010CF5F28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7" name="Text Box 10">
          <a:extLst>
            <a:ext uri="{FF2B5EF4-FFF2-40B4-BE49-F238E27FC236}">
              <a16:creationId xmlns:a16="http://schemas.microsoft.com/office/drawing/2014/main" id="{8DB78E80-1FDE-4D21-9F5F-E368322277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8" name="Text Box 11">
          <a:extLst>
            <a:ext uri="{FF2B5EF4-FFF2-40B4-BE49-F238E27FC236}">
              <a16:creationId xmlns:a16="http://schemas.microsoft.com/office/drawing/2014/main" id="{B64E6390-4E01-4CBE-8B1C-AECDAF1039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9" name="Text Box 12">
          <a:extLst>
            <a:ext uri="{FF2B5EF4-FFF2-40B4-BE49-F238E27FC236}">
              <a16:creationId xmlns:a16="http://schemas.microsoft.com/office/drawing/2014/main" id="{6855973D-57E4-461C-93C0-0EEA0FD2F4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0" name="Text Box 13">
          <a:extLst>
            <a:ext uri="{FF2B5EF4-FFF2-40B4-BE49-F238E27FC236}">
              <a16:creationId xmlns:a16="http://schemas.microsoft.com/office/drawing/2014/main" id="{697CF201-453E-429D-9B9B-FF9B118EF4A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1" name="Text Box 14">
          <a:extLst>
            <a:ext uri="{FF2B5EF4-FFF2-40B4-BE49-F238E27FC236}">
              <a16:creationId xmlns:a16="http://schemas.microsoft.com/office/drawing/2014/main" id="{3A69ECFF-B549-4B7C-BBB8-F897E26F60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2" name="Text Box 15">
          <a:extLst>
            <a:ext uri="{FF2B5EF4-FFF2-40B4-BE49-F238E27FC236}">
              <a16:creationId xmlns:a16="http://schemas.microsoft.com/office/drawing/2014/main" id="{E458BCFF-2355-488A-89F7-69767BBD9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3" name="Text Box 16">
          <a:extLst>
            <a:ext uri="{FF2B5EF4-FFF2-40B4-BE49-F238E27FC236}">
              <a16:creationId xmlns:a16="http://schemas.microsoft.com/office/drawing/2014/main" id="{E7FD69C2-64B7-4617-A24F-0A9BCA160ED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4" name="Text Box 17">
          <a:extLst>
            <a:ext uri="{FF2B5EF4-FFF2-40B4-BE49-F238E27FC236}">
              <a16:creationId xmlns:a16="http://schemas.microsoft.com/office/drawing/2014/main" id="{5BC25266-0009-4657-9AA9-107B917F750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5" name="Text Box 6">
          <a:extLst>
            <a:ext uri="{FF2B5EF4-FFF2-40B4-BE49-F238E27FC236}">
              <a16:creationId xmlns:a16="http://schemas.microsoft.com/office/drawing/2014/main" id="{E95E9BF0-3C63-485C-B654-FF878F25D0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6" name="Text Box 7">
          <a:extLst>
            <a:ext uri="{FF2B5EF4-FFF2-40B4-BE49-F238E27FC236}">
              <a16:creationId xmlns:a16="http://schemas.microsoft.com/office/drawing/2014/main" id="{73D77ADE-FE3E-425F-9638-702C9045FE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7" name="Text Box 8">
          <a:extLst>
            <a:ext uri="{FF2B5EF4-FFF2-40B4-BE49-F238E27FC236}">
              <a16:creationId xmlns:a16="http://schemas.microsoft.com/office/drawing/2014/main" id="{FAAA2BC0-AF7A-4EFD-949C-AEEBAA72E8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8" name="Text Box 9">
          <a:extLst>
            <a:ext uri="{FF2B5EF4-FFF2-40B4-BE49-F238E27FC236}">
              <a16:creationId xmlns:a16="http://schemas.microsoft.com/office/drawing/2014/main" id="{CBB2B71F-80F5-4A98-8314-7F4E0ED01E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9" name="Text Box 10">
          <a:extLst>
            <a:ext uri="{FF2B5EF4-FFF2-40B4-BE49-F238E27FC236}">
              <a16:creationId xmlns:a16="http://schemas.microsoft.com/office/drawing/2014/main" id="{364195EF-85C6-4C08-B507-0A700F80CD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0" name="Text Box 11">
          <a:extLst>
            <a:ext uri="{FF2B5EF4-FFF2-40B4-BE49-F238E27FC236}">
              <a16:creationId xmlns:a16="http://schemas.microsoft.com/office/drawing/2014/main" id="{5EE22088-D549-4B20-835F-AA53C43324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1" name="Text Box 12">
          <a:extLst>
            <a:ext uri="{FF2B5EF4-FFF2-40B4-BE49-F238E27FC236}">
              <a16:creationId xmlns:a16="http://schemas.microsoft.com/office/drawing/2014/main" id="{B4BEC6A5-7AA2-49F9-9541-E269154F27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2" name="Text Box 13">
          <a:extLst>
            <a:ext uri="{FF2B5EF4-FFF2-40B4-BE49-F238E27FC236}">
              <a16:creationId xmlns:a16="http://schemas.microsoft.com/office/drawing/2014/main" id="{8ACDC058-5DD2-4E9E-BA8F-AF78683142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3" name="Text Box 14">
          <a:extLst>
            <a:ext uri="{FF2B5EF4-FFF2-40B4-BE49-F238E27FC236}">
              <a16:creationId xmlns:a16="http://schemas.microsoft.com/office/drawing/2014/main" id="{B5764409-CB75-4F6B-B1E7-4EF00F2221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4" name="Text Box 15">
          <a:extLst>
            <a:ext uri="{FF2B5EF4-FFF2-40B4-BE49-F238E27FC236}">
              <a16:creationId xmlns:a16="http://schemas.microsoft.com/office/drawing/2014/main" id="{36BEABB2-4010-42BA-924E-C71ADFAC72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5" name="Text Box 16">
          <a:extLst>
            <a:ext uri="{FF2B5EF4-FFF2-40B4-BE49-F238E27FC236}">
              <a16:creationId xmlns:a16="http://schemas.microsoft.com/office/drawing/2014/main" id="{D6B90423-60F5-4DA8-8208-DCFFD8786AE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6" name="Text Box 17">
          <a:extLst>
            <a:ext uri="{FF2B5EF4-FFF2-40B4-BE49-F238E27FC236}">
              <a16:creationId xmlns:a16="http://schemas.microsoft.com/office/drawing/2014/main" id="{B1761A3F-8724-4D93-95AA-4808407F8B9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7" name="Text Box 7">
          <a:extLst>
            <a:ext uri="{FF2B5EF4-FFF2-40B4-BE49-F238E27FC236}">
              <a16:creationId xmlns:a16="http://schemas.microsoft.com/office/drawing/2014/main" id="{BD06667E-2CC2-432B-9F73-5F2DCCB955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8" name="Text Box 8">
          <a:extLst>
            <a:ext uri="{FF2B5EF4-FFF2-40B4-BE49-F238E27FC236}">
              <a16:creationId xmlns:a16="http://schemas.microsoft.com/office/drawing/2014/main" id="{D48E54B4-9B35-4813-AE48-2B01A863CE4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9" name="Text Box 9">
          <a:extLst>
            <a:ext uri="{FF2B5EF4-FFF2-40B4-BE49-F238E27FC236}">
              <a16:creationId xmlns:a16="http://schemas.microsoft.com/office/drawing/2014/main" id="{F8416FF1-BF07-44E2-BE64-EC9F8FAA49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0" name="Text Box 10">
          <a:extLst>
            <a:ext uri="{FF2B5EF4-FFF2-40B4-BE49-F238E27FC236}">
              <a16:creationId xmlns:a16="http://schemas.microsoft.com/office/drawing/2014/main" id="{FAEB8D3F-81C6-464D-9618-054CD43159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1" name="Text Box 11">
          <a:extLst>
            <a:ext uri="{FF2B5EF4-FFF2-40B4-BE49-F238E27FC236}">
              <a16:creationId xmlns:a16="http://schemas.microsoft.com/office/drawing/2014/main" id="{8CF650B3-C61B-4D0B-A5DE-2090B350ED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2" name="Text Box 12">
          <a:extLst>
            <a:ext uri="{FF2B5EF4-FFF2-40B4-BE49-F238E27FC236}">
              <a16:creationId xmlns:a16="http://schemas.microsoft.com/office/drawing/2014/main" id="{9F11A90F-737C-4365-8C4B-16B1C94B8C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3" name="Text Box 13">
          <a:extLst>
            <a:ext uri="{FF2B5EF4-FFF2-40B4-BE49-F238E27FC236}">
              <a16:creationId xmlns:a16="http://schemas.microsoft.com/office/drawing/2014/main" id="{7426A47C-6EE4-4982-9722-EAC7AA529D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4" name="Text Box 14">
          <a:extLst>
            <a:ext uri="{FF2B5EF4-FFF2-40B4-BE49-F238E27FC236}">
              <a16:creationId xmlns:a16="http://schemas.microsoft.com/office/drawing/2014/main" id="{FE5BAB6E-21AB-4F07-89B0-B1B64AF4E5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5" name="Text Box 15">
          <a:extLst>
            <a:ext uri="{FF2B5EF4-FFF2-40B4-BE49-F238E27FC236}">
              <a16:creationId xmlns:a16="http://schemas.microsoft.com/office/drawing/2014/main" id="{192D5B7C-2A4B-4548-846B-39C80FBCDF8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6" name="Text Box 16">
          <a:extLst>
            <a:ext uri="{FF2B5EF4-FFF2-40B4-BE49-F238E27FC236}">
              <a16:creationId xmlns:a16="http://schemas.microsoft.com/office/drawing/2014/main" id="{BB14427F-E6A8-4C4E-A5C9-37A6C1EC2F9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7" name="Text Box 17">
          <a:extLst>
            <a:ext uri="{FF2B5EF4-FFF2-40B4-BE49-F238E27FC236}">
              <a16:creationId xmlns:a16="http://schemas.microsoft.com/office/drawing/2014/main" id="{94C81876-0AAC-4682-BEE1-B32CD7730D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8" name="Text Box 6">
          <a:extLst>
            <a:ext uri="{FF2B5EF4-FFF2-40B4-BE49-F238E27FC236}">
              <a16:creationId xmlns:a16="http://schemas.microsoft.com/office/drawing/2014/main" id="{965A81C5-3A53-49C8-B5C7-1930012BBA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9" name="Text Box 7">
          <a:extLst>
            <a:ext uri="{FF2B5EF4-FFF2-40B4-BE49-F238E27FC236}">
              <a16:creationId xmlns:a16="http://schemas.microsoft.com/office/drawing/2014/main" id="{877533BE-5197-4AB4-A345-19C82AFD5D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0" name="Text Box 8">
          <a:extLst>
            <a:ext uri="{FF2B5EF4-FFF2-40B4-BE49-F238E27FC236}">
              <a16:creationId xmlns:a16="http://schemas.microsoft.com/office/drawing/2014/main" id="{F41B70DB-8224-4C49-A3D1-F3A0FE3023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1" name="Text Box 9">
          <a:extLst>
            <a:ext uri="{FF2B5EF4-FFF2-40B4-BE49-F238E27FC236}">
              <a16:creationId xmlns:a16="http://schemas.microsoft.com/office/drawing/2014/main" id="{70F3C5E1-BDEC-46CB-BEE1-CECEA6FE51E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2" name="Text Box 10">
          <a:extLst>
            <a:ext uri="{FF2B5EF4-FFF2-40B4-BE49-F238E27FC236}">
              <a16:creationId xmlns:a16="http://schemas.microsoft.com/office/drawing/2014/main" id="{335BFF6F-0642-456A-9B83-30D30DC1C9B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3" name="Text Box 11">
          <a:extLst>
            <a:ext uri="{FF2B5EF4-FFF2-40B4-BE49-F238E27FC236}">
              <a16:creationId xmlns:a16="http://schemas.microsoft.com/office/drawing/2014/main" id="{F03C78BD-FD70-4007-A028-E6FE5E1319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4" name="Text Box 12">
          <a:extLst>
            <a:ext uri="{FF2B5EF4-FFF2-40B4-BE49-F238E27FC236}">
              <a16:creationId xmlns:a16="http://schemas.microsoft.com/office/drawing/2014/main" id="{39C4E39B-D1BE-4FA8-83D6-E2B60C6CB76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5" name="Text Box 13">
          <a:extLst>
            <a:ext uri="{FF2B5EF4-FFF2-40B4-BE49-F238E27FC236}">
              <a16:creationId xmlns:a16="http://schemas.microsoft.com/office/drawing/2014/main" id="{9B9D3F75-75AC-44E6-9F0A-3362C731F9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6" name="Text Box 14">
          <a:extLst>
            <a:ext uri="{FF2B5EF4-FFF2-40B4-BE49-F238E27FC236}">
              <a16:creationId xmlns:a16="http://schemas.microsoft.com/office/drawing/2014/main" id="{8E4BA894-CA1A-4287-94BC-82258DAB4C5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7" name="Text Box 15">
          <a:extLst>
            <a:ext uri="{FF2B5EF4-FFF2-40B4-BE49-F238E27FC236}">
              <a16:creationId xmlns:a16="http://schemas.microsoft.com/office/drawing/2014/main" id="{F79489DF-0889-4CB5-84B9-4CAC3C171B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8" name="Text Box 16">
          <a:extLst>
            <a:ext uri="{FF2B5EF4-FFF2-40B4-BE49-F238E27FC236}">
              <a16:creationId xmlns:a16="http://schemas.microsoft.com/office/drawing/2014/main" id="{4DB14684-5D96-4A0D-9EEB-CE2029CA7F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9" name="Text Box 17">
          <a:extLst>
            <a:ext uri="{FF2B5EF4-FFF2-40B4-BE49-F238E27FC236}">
              <a16:creationId xmlns:a16="http://schemas.microsoft.com/office/drawing/2014/main" id="{380BCDAD-4C81-401A-A97A-2E4B5A71ACB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0" name="Text Box 6">
          <a:extLst>
            <a:ext uri="{FF2B5EF4-FFF2-40B4-BE49-F238E27FC236}">
              <a16:creationId xmlns:a16="http://schemas.microsoft.com/office/drawing/2014/main" id="{C8F80005-AEA4-4FD9-944C-2ABCD981E19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1" name="Text Box 7">
          <a:extLst>
            <a:ext uri="{FF2B5EF4-FFF2-40B4-BE49-F238E27FC236}">
              <a16:creationId xmlns:a16="http://schemas.microsoft.com/office/drawing/2014/main" id="{B7EB4276-CB87-4FA0-9F94-8017AAB39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2" name="Text Box 8">
          <a:extLst>
            <a:ext uri="{FF2B5EF4-FFF2-40B4-BE49-F238E27FC236}">
              <a16:creationId xmlns:a16="http://schemas.microsoft.com/office/drawing/2014/main" id="{A2869C40-BD84-4B50-B446-C3CBA1ECFA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3" name="Text Box 9">
          <a:extLst>
            <a:ext uri="{FF2B5EF4-FFF2-40B4-BE49-F238E27FC236}">
              <a16:creationId xmlns:a16="http://schemas.microsoft.com/office/drawing/2014/main" id="{76143409-FA29-477A-A51E-070435F66F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4" name="Text Box 10">
          <a:extLst>
            <a:ext uri="{FF2B5EF4-FFF2-40B4-BE49-F238E27FC236}">
              <a16:creationId xmlns:a16="http://schemas.microsoft.com/office/drawing/2014/main" id="{ACDB2F8E-90D6-4BF1-B72C-7681477AF07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5" name="Text Box 11">
          <a:extLst>
            <a:ext uri="{FF2B5EF4-FFF2-40B4-BE49-F238E27FC236}">
              <a16:creationId xmlns:a16="http://schemas.microsoft.com/office/drawing/2014/main" id="{7B5C0DD5-6186-4D41-9951-08E49254E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6" name="Text Box 12">
          <a:extLst>
            <a:ext uri="{FF2B5EF4-FFF2-40B4-BE49-F238E27FC236}">
              <a16:creationId xmlns:a16="http://schemas.microsoft.com/office/drawing/2014/main" id="{7417E8F7-E6AD-47AF-85EF-CEA421DA21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7" name="Text Box 13">
          <a:extLst>
            <a:ext uri="{FF2B5EF4-FFF2-40B4-BE49-F238E27FC236}">
              <a16:creationId xmlns:a16="http://schemas.microsoft.com/office/drawing/2014/main" id="{FAE790B2-1B39-40B0-B060-AFCDE54E31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8" name="Text Box 14">
          <a:extLst>
            <a:ext uri="{FF2B5EF4-FFF2-40B4-BE49-F238E27FC236}">
              <a16:creationId xmlns:a16="http://schemas.microsoft.com/office/drawing/2014/main" id="{4E755986-8648-4101-9B8D-04983710291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9" name="Text Box 15">
          <a:extLst>
            <a:ext uri="{FF2B5EF4-FFF2-40B4-BE49-F238E27FC236}">
              <a16:creationId xmlns:a16="http://schemas.microsoft.com/office/drawing/2014/main" id="{7211B9F1-13F7-477D-81E1-D1F9E2D80F8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0" name="Text Box 16">
          <a:extLst>
            <a:ext uri="{FF2B5EF4-FFF2-40B4-BE49-F238E27FC236}">
              <a16:creationId xmlns:a16="http://schemas.microsoft.com/office/drawing/2014/main" id="{EB7D741D-02AA-455B-BF44-AC6244CBC2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1" name="Text Box 17">
          <a:extLst>
            <a:ext uri="{FF2B5EF4-FFF2-40B4-BE49-F238E27FC236}">
              <a16:creationId xmlns:a16="http://schemas.microsoft.com/office/drawing/2014/main" id="{2CFB9C82-E609-49AB-BDEC-76C43E6A10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2" name="Text Box 6">
          <a:extLst>
            <a:ext uri="{FF2B5EF4-FFF2-40B4-BE49-F238E27FC236}">
              <a16:creationId xmlns:a16="http://schemas.microsoft.com/office/drawing/2014/main" id="{E4CF783F-EB78-48F6-B866-024A86B93CC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3" name="Text Box 7">
          <a:extLst>
            <a:ext uri="{FF2B5EF4-FFF2-40B4-BE49-F238E27FC236}">
              <a16:creationId xmlns:a16="http://schemas.microsoft.com/office/drawing/2014/main" id="{95FA24C2-E807-4AF0-AD0A-3EC0FD92D2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4" name="Text Box 8">
          <a:extLst>
            <a:ext uri="{FF2B5EF4-FFF2-40B4-BE49-F238E27FC236}">
              <a16:creationId xmlns:a16="http://schemas.microsoft.com/office/drawing/2014/main" id="{D4FB9765-DBDE-4627-816C-A1B80A0295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5" name="Text Box 9">
          <a:extLst>
            <a:ext uri="{FF2B5EF4-FFF2-40B4-BE49-F238E27FC236}">
              <a16:creationId xmlns:a16="http://schemas.microsoft.com/office/drawing/2014/main" id="{B9B24D08-6C89-4A12-BB98-2C5586E61C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6" name="Text Box 10">
          <a:extLst>
            <a:ext uri="{FF2B5EF4-FFF2-40B4-BE49-F238E27FC236}">
              <a16:creationId xmlns:a16="http://schemas.microsoft.com/office/drawing/2014/main" id="{CC0FF2E5-9F72-47F0-A671-2AD6F2BB62E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7" name="Text Box 11">
          <a:extLst>
            <a:ext uri="{FF2B5EF4-FFF2-40B4-BE49-F238E27FC236}">
              <a16:creationId xmlns:a16="http://schemas.microsoft.com/office/drawing/2014/main" id="{36364F96-8C3B-48A7-87D4-B540520722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8" name="Text Box 12">
          <a:extLst>
            <a:ext uri="{FF2B5EF4-FFF2-40B4-BE49-F238E27FC236}">
              <a16:creationId xmlns:a16="http://schemas.microsoft.com/office/drawing/2014/main" id="{CCBF71C4-D05B-440C-B1D5-6490C09E09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9" name="Text Box 13">
          <a:extLst>
            <a:ext uri="{FF2B5EF4-FFF2-40B4-BE49-F238E27FC236}">
              <a16:creationId xmlns:a16="http://schemas.microsoft.com/office/drawing/2014/main" id="{CB308EBB-DDD4-43F0-A4FB-9B84C0E444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0" name="Text Box 14">
          <a:extLst>
            <a:ext uri="{FF2B5EF4-FFF2-40B4-BE49-F238E27FC236}">
              <a16:creationId xmlns:a16="http://schemas.microsoft.com/office/drawing/2014/main" id="{5EF3F4B9-C32F-4DE5-B264-67900E95B5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1" name="Text Box 15">
          <a:extLst>
            <a:ext uri="{FF2B5EF4-FFF2-40B4-BE49-F238E27FC236}">
              <a16:creationId xmlns:a16="http://schemas.microsoft.com/office/drawing/2014/main" id="{570D8F1E-824E-4749-903A-40325F6C7E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2" name="Text Box 16">
          <a:extLst>
            <a:ext uri="{FF2B5EF4-FFF2-40B4-BE49-F238E27FC236}">
              <a16:creationId xmlns:a16="http://schemas.microsoft.com/office/drawing/2014/main" id="{667B0150-6F43-476B-A17A-BCFA31E8FF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3" name="Text Box 17">
          <a:extLst>
            <a:ext uri="{FF2B5EF4-FFF2-40B4-BE49-F238E27FC236}">
              <a16:creationId xmlns:a16="http://schemas.microsoft.com/office/drawing/2014/main" id="{52341B85-BFD8-4AAB-949B-60982DC8FF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4" name="Text Box 7">
          <a:extLst>
            <a:ext uri="{FF2B5EF4-FFF2-40B4-BE49-F238E27FC236}">
              <a16:creationId xmlns:a16="http://schemas.microsoft.com/office/drawing/2014/main" id="{6000439C-E2FB-4942-B786-F65B4348E23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5" name="Text Box 8">
          <a:extLst>
            <a:ext uri="{FF2B5EF4-FFF2-40B4-BE49-F238E27FC236}">
              <a16:creationId xmlns:a16="http://schemas.microsoft.com/office/drawing/2014/main" id="{BD97BF8B-FE77-4B8F-8F43-7B48BAC411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6" name="Text Box 9">
          <a:extLst>
            <a:ext uri="{FF2B5EF4-FFF2-40B4-BE49-F238E27FC236}">
              <a16:creationId xmlns:a16="http://schemas.microsoft.com/office/drawing/2014/main" id="{F12575EA-38B2-4491-B4D0-2C269477811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7" name="Text Box 10">
          <a:extLst>
            <a:ext uri="{FF2B5EF4-FFF2-40B4-BE49-F238E27FC236}">
              <a16:creationId xmlns:a16="http://schemas.microsoft.com/office/drawing/2014/main" id="{88868C1F-B315-47EB-807E-4BB5899FA88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8" name="Text Box 11">
          <a:extLst>
            <a:ext uri="{FF2B5EF4-FFF2-40B4-BE49-F238E27FC236}">
              <a16:creationId xmlns:a16="http://schemas.microsoft.com/office/drawing/2014/main" id="{449447CF-654E-4E4E-B7F7-F7C10CBAF8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9" name="Text Box 12">
          <a:extLst>
            <a:ext uri="{FF2B5EF4-FFF2-40B4-BE49-F238E27FC236}">
              <a16:creationId xmlns:a16="http://schemas.microsoft.com/office/drawing/2014/main" id="{895C490E-D265-49AA-9A75-31E2263FEB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0" name="Text Box 13">
          <a:extLst>
            <a:ext uri="{FF2B5EF4-FFF2-40B4-BE49-F238E27FC236}">
              <a16:creationId xmlns:a16="http://schemas.microsoft.com/office/drawing/2014/main" id="{201FAF5C-F8B5-4637-91D4-5AC446FE56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1" name="Text Box 14">
          <a:extLst>
            <a:ext uri="{FF2B5EF4-FFF2-40B4-BE49-F238E27FC236}">
              <a16:creationId xmlns:a16="http://schemas.microsoft.com/office/drawing/2014/main" id="{AB3D21ED-DDB2-4263-9D46-79A333F718E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2" name="Text Box 15">
          <a:extLst>
            <a:ext uri="{FF2B5EF4-FFF2-40B4-BE49-F238E27FC236}">
              <a16:creationId xmlns:a16="http://schemas.microsoft.com/office/drawing/2014/main" id="{767C8B9E-DCF6-42F9-9516-67A4C3B1C0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3" name="Text Box 16">
          <a:extLst>
            <a:ext uri="{FF2B5EF4-FFF2-40B4-BE49-F238E27FC236}">
              <a16:creationId xmlns:a16="http://schemas.microsoft.com/office/drawing/2014/main" id="{9F436C87-6D45-4B07-898A-3835DE5934F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4" name="Text Box 17">
          <a:extLst>
            <a:ext uri="{FF2B5EF4-FFF2-40B4-BE49-F238E27FC236}">
              <a16:creationId xmlns:a16="http://schemas.microsoft.com/office/drawing/2014/main" id="{5B517CCA-C311-4C6E-A723-F4AD6A2DC7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5" name="Text Box 6">
          <a:extLst>
            <a:ext uri="{FF2B5EF4-FFF2-40B4-BE49-F238E27FC236}">
              <a16:creationId xmlns:a16="http://schemas.microsoft.com/office/drawing/2014/main" id="{8627A776-9DF6-483E-89B2-9FFDCF6BC8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6" name="Text Box 7">
          <a:extLst>
            <a:ext uri="{FF2B5EF4-FFF2-40B4-BE49-F238E27FC236}">
              <a16:creationId xmlns:a16="http://schemas.microsoft.com/office/drawing/2014/main" id="{E4E3B987-5D32-4DFC-9409-4A6D90837A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7" name="Text Box 8">
          <a:extLst>
            <a:ext uri="{FF2B5EF4-FFF2-40B4-BE49-F238E27FC236}">
              <a16:creationId xmlns:a16="http://schemas.microsoft.com/office/drawing/2014/main" id="{F2137522-B8E9-42BC-99B4-75EE06421D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8" name="Text Box 9">
          <a:extLst>
            <a:ext uri="{FF2B5EF4-FFF2-40B4-BE49-F238E27FC236}">
              <a16:creationId xmlns:a16="http://schemas.microsoft.com/office/drawing/2014/main" id="{B51C216F-5E1F-46C7-BBBA-15D9BAA0D8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9" name="Text Box 10">
          <a:extLst>
            <a:ext uri="{FF2B5EF4-FFF2-40B4-BE49-F238E27FC236}">
              <a16:creationId xmlns:a16="http://schemas.microsoft.com/office/drawing/2014/main" id="{5AA6D7F0-4827-4B58-952A-6E406BE773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0" name="Text Box 11">
          <a:extLst>
            <a:ext uri="{FF2B5EF4-FFF2-40B4-BE49-F238E27FC236}">
              <a16:creationId xmlns:a16="http://schemas.microsoft.com/office/drawing/2014/main" id="{A86584DE-7EC6-423F-8E32-5F46059CAE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1" name="Text Box 12">
          <a:extLst>
            <a:ext uri="{FF2B5EF4-FFF2-40B4-BE49-F238E27FC236}">
              <a16:creationId xmlns:a16="http://schemas.microsoft.com/office/drawing/2014/main" id="{8DB82157-2E87-4C61-840F-CC769F21E0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2" name="Text Box 13">
          <a:extLst>
            <a:ext uri="{FF2B5EF4-FFF2-40B4-BE49-F238E27FC236}">
              <a16:creationId xmlns:a16="http://schemas.microsoft.com/office/drawing/2014/main" id="{FBE80C2D-4B78-4741-9F4F-37C72A4E94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3" name="Text Box 14">
          <a:extLst>
            <a:ext uri="{FF2B5EF4-FFF2-40B4-BE49-F238E27FC236}">
              <a16:creationId xmlns:a16="http://schemas.microsoft.com/office/drawing/2014/main" id="{4139B771-D82E-4C8A-8F73-8D51AB222B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4" name="Text Box 15">
          <a:extLst>
            <a:ext uri="{FF2B5EF4-FFF2-40B4-BE49-F238E27FC236}">
              <a16:creationId xmlns:a16="http://schemas.microsoft.com/office/drawing/2014/main" id="{262A2DA0-C153-4313-AC8C-85CCCDA949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5" name="Text Box 16">
          <a:extLst>
            <a:ext uri="{FF2B5EF4-FFF2-40B4-BE49-F238E27FC236}">
              <a16:creationId xmlns:a16="http://schemas.microsoft.com/office/drawing/2014/main" id="{B7845B3A-4511-4591-A516-61499CD2826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6" name="Text Box 17">
          <a:extLst>
            <a:ext uri="{FF2B5EF4-FFF2-40B4-BE49-F238E27FC236}">
              <a16:creationId xmlns:a16="http://schemas.microsoft.com/office/drawing/2014/main" id="{BE57E888-CB71-4363-B857-47DCC1B538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7" name="Text Box 6">
          <a:extLst>
            <a:ext uri="{FF2B5EF4-FFF2-40B4-BE49-F238E27FC236}">
              <a16:creationId xmlns:a16="http://schemas.microsoft.com/office/drawing/2014/main" id="{270599B1-91CB-4164-ACDE-E7F50B56F7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8" name="Text Box 7">
          <a:extLst>
            <a:ext uri="{FF2B5EF4-FFF2-40B4-BE49-F238E27FC236}">
              <a16:creationId xmlns:a16="http://schemas.microsoft.com/office/drawing/2014/main" id="{3DA721C8-B542-4E9C-9DDD-A1DD134411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9" name="Text Box 8">
          <a:extLst>
            <a:ext uri="{FF2B5EF4-FFF2-40B4-BE49-F238E27FC236}">
              <a16:creationId xmlns:a16="http://schemas.microsoft.com/office/drawing/2014/main" id="{2ECEC4BA-B1BD-4DFB-9741-06C1D75D41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0" name="Text Box 9">
          <a:extLst>
            <a:ext uri="{FF2B5EF4-FFF2-40B4-BE49-F238E27FC236}">
              <a16:creationId xmlns:a16="http://schemas.microsoft.com/office/drawing/2014/main" id="{DA9BB682-8F60-4B1F-88C8-5E1D42263C1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1" name="Text Box 10">
          <a:extLst>
            <a:ext uri="{FF2B5EF4-FFF2-40B4-BE49-F238E27FC236}">
              <a16:creationId xmlns:a16="http://schemas.microsoft.com/office/drawing/2014/main" id="{25E8F1EA-6CED-4CE8-A322-061C7D9B8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2" name="Text Box 11">
          <a:extLst>
            <a:ext uri="{FF2B5EF4-FFF2-40B4-BE49-F238E27FC236}">
              <a16:creationId xmlns:a16="http://schemas.microsoft.com/office/drawing/2014/main" id="{907C5E5B-D3D7-46C0-BC17-AAAFF0AC4A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3" name="Text Box 12">
          <a:extLst>
            <a:ext uri="{FF2B5EF4-FFF2-40B4-BE49-F238E27FC236}">
              <a16:creationId xmlns:a16="http://schemas.microsoft.com/office/drawing/2014/main" id="{D5ABFF87-7474-4183-86B3-9A218160B8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4" name="Text Box 13">
          <a:extLst>
            <a:ext uri="{FF2B5EF4-FFF2-40B4-BE49-F238E27FC236}">
              <a16:creationId xmlns:a16="http://schemas.microsoft.com/office/drawing/2014/main" id="{656C3BD2-2BCA-4F77-8C0C-30D01BFFEA1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5" name="Text Box 14">
          <a:extLst>
            <a:ext uri="{FF2B5EF4-FFF2-40B4-BE49-F238E27FC236}">
              <a16:creationId xmlns:a16="http://schemas.microsoft.com/office/drawing/2014/main" id="{9E77C48B-612C-4838-89CE-E33FC36F4C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6" name="Text Box 15">
          <a:extLst>
            <a:ext uri="{FF2B5EF4-FFF2-40B4-BE49-F238E27FC236}">
              <a16:creationId xmlns:a16="http://schemas.microsoft.com/office/drawing/2014/main" id="{4669A16A-9A17-4ED6-863F-F6F1997241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7" name="Text Box 16">
          <a:extLst>
            <a:ext uri="{FF2B5EF4-FFF2-40B4-BE49-F238E27FC236}">
              <a16:creationId xmlns:a16="http://schemas.microsoft.com/office/drawing/2014/main" id="{1B173746-8FEB-4237-B9E2-B07629DD34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8" name="Text Box 17">
          <a:extLst>
            <a:ext uri="{FF2B5EF4-FFF2-40B4-BE49-F238E27FC236}">
              <a16:creationId xmlns:a16="http://schemas.microsoft.com/office/drawing/2014/main" id="{81EA0ABD-1F9F-41B5-A8B0-D70343BC9A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9" name="Text Box 6">
          <a:extLst>
            <a:ext uri="{FF2B5EF4-FFF2-40B4-BE49-F238E27FC236}">
              <a16:creationId xmlns:a16="http://schemas.microsoft.com/office/drawing/2014/main" id="{72C17D53-D8A9-4C59-AA65-9A6FAA8A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0" name="Text Box 7">
          <a:extLst>
            <a:ext uri="{FF2B5EF4-FFF2-40B4-BE49-F238E27FC236}">
              <a16:creationId xmlns:a16="http://schemas.microsoft.com/office/drawing/2014/main" id="{C5A72424-5E9F-4787-B041-0C1353E3B0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1" name="Text Box 8">
          <a:extLst>
            <a:ext uri="{FF2B5EF4-FFF2-40B4-BE49-F238E27FC236}">
              <a16:creationId xmlns:a16="http://schemas.microsoft.com/office/drawing/2014/main" id="{D60CE216-D6A6-4963-B0D5-6273513059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2" name="Text Box 9">
          <a:extLst>
            <a:ext uri="{FF2B5EF4-FFF2-40B4-BE49-F238E27FC236}">
              <a16:creationId xmlns:a16="http://schemas.microsoft.com/office/drawing/2014/main" id="{463B461B-DE97-4E96-AEB9-B37857B8BC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3" name="Text Box 10">
          <a:extLst>
            <a:ext uri="{FF2B5EF4-FFF2-40B4-BE49-F238E27FC236}">
              <a16:creationId xmlns:a16="http://schemas.microsoft.com/office/drawing/2014/main" id="{4005008D-CAEC-4963-9A30-D761A087242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4" name="Text Box 11">
          <a:extLst>
            <a:ext uri="{FF2B5EF4-FFF2-40B4-BE49-F238E27FC236}">
              <a16:creationId xmlns:a16="http://schemas.microsoft.com/office/drawing/2014/main" id="{D5C0C9AD-F903-4BC0-8983-398EA7E425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5" name="Text Box 12">
          <a:extLst>
            <a:ext uri="{FF2B5EF4-FFF2-40B4-BE49-F238E27FC236}">
              <a16:creationId xmlns:a16="http://schemas.microsoft.com/office/drawing/2014/main" id="{28776AE7-238A-4444-B1D9-A1B09299E4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6" name="Text Box 13">
          <a:extLst>
            <a:ext uri="{FF2B5EF4-FFF2-40B4-BE49-F238E27FC236}">
              <a16:creationId xmlns:a16="http://schemas.microsoft.com/office/drawing/2014/main" id="{2BA97383-EA71-430A-9DE4-A071DC94492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7" name="Text Box 14">
          <a:extLst>
            <a:ext uri="{FF2B5EF4-FFF2-40B4-BE49-F238E27FC236}">
              <a16:creationId xmlns:a16="http://schemas.microsoft.com/office/drawing/2014/main" id="{20ECF14A-3379-4830-8D22-50354A7F58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8" name="Text Box 15">
          <a:extLst>
            <a:ext uri="{FF2B5EF4-FFF2-40B4-BE49-F238E27FC236}">
              <a16:creationId xmlns:a16="http://schemas.microsoft.com/office/drawing/2014/main" id="{653AF53D-9809-4299-B759-C174CA1A0E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9" name="Text Box 16">
          <a:extLst>
            <a:ext uri="{FF2B5EF4-FFF2-40B4-BE49-F238E27FC236}">
              <a16:creationId xmlns:a16="http://schemas.microsoft.com/office/drawing/2014/main" id="{5D2E1214-5432-4656-89A3-41EF54235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0" name="Text Box 17">
          <a:extLst>
            <a:ext uri="{FF2B5EF4-FFF2-40B4-BE49-F238E27FC236}">
              <a16:creationId xmlns:a16="http://schemas.microsoft.com/office/drawing/2014/main" id="{456CF848-A76C-4074-932F-A67D426B4C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1" name="Text Box 7">
          <a:extLst>
            <a:ext uri="{FF2B5EF4-FFF2-40B4-BE49-F238E27FC236}">
              <a16:creationId xmlns:a16="http://schemas.microsoft.com/office/drawing/2014/main" id="{8C430614-D203-4EEA-AA3C-4AF9EE079C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2" name="Text Box 8">
          <a:extLst>
            <a:ext uri="{FF2B5EF4-FFF2-40B4-BE49-F238E27FC236}">
              <a16:creationId xmlns:a16="http://schemas.microsoft.com/office/drawing/2014/main" id="{C3F7ED31-F83E-430D-96D9-02B0938D59F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3" name="Text Box 9">
          <a:extLst>
            <a:ext uri="{FF2B5EF4-FFF2-40B4-BE49-F238E27FC236}">
              <a16:creationId xmlns:a16="http://schemas.microsoft.com/office/drawing/2014/main" id="{A5DAAF01-773F-496A-8C15-D4AF60E49B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4" name="Text Box 10">
          <a:extLst>
            <a:ext uri="{FF2B5EF4-FFF2-40B4-BE49-F238E27FC236}">
              <a16:creationId xmlns:a16="http://schemas.microsoft.com/office/drawing/2014/main" id="{C17109C4-116B-4F61-ABFA-7CB3D87077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5" name="Text Box 11">
          <a:extLst>
            <a:ext uri="{FF2B5EF4-FFF2-40B4-BE49-F238E27FC236}">
              <a16:creationId xmlns:a16="http://schemas.microsoft.com/office/drawing/2014/main" id="{526B69F3-651C-4D2F-BEC3-9B7ABCF634F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6" name="Text Box 12">
          <a:extLst>
            <a:ext uri="{FF2B5EF4-FFF2-40B4-BE49-F238E27FC236}">
              <a16:creationId xmlns:a16="http://schemas.microsoft.com/office/drawing/2014/main" id="{E9D1269B-B9E7-413F-9E22-5D76BEA67B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7" name="Text Box 13">
          <a:extLst>
            <a:ext uri="{FF2B5EF4-FFF2-40B4-BE49-F238E27FC236}">
              <a16:creationId xmlns:a16="http://schemas.microsoft.com/office/drawing/2014/main" id="{E2363B2F-6A0D-474F-ADAB-88C908AEE60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8" name="Text Box 14">
          <a:extLst>
            <a:ext uri="{FF2B5EF4-FFF2-40B4-BE49-F238E27FC236}">
              <a16:creationId xmlns:a16="http://schemas.microsoft.com/office/drawing/2014/main" id="{4D5836D9-BE99-490F-BF23-525A450C18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9" name="Text Box 15">
          <a:extLst>
            <a:ext uri="{FF2B5EF4-FFF2-40B4-BE49-F238E27FC236}">
              <a16:creationId xmlns:a16="http://schemas.microsoft.com/office/drawing/2014/main" id="{3608E066-08FE-4B45-B519-F3121F97D62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0" name="Text Box 16">
          <a:extLst>
            <a:ext uri="{FF2B5EF4-FFF2-40B4-BE49-F238E27FC236}">
              <a16:creationId xmlns:a16="http://schemas.microsoft.com/office/drawing/2014/main" id="{26F12576-315F-4A4A-9E70-E01D35FEF6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1" name="Text Box 17">
          <a:extLst>
            <a:ext uri="{FF2B5EF4-FFF2-40B4-BE49-F238E27FC236}">
              <a16:creationId xmlns:a16="http://schemas.microsoft.com/office/drawing/2014/main" id="{9E2C217F-E4F8-42FB-B843-4E508929058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2" name="Text Box 6">
          <a:extLst>
            <a:ext uri="{FF2B5EF4-FFF2-40B4-BE49-F238E27FC236}">
              <a16:creationId xmlns:a16="http://schemas.microsoft.com/office/drawing/2014/main" id="{4DBD1B02-AEAE-4165-88D1-A29395AE41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3" name="Text Box 7">
          <a:extLst>
            <a:ext uri="{FF2B5EF4-FFF2-40B4-BE49-F238E27FC236}">
              <a16:creationId xmlns:a16="http://schemas.microsoft.com/office/drawing/2014/main" id="{F71DE5EF-4AE7-4862-85A0-1D409B76CB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4" name="Text Box 8">
          <a:extLst>
            <a:ext uri="{FF2B5EF4-FFF2-40B4-BE49-F238E27FC236}">
              <a16:creationId xmlns:a16="http://schemas.microsoft.com/office/drawing/2014/main" id="{321E6144-458D-411A-B009-7014DB95B8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5" name="Text Box 9">
          <a:extLst>
            <a:ext uri="{FF2B5EF4-FFF2-40B4-BE49-F238E27FC236}">
              <a16:creationId xmlns:a16="http://schemas.microsoft.com/office/drawing/2014/main" id="{67447B8D-9AA4-485C-8AD1-31400B4B52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6" name="Text Box 10">
          <a:extLst>
            <a:ext uri="{FF2B5EF4-FFF2-40B4-BE49-F238E27FC236}">
              <a16:creationId xmlns:a16="http://schemas.microsoft.com/office/drawing/2014/main" id="{559559CB-9CD8-462F-BAB1-291C07A47AB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7" name="Text Box 11">
          <a:extLst>
            <a:ext uri="{FF2B5EF4-FFF2-40B4-BE49-F238E27FC236}">
              <a16:creationId xmlns:a16="http://schemas.microsoft.com/office/drawing/2014/main" id="{ABAA6746-BC4F-4E95-9407-101B4D2C616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8" name="Text Box 12">
          <a:extLst>
            <a:ext uri="{FF2B5EF4-FFF2-40B4-BE49-F238E27FC236}">
              <a16:creationId xmlns:a16="http://schemas.microsoft.com/office/drawing/2014/main" id="{F2CF9A7B-E854-425E-92B2-2C7F8B201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9" name="Text Box 13">
          <a:extLst>
            <a:ext uri="{FF2B5EF4-FFF2-40B4-BE49-F238E27FC236}">
              <a16:creationId xmlns:a16="http://schemas.microsoft.com/office/drawing/2014/main" id="{65513B38-E7E3-476F-95CA-117CC2AFE2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0" name="Text Box 14">
          <a:extLst>
            <a:ext uri="{FF2B5EF4-FFF2-40B4-BE49-F238E27FC236}">
              <a16:creationId xmlns:a16="http://schemas.microsoft.com/office/drawing/2014/main" id="{B03EF2B9-9ADE-4D58-80C8-774A2A251A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1" name="Text Box 15">
          <a:extLst>
            <a:ext uri="{FF2B5EF4-FFF2-40B4-BE49-F238E27FC236}">
              <a16:creationId xmlns:a16="http://schemas.microsoft.com/office/drawing/2014/main" id="{58BCDBAA-D3E2-490F-88E5-1083F06C77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2" name="Text Box 16">
          <a:extLst>
            <a:ext uri="{FF2B5EF4-FFF2-40B4-BE49-F238E27FC236}">
              <a16:creationId xmlns:a16="http://schemas.microsoft.com/office/drawing/2014/main" id="{A157DE71-209B-4A08-ABE5-D86315B681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3" name="Text Box 17">
          <a:extLst>
            <a:ext uri="{FF2B5EF4-FFF2-40B4-BE49-F238E27FC236}">
              <a16:creationId xmlns:a16="http://schemas.microsoft.com/office/drawing/2014/main" id="{F8B40498-8834-43C7-AA2F-42233C0442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4" name="Text Box 6">
          <a:extLst>
            <a:ext uri="{FF2B5EF4-FFF2-40B4-BE49-F238E27FC236}">
              <a16:creationId xmlns:a16="http://schemas.microsoft.com/office/drawing/2014/main" id="{49FBAD52-18AB-409F-9190-16C93FF3CC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5" name="Text Box 7">
          <a:extLst>
            <a:ext uri="{FF2B5EF4-FFF2-40B4-BE49-F238E27FC236}">
              <a16:creationId xmlns:a16="http://schemas.microsoft.com/office/drawing/2014/main" id="{B9AEB3BC-AF97-4EEF-A9AA-BABBE06F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6" name="Text Box 8">
          <a:extLst>
            <a:ext uri="{FF2B5EF4-FFF2-40B4-BE49-F238E27FC236}">
              <a16:creationId xmlns:a16="http://schemas.microsoft.com/office/drawing/2014/main" id="{7AFE8B20-9070-405A-B622-FC5A188234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7" name="Text Box 9">
          <a:extLst>
            <a:ext uri="{FF2B5EF4-FFF2-40B4-BE49-F238E27FC236}">
              <a16:creationId xmlns:a16="http://schemas.microsoft.com/office/drawing/2014/main" id="{B2B57D04-D5D5-4C52-96C7-A2942F18CA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8" name="Text Box 10">
          <a:extLst>
            <a:ext uri="{FF2B5EF4-FFF2-40B4-BE49-F238E27FC236}">
              <a16:creationId xmlns:a16="http://schemas.microsoft.com/office/drawing/2014/main" id="{5303674A-AD96-41A1-83E2-3C9234A8067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9" name="Text Box 11">
          <a:extLst>
            <a:ext uri="{FF2B5EF4-FFF2-40B4-BE49-F238E27FC236}">
              <a16:creationId xmlns:a16="http://schemas.microsoft.com/office/drawing/2014/main" id="{DA75E457-7D72-4BBE-BEE8-6A11DAD103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0" name="Text Box 12">
          <a:extLst>
            <a:ext uri="{FF2B5EF4-FFF2-40B4-BE49-F238E27FC236}">
              <a16:creationId xmlns:a16="http://schemas.microsoft.com/office/drawing/2014/main" id="{D9076FC4-2CDC-4079-82F3-A0FDF717472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1" name="Text Box 13">
          <a:extLst>
            <a:ext uri="{FF2B5EF4-FFF2-40B4-BE49-F238E27FC236}">
              <a16:creationId xmlns:a16="http://schemas.microsoft.com/office/drawing/2014/main" id="{9889E8B6-C70B-4152-8CEA-88915885BE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2" name="Text Box 14">
          <a:extLst>
            <a:ext uri="{FF2B5EF4-FFF2-40B4-BE49-F238E27FC236}">
              <a16:creationId xmlns:a16="http://schemas.microsoft.com/office/drawing/2014/main" id="{9498E2E9-E14D-4C3F-9548-C537076994D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3" name="Text Box 15">
          <a:extLst>
            <a:ext uri="{FF2B5EF4-FFF2-40B4-BE49-F238E27FC236}">
              <a16:creationId xmlns:a16="http://schemas.microsoft.com/office/drawing/2014/main" id="{78EDDFD7-CD8D-40EF-85A1-6021F3B72D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4" name="Text Box 16">
          <a:extLst>
            <a:ext uri="{FF2B5EF4-FFF2-40B4-BE49-F238E27FC236}">
              <a16:creationId xmlns:a16="http://schemas.microsoft.com/office/drawing/2014/main" id="{7F08A746-34B2-4EAD-B89D-70FD82DDF7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5" name="Text Box 17">
          <a:extLst>
            <a:ext uri="{FF2B5EF4-FFF2-40B4-BE49-F238E27FC236}">
              <a16:creationId xmlns:a16="http://schemas.microsoft.com/office/drawing/2014/main" id="{20C63134-3C74-472B-8D05-0A0525C2E4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6" name="Text Box 6">
          <a:extLst>
            <a:ext uri="{FF2B5EF4-FFF2-40B4-BE49-F238E27FC236}">
              <a16:creationId xmlns:a16="http://schemas.microsoft.com/office/drawing/2014/main" id="{EAA07688-AB3A-490E-97F9-3C8BE0D107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7" name="Text Box 7">
          <a:extLst>
            <a:ext uri="{FF2B5EF4-FFF2-40B4-BE49-F238E27FC236}">
              <a16:creationId xmlns:a16="http://schemas.microsoft.com/office/drawing/2014/main" id="{F6A804C8-0F6A-4442-85B5-7634E55AB7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8" name="Text Box 8">
          <a:extLst>
            <a:ext uri="{FF2B5EF4-FFF2-40B4-BE49-F238E27FC236}">
              <a16:creationId xmlns:a16="http://schemas.microsoft.com/office/drawing/2014/main" id="{C2269FE0-AFBB-49EB-A0A7-EF3394DF50F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9" name="Text Box 9">
          <a:extLst>
            <a:ext uri="{FF2B5EF4-FFF2-40B4-BE49-F238E27FC236}">
              <a16:creationId xmlns:a16="http://schemas.microsoft.com/office/drawing/2014/main" id="{26EC61DE-37DF-4612-9EC5-94C708291F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0" name="Text Box 10">
          <a:extLst>
            <a:ext uri="{FF2B5EF4-FFF2-40B4-BE49-F238E27FC236}">
              <a16:creationId xmlns:a16="http://schemas.microsoft.com/office/drawing/2014/main" id="{A076A11E-20C6-487C-A3F1-B0A6F70E84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1" name="Text Box 11">
          <a:extLst>
            <a:ext uri="{FF2B5EF4-FFF2-40B4-BE49-F238E27FC236}">
              <a16:creationId xmlns:a16="http://schemas.microsoft.com/office/drawing/2014/main" id="{CFFAB0C4-2BE3-409F-ADBC-C9CDF4BFF8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2" name="Text Box 12">
          <a:extLst>
            <a:ext uri="{FF2B5EF4-FFF2-40B4-BE49-F238E27FC236}">
              <a16:creationId xmlns:a16="http://schemas.microsoft.com/office/drawing/2014/main" id="{D2BCD472-DDC9-4179-A992-632634F66D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3" name="Text Box 13">
          <a:extLst>
            <a:ext uri="{FF2B5EF4-FFF2-40B4-BE49-F238E27FC236}">
              <a16:creationId xmlns:a16="http://schemas.microsoft.com/office/drawing/2014/main" id="{6BD5780B-80C9-43F5-855F-45264A5E03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4" name="Text Box 14">
          <a:extLst>
            <a:ext uri="{FF2B5EF4-FFF2-40B4-BE49-F238E27FC236}">
              <a16:creationId xmlns:a16="http://schemas.microsoft.com/office/drawing/2014/main" id="{156A26C6-033C-49A7-BEAA-D4FE204E0F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5" name="Text Box 15">
          <a:extLst>
            <a:ext uri="{FF2B5EF4-FFF2-40B4-BE49-F238E27FC236}">
              <a16:creationId xmlns:a16="http://schemas.microsoft.com/office/drawing/2014/main" id="{09A9D088-9E53-4884-BBED-A56EC23820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6" name="Text Box 16">
          <a:extLst>
            <a:ext uri="{FF2B5EF4-FFF2-40B4-BE49-F238E27FC236}">
              <a16:creationId xmlns:a16="http://schemas.microsoft.com/office/drawing/2014/main" id="{FF78E062-E5D8-45B9-A823-3E073876E32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7" name="Text Box 17">
          <a:extLst>
            <a:ext uri="{FF2B5EF4-FFF2-40B4-BE49-F238E27FC236}">
              <a16:creationId xmlns:a16="http://schemas.microsoft.com/office/drawing/2014/main" id="{355F24BD-986C-4E3B-9EC7-2CA55B097F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8" name="Text Box 7">
          <a:extLst>
            <a:ext uri="{FF2B5EF4-FFF2-40B4-BE49-F238E27FC236}">
              <a16:creationId xmlns:a16="http://schemas.microsoft.com/office/drawing/2014/main" id="{C9265E9A-0CAA-47F0-AE7E-637B455AFE2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9" name="Text Box 8">
          <a:extLst>
            <a:ext uri="{FF2B5EF4-FFF2-40B4-BE49-F238E27FC236}">
              <a16:creationId xmlns:a16="http://schemas.microsoft.com/office/drawing/2014/main" id="{7E10A7F2-79E5-418F-8E1B-3E3531660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0" name="Text Box 9">
          <a:extLst>
            <a:ext uri="{FF2B5EF4-FFF2-40B4-BE49-F238E27FC236}">
              <a16:creationId xmlns:a16="http://schemas.microsoft.com/office/drawing/2014/main" id="{7F8BC398-7F28-4012-B552-B4E51CE81C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1" name="Text Box 10">
          <a:extLst>
            <a:ext uri="{FF2B5EF4-FFF2-40B4-BE49-F238E27FC236}">
              <a16:creationId xmlns:a16="http://schemas.microsoft.com/office/drawing/2014/main" id="{A3A266F2-7A21-480E-8E24-E1F380818D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2" name="Text Box 11">
          <a:extLst>
            <a:ext uri="{FF2B5EF4-FFF2-40B4-BE49-F238E27FC236}">
              <a16:creationId xmlns:a16="http://schemas.microsoft.com/office/drawing/2014/main" id="{32F2EC56-7256-49A5-88E8-244B59E6C7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3" name="Text Box 12">
          <a:extLst>
            <a:ext uri="{FF2B5EF4-FFF2-40B4-BE49-F238E27FC236}">
              <a16:creationId xmlns:a16="http://schemas.microsoft.com/office/drawing/2014/main" id="{98E60A9A-7091-4C0B-8FF9-99A7D37A093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4" name="Text Box 13">
          <a:extLst>
            <a:ext uri="{FF2B5EF4-FFF2-40B4-BE49-F238E27FC236}">
              <a16:creationId xmlns:a16="http://schemas.microsoft.com/office/drawing/2014/main" id="{C730742C-21D3-4AEB-9B1D-507587404D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5" name="Text Box 14">
          <a:extLst>
            <a:ext uri="{FF2B5EF4-FFF2-40B4-BE49-F238E27FC236}">
              <a16:creationId xmlns:a16="http://schemas.microsoft.com/office/drawing/2014/main" id="{BBCDFA8A-158D-4224-A19E-C00C439527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6" name="Text Box 15">
          <a:extLst>
            <a:ext uri="{FF2B5EF4-FFF2-40B4-BE49-F238E27FC236}">
              <a16:creationId xmlns:a16="http://schemas.microsoft.com/office/drawing/2014/main" id="{320A44CE-ACE5-4AE3-9F24-5C82F446A3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7" name="Text Box 16">
          <a:extLst>
            <a:ext uri="{FF2B5EF4-FFF2-40B4-BE49-F238E27FC236}">
              <a16:creationId xmlns:a16="http://schemas.microsoft.com/office/drawing/2014/main" id="{95C68D5D-0A2D-4E01-A1B1-670D259DAD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8" name="Text Box 17">
          <a:extLst>
            <a:ext uri="{FF2B5EF4-FFF2-40B4-BE49-F238E27FC236}">
              <a16:creationId xmlns:a16="http://schemas.microsoft.com/office/drawing/2014/main" id="{42B8D488-1ECC-44A3-A36C-B93E19FAD20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9" name="Text Box 6">
          <a:extLst>
            <a:ext uri="{FF2B5EF4-FFF2-40B4-BE49-F238E27FC236}">
              <a16:creationId xmlns:a16="http://schemas.microsoft.com/office/drawing/2014/main" id="{8C43D96C-021A-46C1-B0C1-57BA2B9DD6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0" name="Text Box 7">
          <a:extLst>
            <a:ext uri="{FF2B5EF4-FFF2-40B4-BE49-F238E27FC236}">
              <a16:creationId xmlns:a16="http://schemas.microsoft.com/office/drawing/2014/main" id="{CEF683C8-AA24-4E36-9D80-362100066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1" name="Text Box 8">
          <a:extLst>
            <a:ext uri="{FF2B5EF4-FFF2-40B4-BE49-F238E27FC236}">
              <a16:creationId xmlns:a16="http://schemas.microsoft.com/office/drawing/2014/main" id="{D6272A03-1DFD-477A-B2A4-0B006644FB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2" name="Text Box 9">
          <a:extLst>
            <a:ext uri="{FF2B5EF4-FFF2-40B4-BE49-F238E27FC236}">
              <a16:creationId xmlns:a16="http://schemas.microsoft.com/office/drawing/2014/main" id="{C85DD160-C252-4A2F-A33B-0868748F47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3" name="Text Box 10">
          <a:extLst>
            <a:ext uri="{FF2B5EF4-FFF2-40B4-BE49-F238E27FC236}">
              <a16:creationId xmlns:a16="http://schemas.microsoft.com/office/drawing/2014/main" id="{990FFA6A-486D-4A65-8406-78F59E57C2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4" name="Text Box 11">
          <a:extLst>
            <a:ext uri="{FF2B5EF4-FFF2-40B4-BE49-F238E27FC236}">
              <a16:creationId xmlns:a16="http://schemas.microsoft.com/office/drawing/2014/main" id="{6A6366D1-1E1D-44D5-A204-A14183A62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5" name="Text Box 12">
          <a:extLst>
            <a:ext uri="{FF2B5EF4-FFF2-40B4-BE49-F238E27FC236}">
              <a16:creationId xmlns:a16="http://schemas.microsoft.com/office/drawing/2014/main" id="{6A676210-E0A2-49A1-98D7-53733DBD393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6" name="Text Box 13">
          <a:extLst>
            <a:ext uri="{FF2B5EF4-FFF2-40B4-BE49-F238E27FC236}">
              <a16:creationId xmlns:a16="http://schemas.microsoft.com/office/drawing/2014/main" id="{60EE71B5-D7C2-4EC6-8C9E-00AB13B74A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7" name="Text Box 14">
          <a:extLst>
            <a:ext uri="{FF2B5EF4-FFF2-40B4-BE49-F238E27FC236}">
              <a16:creationId xmlns:a16="http://schemas.microsoft.com/office/drawing/2014/main" id="{BCFD6CFB-4543-4641-A5B9-FD1BEBBB23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8" name="Text Box 15">
          <a:extLst>
            <a:ext uri="{FF2B5EF4-FFF2-40B4-BE49-F238E27FC236}">
              <a16:creationId xmlns:a16="http://schemas.microsoft.com/office/drawing/2014/main" id="{8C419B09-7531-4615-AD96-88BC2967F76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9" name="Text Box 16">
          <a:extLst>
            <a:ext uri="{FF2B5EF4-FFF2-40B4-BE49-F238E27FC236}">
              <a16:creationId xmlns:a16="http://schemas.microsoft.com/office/drawing/2014/main" id="{6644FAE8-E9B9-4EEA-8A80-808F1470DB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0" name="Text Box 17">
          <a:extLst>
            <a:ext uri="{FF2B5EF4-FFF2-40B4-BE49-F238E27FC236}">
              <a16:creationId xmlns:a16="http://schemas.microsoft.com/office/drawing/2014/main" id="{6045402A-7E14-47B8-9E24-8D54A7053B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1" name="Text Box 6">
          <a:extLst>
            <a:ext uri="{FF2B5EF4-FFF2-40B4-BE49-F238E27FC236}">
              <a16:creationId xmlns:a16="http://schemas.microsoft.com/office/drawing/2014/main" id="{DDB004CD-38AB-402A-B291-92627C3715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2" name="Text Box 7">
          <a:extLst>
            <a:ext uri="{FF2B5EF4-FFF2-40B4-BE49-F238E27FC236}">
              <a16:creationId xmlns:a16="http://schemas.microsoft.com/office/drawing/2014/main" id="{BCDC483A-17ED-4E41-A6BC-AE60FA83EB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3" name="Text Box 8">
          <a:extLst>
            <a:ext uri="{FF2B5EF4-FFF2-40B4-BE49-F238E27FC236}">
              <a16:creationId xmlns:a16="http://schemas.microsoft.com/office/drawing/2014/main" id="{CCC1C452-5247-49FD-8D0A-2D97DA3FF8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4" name="Text Box 9">
          <a:extLst>
            <a:ext uri="{FF2B5EF4-FFF2-40B4-BE49-F238E27FC236}">
              <a16:creationId xmlns:a16="http://schemas.microsoft.com/office/drawing/2014/main" id="{45B390B0-430C-48C6-8B44-4B1DC58EEB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5" name="Text Box 10">
          <a:extLst>
            <a:ext uri="{FF2B5EF4-FFF2-40B4-BE49-F238E27FC236}">
              <a16:creationId xmlns:a16="http://schemas.microsoft.com/office/drawing/2014/main" id="{E22DADDD-651F-43A5-98FC-5867C4DF2E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6" name="Text Box 11">
          <a:extLst>
            <a:ext uri="{FF2B5EF4-FFF2-40B4-BE49-F238E27FC236}">
              <a16:creationId xmlns:a16="http://schemas.microsoft.com/office/drawing/2014/main" id="{F0E67D63-B9CD-4091-BC80-B3E92AE4DED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7" name="Text Box 12">
          <a:extLst>
            <a:ext uri="{FF2B5EF4-FFF2-40B4-BE49-F238E27FC236}">
              <a16:creationId xmlns:a16="http://schemas.microsoft.com/office/drawing/2014/main" id="{87DCD0EB-EDFC-44F0-8035-786972E84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8" name="Text Box 13">
          <a:extLst>
            <a:ext uri="{FF2B5EF4-FFF2-40B4-BE49-F238E27FC236}">
              <a16:creationId xmlns:a16="http://schemas.microsoft.com/office/drawing/2014/main" id="{E5C193BE-860B-4A37-997D-5B850794B3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9" name="Text Box 14">
          <a:extLst>
            <a:ext uri="{FF2B5EF4-FFF2-40B4-BE49-F238E27FC236}">
              <a16:creationId xmlns:a16="http://schemas.microsoft.com/office/drawing/2014/main" id="{B6EBFF40-3D7A-49F4-8B38-D0EC42BE67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0" name="Text Box 15">
          <a:extLst>
            <a:ext uri="{FF2B5EF4-FFF2-40B4-BE49-F238E27FC236}">
              <a16:creationId xmlns:a16="http://schemas.microsoft.com/office/drawing/2014/main" id="{019611D1-6747-45AD-A4E5-8025844C6A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1" name="Text Box 16">
          <a:extLst>
            <a:ext uri="{FF2B5EF4-FFF2-40B4-BE49-F238E27FC236}">
              <a16:creationId xmlns:a16="http://schemas.microsoft.com/office/drawing/2014/main" id="{0409E9CD-E044-4B69-8703-28DBAD7791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2" name="Text Box 17">
          <a:extLst>
            <a:ext uri="{FF2B5EF4-FFF2-40B4-BE49-F238E27FC236}">
              <a16:creationId xmlns:a16="http://schemas.microsoft.com/office/drawing/2014/main" id="{3C96D9E0-2427-4AE2-AC2D-AEEF242C7F8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3" name="Text Box 6">
          <a:extLst>
            <a:ext uri="{FF2B5EF4-FFF2-40B4-BE49-F238E27FC236}">
              <a16:creationId xmlns:a16="http://schemas.microsoft.com/office/drawing/2014/main" id="{B09C07FD-F90E-4E27-B467-FEE5EFA7CB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4" name="Text Box 7">
          <a:extLst>
            <a:ext uri="{FF2B5EF4-FFF2-40B4-BE49-F238E27FC236}">
              <a16:creationId xmlns:a16="http://schemas.microsoft.com/office/drawing/2014/main" id="{570C7A9E-A141-4BFE-994E-7741DA9C04C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5" name="Text Box 8">
          <a:extLst>
            <a:ext uri="{FF2B5EF4-FFF2-40B4-BE49-F238E27FC236}">
              <a16:creationId xmlns:a16="http://schemas.microsoft.com/office/drawing/2014/main" id="{A95F5586-C26E-408E-9128-4AAAD1EE4C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6" name="Text Box 9">
          <a:extLst>
            <a:ext uri="{FF2B5EF4-FFF2-40B4-BE49-F238E27FC236}">
              <a16:creationId xmlns:a16="http://schemas.microsoft.com/office/drawing/2014/main" id="{00586593-F344-4F8F-AA20-F654707A4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7" name="Text Box 10">
          <a:extLst>
            <a:ext uri="{FF2B5EF4-FFF2-40B4-BE49-F238E27FC236}">
              <a16:creationId xmlns:a16="http://schemas.microsoft.com/office/drawing/2014/main" id="{37B2BFEB-D0C0-481C-8DBD-FE47E56FEF6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8" name="Text Box 11">
          <a:extLst>
            <a:ext uri="{FF2B5EF4-FFF2-40B4-BE49-F238E27FC236}">
              <a16:creationId xmlns:a16="http://schemas.microsoft.com/office/drawing/2014/main" id="{83EC64BD-8B22-405F-AAC0-F2CFB436AE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9" name="Text Box 12">
          <a:extLst>
            <a:ext uri="{FF2B5EF4-FFF2-40B4-BE49-F238E27FC236}">
              <a16:creationId xmlns:a16="http://schemas.microsoft.com/office/drawing/2014/main" id="{09B1D768-FF61-4508-88EC-EA1CD9EAD5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0" name="Text Box 13">
          <a:extLst>
            <a:ext uri="{FF2B5EF4-FFF2-40B4-BE49-F238E27FC236}">
              <a16:creationId xmlns:a16="http://schemas.microsoft.com/office/drawing/2014/main" id="{29BF49F0-8BBF-4A71-AE44-FF29DF70201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1" name="Text Box 14">
          <a:extLst>
            <a:ext uri="{FF2B5EF4-FFF2-40B4-BE49-F238E27FC236}">
              <a16:creationId xmlns:a16="http://schemas.microsoft.com/office/drawing/2014/main" id="{8367161A-075F-4604-B473-15FD7D7BA6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2" name="Text Box 15">
          <a:extLst>
            <a:ext uri="{FF2B5EF4-FFF2-40B4-BE49-F238E27FC236}">
              <a16:creationId xmlns:a16="http://schemas.microsoft.com/office/drawing/2014/main" id="{A10127CD-B50F-4BD7-A096-A667E07DFEB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3" name="Text Box 16">
          <a:extLst>
            <a:ext uri="{FF2B5EF4-FFF2-40B4-BE49-F238E27FC236}">
              <a16:creationId xmlns:a16="http://schemas.microsoft.com/office/drawing/2014/main" id="{5DDF0E39-CAC0-444A-98E2-3B63D5F060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4" name="Text Box 17">
          <a:extLst>
            <a:ext uri="{FF2B5EF4-FFF2-40B4-BE49-F238E27FC236}">
              <a16:creationId xmlns:a16="http://schemas.microsoft.com/office/drawing/2014/main" id="{CD4ECEB4-4F5C-4A60-883C-DDD74F8742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5" name="Text Box 7">
          <a:extLst>
            <a:ext uri="{FF2B5EF4-FFF2-40B4-BE49-F238E27FC236}">
              <a16:creationId xmlns:a16="http://schemas.microsoft.com/office/drawing/2014/main" id="{50207F5B-345E-4623-B856-6B7F1C8A8A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6" name="Text Box 8">
          <a:extLst>
            <a:ext uri="{FF2B5EF4-FFF2-40B4-BE49-F238E27FC236}">
              <a16:creationId xmlns:a16="http://schemas.microsoft.com/office/drawing/2014/main" id="{5281B188-0147-469D-B95C-F5BA1C2C0A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7" name="Text Box 9">
          <a:extLst>
            <a:ext uri="{FF2B5EF4-FFF2-40B4-BE49-F238E27FC236}">
              <a16:creationId xmlns:a16="http://schemas.microsoft.com/office/drawing/2014/main" id="{4B3AC630-5C24-4AD3-8D0C-C1E99C487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8" name="Text Box 10">
          <a:extLst>
            <a:ext uri="{FF2B5EF4-FFF2-40B4-BE49-F238E27FC236}">
              <a16:creationId xmlns:a16="http://schemas.microsoft.com/office/drawing/2014/main" id="{97B9BDEA-691D-4572-8B4A-ABBEA4764DD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9" name="Text Box 11">
          <a:extLst>
            <a:ext uri="{FF2B5EF4-FFF2-40B4-BE49-F238E27FC236}">
              <a16:creationId xmlns:a16="http://schemas.microsoft.com/office/drawing/2014/main" id="{15152227-D3F3-4275-A9E5-2D8EBFBBDC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0" name="Text Box 12">
          <a:extLst>
            <a:ext uri="{FF2B5EF4-FFF2-40B4-BE49-F238E27FC236}">
              <a16:creationId xmlns:a16="http://schemas.microsoft.com/office/drawing/2014/main" id="{E9A90D99-D872-4EFF-9516-3DD10B8D5A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1" name="Text Box 13">
          <a:extLst>
            <a:ext uri="{FF2B5EF4-FFF2-40B4-BE49-F238E27FC236}">
              <a16:creationId xmlns:a16="http://schemas.microsoft.com/office/drawing/2014/main" id="{D5B46725-8264-4907-AD3D-7B213B5B8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2" name="Text Box 14">
          <a:extLst>
            <a:ext uri="{FF2B5EF4-FFF2-40B4-BE49-F238E27FC236}">
              <a16:creationId xmlns:a16="http://schemas.microsoft.com/office/drawing/2014/main" id="{535D6665-40E2-451E-B585-E620FBA2C5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3" name="Text Box 15">
          <a:extLst>
            <a:ext uri="{FF2B5EF4-FFF2-40B4-BE49-F238E27FC236}">
              <a16:creationId xmlns:a16="http://schemas.microsoft.com/office/drawing/2014/main" id="{FE064D7C-CD7A-4ECA-90E1-C87E103B6FB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4" name="Text Box 16">
          <a:extLst>
            <a:ext uri="{FF2B5EF4-FFF2-40B4-BE49-F238E27FC236}">
              <a16:creationId xmlns:a16="http://schemas.microsoft.com/office/drawing/2014/main" id="{4C054665-9F1E-47FB-8D17-99FBD63DA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5" name="Text Box 17">
          <a:extLst>
            <a:ext uri="{FF2B5EF4-FFF2-40B4-BE49-F238E27FC236}">
              <a16:creationId xmlns:a16="http://schemas.microsoft.com/office/drawing/2014/main" id="{AC702AA5-34CF-4A3B-91D4-5F721B6B62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6" name="Text Box 6">
          <a:extLst>
            <a:ext uri="{FF2B5EF4-FFF2-40B4-BE49-F238E27FC236}">
              <a16:creationId xmlns:a16="http://schemas.microsoft.com/office/drawing/2014/main" id="{658DB118-A441-4DDF-8001-D2A0A06431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7" name="Text Box 7">
          <a:extLst>
            <a:ext uri="{FF2B5EF4-FFF2-40B4-BE49-F238E27FC236}">
              <a16:creationId xmlns:a16="http://schemas.microsoft.com/office/drawing/2014/main" id="{C249027B-8413-4D74-A800-1D255FF7F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8" name="Text Box 8">
          <a:extLst>
            <a:ext uri="{FF2B5EF4-FFF2-40B4-BE49-F238E27FC236}">
              <a16:creationId xmlns:a16="http://schemas.microsoft.com/office/drawing/2014/main" id="{7665CC63-C84A-4574-85B6-D2B00E6CD5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9" name="Text Box 9">
          <a:extLst>
            <a:ext uri="{FF2B5EF4-FFF2-40B4-BE49-F238E27FC236}">
              <a16:creationId xmlns:a16="http://schemas.microsoft.com/office/drawing/2014/main" id="{A92D8EB9-FFDE-4DD5-8497-99CA5708C47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0" name="Text Box 10">
          <a:extLst>
            <a:ext uri="{FF2B5EF4-FFF2-40B4-BE49-F238E27FC236}">
              <a16:creationId xmlns:a16="http://schemas.microsoft.com/office/drawing/2014/main" id="{1E4E11C5-58AC-413B-BF66-9AEADB8121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1" name="Text Box 11">
          <a:extLst>
            <a:ext uri="{FF2B5EF4-FFF2-40B4-BE49-F238E27FC236}">
              <a16:creationId xmlns:a16="http://schemas.microsoft.com/office/drawing/2014/main" id="{139172C2-F98A-4455-B8E1-8CBA3D84D7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2" name="Text Box 12">
          <a:extLst>
            <a:ext uri="{FF2B5EF4-FFF2-40B4-BE49-F238E27FC236}">
              <a16:creationId xmlns:a16="http://schemas.microsoft.com/office/drawing/2014/main" id="{C166AC04-B9FD-4C71-A73F-DC16774297C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3" name="Text Box 13">
          <a:extLst>
            <a:ext uri="{FF2B5EF4-FFF2-40B4-BE49-F238E27FC236}">
              <a16:creationId xmlns:a16="http://schemas.microsoft.com/office/drawing/2014/main" id="{2D81A3B7-E889-4728-93C0-622827C235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12</xdr:row>
      <xdr:rowOff>0</xdr:rowOff>
    </xdr:from>
    <xdr:ext cx="85725" cy="1411821"/>
    <xdr:sp macro="" textlink="">
      <xdr:nvSpPr>
        <xdr:cNvPr id="2" name="Text Box 6">
          <a:extLst>
            <a:ext uri="{FF2B5EF4-FFF2-40B4-BE49-F238E27FC236}">
              <a16:creationId xmlns:a16="http://schemas.microsoft.com/office/drawing/2014/main" id="{BB582CDD-E812-4ADF-9716-F70BA866D74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 name="Text Box 7">
          <a:extLst>
            <a:ext uri="{FF2B5EF4-FFF2-40B4-BE49-F238E27FC236}">
              <a16:creationId xmlns:a16="http://schemas.microsoft.com/office/drawing/2014/main" id="{1BEECF9C-832D-4505-9B34-DF2027E073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 name="Text Box 8">
          <a:extLst>
            <a:ext uri="{FF2B5EF4-FFF2-40B4-BE49-F238E27FC236}">
              <a16:creationId xmlns:a16="http://schemas.microsoft.com/office/drawing/2014/main" id="{DDA7905B-496C-4DAD-B5C4-83170DF36B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 name="Text Box 9">
          <a:extLst>
            <a:ext uri="{FF2B5EF4-FFF2-40B4-BE49-F238E27FC236}">
              <a16:creationId xmlns:a16="http://schemas.microsoft.com/office/drawing/2014/main" id="{2762D137-D1F1-4A9E-BBA5-1489499DD43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 name="Text Box 10">
          <a:extLst>
            <a:ext uri="{FF2B5EF4-FFF2-40B4-BE49-F238E27FC236}">
              <a16:creationId xmlns:a16="http://schemas.microsoft.com/office/drawing/2014/main" id="{A10BC35F-E95A-4737-BC07-45CE87068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 name="Text Box 11">
          <a:extLst>
            <a:ext uri="{FF2B5EF4-FFF2-40B4-BE49-F238E27FC236}">
              <a16:creationId xmlns:a16="http://schemas.microsoft.com/office/drawing/2014/main" id="{2E3321E2-4C83-48F4-8DAA-A118EE5F6C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 name="Text Box 12">
          <a:extLst>
            <a:ext uri="{FF2B5EF4-FFF2-40B4-BE49-F238E27FC236}">
              <a16:creationId xmlns:a16="http://schemas.microsoft.com/office/drawing/2014/main" id="{DD6AE600-6A02-4BB0-8768-61EE725699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 name="Text Box 13">
          <a:extLst>
            <a:ext uri="{FF2B5EF4-FFF2-40B4-BE49-F238E27FC236}">
              <a16:creationId xmlns:a16="http://schemas.microsoft.com/office/drawing/2014/main" id="{650746DD-70ED-4269-93E5-327FB6074E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 name="Text Box 14">
          <a:extLst>
            <a:ext uri="{FF2B5EF4-FFF2-40B4-BE49-F238E27FC236}">
              <a16:creationId xmlns:a16="http://schemas.microsoft.com/office/drawing/2014/main" id="{C91E7A6E-0FA3-4E54-BE87-2B801E7002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 name="Text Box 15">
          <a:extLst>
            <a:ext uri="{FF2B5EF4-FFF2-40B4-BE49-F238E27FC236}">
              <a16:creationId xmlns:a16="http://schemas.microsoft.com/office/drawing/2014/main" id="{C7B9F3CE-1255-477F-82E2-AF55852919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 name="Text Box 16">
          <a:extLst>
            <a:ext uri="{FF2B5EF4-FFF2-40B4-BE49-F238E27FC236}">
              <a16:creationId xmlns:a16="http://schemas.microsoft.com/office/drawing/2014/main" id="{2C1E3799-F9F2-4279-A44D-97D5DC4364A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 name="Text Box 17">
          <a:extLst>
            <a:ext uri="{FF2B5EF4-FFF2-40B4-BE49-F238E27FC236}">
              <a16:creationId xmlns:a16="http://schemas.microsoft.com/office/drawing/2014/main" id="{5C8FE804-EEC3-45FE-BC25-4637388202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 name="Text Box 6">
          <a:extLst>
            <a:ext uri="{FF2B5EF4-FFF2-40B4-BE49-F238E27FC236}">
              <a16:creationId xmlns:a16="http://schemas.microsoft.com/office/drawing/2014/main" id="{3B8273B9-05A6-4E0F-9AF7-316163EDD5A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 name="Text Box 7">
          <a:extLst>
            <a:ext uri="{FF2B5EF4-FFF2-40B4-BE49-F238E27FC236}">
              <a16:creationId xmlns:a16="http://schemas.microsoft.com/office/drawing/2014/main" id="{1C152765-8F1B-4EB5-A389-EA3E07A6E6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 name="Text Box 8">
          <a:extLst>
            <a:ext uri="{FF2B5EF4-FFF2-40B4-BE49-F238E27FC236}">
              <a16:creationId xmlns:a16="http://schemas.microsoft.com/office/drawing/2014/main" id="{216A911D-266C-4EED-BBC7-5337C5E35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 name="Text Box 9">
          <a:extLst>
            <a:ext uri="{FF2B5EF4-FFF2-40B4-BE49-F238E27FC236}">
              <a16:creationId xmlns:a16="http://schemas.microsoft.com/office/drawing/2014/main" id="{BA1952D9-F554-4F81-95DE-15BD078435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 name="Text Box 10">
          <a:extLst>
            <a:ext uri="{FF2B5EF4-FFF2-40B4-BE49-F238E27FC236}">
              <a16:creationId xmlns:a16="http://schemas.microsoft.com/office/drawing/2014/main" id="{242F04EC-808E-4469-AC86-D980908B43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 name="Text Box 11">
          <a:extLst>
            <a:ext uri="{FF2B5EF4-FFF2-40B4-BE49-F238E27FC236}">
              <a16:creationId xmlns:a16="http://schemas.microsoft.com/office/drawing/2014/main" id="{8D2714A0-DDFB-4458-9C31-8198E2A5F7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 name="Text Box 12">
          <a:extLst>
            <a:ext uri="{FF2B5EF4-FFF2-40B4-BE49-F238E27FC236}">
              <a16:creationId xmlns:a16="http://schemas.microsoft.com/office/drawing/2014/main" id="{A6142C45-ABBB-415E-9459-0C117BA7C01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 name="Text Box 13">
          <a:extLst>
            <a:ext uri="{FF2B5EF4-FFF2-40B4-BE49-F238E27FC236}">
              <a16:creationId xmlns:a16="http://schemas.microsoft.com/office/drawing/2014/main" id="{BD1EF4E1-D708-4ED9-9BFD-95CFC7A095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 name="Text Box 14">
          <a:extLst>
            <a:ext uri="{FF2B5EF4-FFF2-40B4-BE49-F238E27FC236}">
              <a16:creationId xmlns:a16="http://schemas.microsoft.com/office/drawing/2014/main" id="{BF10BE7E-5534-4EF0-8852-71292E3D5E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 name="Text Box 15">
          <a:extLst>
            <a:ext uri="{FF2B5EF4-FFF2-40B4-BE49-F238E27FC236}">
              <a16:creationId xmlns:a16="http://schemas.microsoft.com/office/drawing/2014/main" id="{E1003853-6619-44A4-B852-89D7784EE9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 name="Text Box 16">
          <a:extLst>
            <a:ext uri="{FF2B5EF4-FFF2-40B4-BE49-F238E27FC236}">
              <a16:creationId xmlns:a16="http://schemas.microsoft.com/office/drawing/2014/main" id="{4E8A21C0-D94D-41EB-8414-5541473BE6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 name="Text Box 17">
          <a:extLst>
            <a:ext uri="{FF2B5EF4-FFF2-40B4-BE49-F238E27FC236}">
              <a16:creationId xmlns:a16="http://schemas.microsoft.com/office/drawing/2014/main" id="{42E34C82-FF97-482E-8E38-EE97DB76BC9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 name="Text Box 7">
          <a:extLst>
            <a:ext uri="{FF2B5EF4-FFF2-40B4-BE49-F238E27FC236}">
              <a16:creationId xmlns:a16="http://schemas.microsoft.com/office/drawing/2014/main" id="{FE8B4D45-DB65-44C1-86FA-002C33E690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 name="Text Box 8">
          <a:extLst>
            <a:ext uri="{FF2B5EF4-FFF2-40B4-BE49-F238E27FC236}">
              <a16:creationId xmlns:a16="http://schemas.microsoft.com/office/drawing/2014/main" id="{45EFD8B7-7A21-4B5E-A482-0E1CCCC3C3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 name="Text Box 9">
          <a:extLst>
            <a:ext uri="{FF2B5EF4-FFF2-40B4-BE49-F238E27FC236}">
              <a16:creationId xmlns:a16="http://schemas.microsoft.com/office/drawing/2014/main" id="{07677EEA-0E2C-42EE-8662-DCBD36429A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 name="Text Box 10">
          <a:extLst>
            <a:ext uri="{FF2B5EF4-FFF2-40B4-BE49-F238E27FC236}">
              <a16:creationId xmlns:a16="http://schemas.microsoft.com/office/drawing/2014/main" id="{4FA61161-7179-43A6-B859-695D23D265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 name="Text Box 11">
          <a:extLst>
            <a:ext uri="{FF2B5EF4-FFF2-40B4-BE49-F238E27FC236}">
              <a16:creationId xmlns:a16="http://schemas.microsoft.com/office/drawing/2014/main" id="{12634ABB-8633-4F9E-844E-5C701A0822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 name="Text Box 12">
          <a:extLst>
            <a:ext uri="{FF2B5EF4-FFF2-40B4-BE49-F238E27FC236}">
              <a16:creationId xmlns:a16="http://schemas.microsoft.com/office/drawing/2014/main" id="{DAC8A286-A009-4551-B0A0-34A66A13E4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 name="Text Box 13">
          <a:extLst>
            <a:ext uri="{FF2B5EF4-FFF2-40B4-BE49-F238E27FC236}">
              <a16:creationId xmlns:a16="http://schemas.microsoft.com/office/drawing/2014/main" id="{022E37A9-C689-4C22-A02F-956F00BCDEC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 name="Text Box 14">
          <a:extLst>
            <a:ext uri="{FF2B5EF4-FFF2-40B4-BE49-F238E27FC236}">
              <a16:creationId xmlns:a16="http://schemas.microsoft.com/office/drawing/2014/main" id="{F85D199E-97EC-48AF-B46D-ECEA92604C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 name="Text Box 15">
          <a:extLst>
            <a:ext uri="{FF2B5EF4-FFF2-40B4-BE49-F238E27FC236}">
              <a16:creationId xmlns:a16="http://schemas.microsoft.com/office/drawing/2014/main" id="{5FDD2669-EA1E-4854-B7CF-77D3127D2B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 name="Text Box 16">
          <a:extLst>
            <a:ext uri="{FF2B5EF4-FFF2-40B4-BE49-F238E27FC236}">
              <a16:creationId xmlns:a16="http://schemas.microsoft.com/office/drawing/2014/main" id="{745BC129-16D1-4F5E-B672-CC50059C6C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 name="Text Box 17">
          <a:extLst>
            <a:ext uri="{FF2B5EF4-FFF2-40B4-BE49-F238E27FC236}">
              <a16:creationId xmlns:a16="http://schemas.microsoft.com/office/drawing/2014/main" id="{4627794A-FA82-409E-8F22-7047F459B7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 name="Text Box 6">
          <a:extLst>
            <a:ext uri="{FF2B5EF4-FFF2-40B4-BE49-F238E27FC236}">
              <a16:creationId xmlns:a16="http://schemas.microsoft.com/office/drawing/2014/main" id="{65E5CA8E-8FEE-412E-9EB3-BC89E99F81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8" name="Text Box 7">
          <a:extLst>
            <a:ext uri="{FF2B5EF4-FFF2-40B4-BE49-F238E27FC236}">
              <a16:creationId xmlns:a16="http://schemas.microsoft.com/office/drawing/2014/main" id="{759179BD-B88C-4BD0-8704-C90E2FB5E2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9" name="Text Box 8">
          <a:extLst>
            <a:ext uri="{FF2B5EF4-FFF2-40B4-BE49-F238E27FC236}">
              <a16:creationId xmlns:a16="http://schemas.microsoft.com/office/drawing/2014/main" id="{904322E6-7557-4D44-97AF-9350F23BA8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0" name="Text Box 9">
          <a:extLst>
            <a:ext uri="{FF2B5EF4-FFF2-40B4-BE49-F238E27FC236}">
              <a16:creationId xmlns:a16="http://schemas.microsoft.com/office/drawing/2014/main" id="{13E37B70-B2CE-41B3-9FE5-56FB1800564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1" name="Text Box 10">
          <a:extLst>
            <a:ext uri="{FF2B5EF4-FFF2-40B4-BE49-F238E27FC236}">
              <a16:creationId xmlns:a16="http://schemas.microsoft.com/office/drawing/2014/main" id="{16C30648-926A-4593-90ED-6E7BDE09941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2" name="Text Box 11">
          <a:extLst>
            <a:ext uri="{FF2B5EF4-FFF2-40B4-BE49-F238E27FC236}">
              <a16:creationId xmlns:a16="http://schemas.microsoft.com/office/drawing/2014/main" id="{A1888DB6-8176-46E6-8B7F-78DB7CFD55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3" name="Text Box 12">
          <a:extLst>
            <a:ext uri="{FF2B5EF4-FFF2-40B4-BE49-F238E27FC236}">
              <a16:creationId xmlns:a16="http://schemas.microsoft.com/office/drawing/2014/main" id="{0C929704-6631-4B44-BEBA-7B85B7501B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4" name="Text Box 13">
          <a:extLst>
            <a:ext uri="{FF2B5EF4-FFF2-40B4-BE49-F238E27FC236}">
              <a16:creationId xmlns:a16="http://schemas.microsoft.com/office/drawing/2014/main" id="{0A3446E2-8811-41E8-8C3F-3E7F8BCBF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5" name="Text Box 14">
          <a:extLst>
            <a:ext uri="{FF2B5EF4-FFF2-40B4-BE49-F238E27FC236}">
              <a16:creationId xmlns:a16="http://schemas.microsoft.com/office/drawing/2014/main" id="{138735BB-F0B7-41C0-A6AA-848364C3201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6" name="Text Box 15">
          <a:extLst>
            <a:ext uri="{FF2B5EF4-FFF2-40B4-BE49-F238E27FC236}">
              <a16:creationId xmlns:a16="http://schemas.microsoft.com/office/drawing/2014/main" id="{A1DFD448-5DA8-4574-99CA-9523624545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7" name="Text Box 16">
          <a:extLst>
            <a:ext uri="{FF2B5EF4-FFF2-40B4-BE49-F238E27FC236}">
              <a16:creationId xmlns:a16="http://schemas.microsoft.com/office/drawing/2014/main" id="{98498B37-A589-4EA1-96C3-6FC1A914AD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8" name="Text Box 17">
          <a:extLst>
            <a:ext uri="{FF2B5EF4-FFF2-40B4-BE49-F238E27FC236}">
              <a16:creationId xmlns:a16="http://schemas.microsoft.com/office/drawing/2014/main" id="{EC881B4B-29D5-42B1-A98D-E61793F3D3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9" name="Text Box 6">
          <a:extLst>
            <a:ext uri="{FF2B5EF4-FFF2-40B4-BE49-F238E27FC236}">
              <a16:creationId xmlns:a16="http://schemas.microsoft.com/office/drawing/2014/main" id="{EF8F0815-72BF-41E7-8005-A554737C3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0" name="Text Box 7">
          <a:extLst>
            <a:ext uri="{FF2B5EF4-FFF2-40B4-BE49-F238E27FC236}">
              <a16:creationId xmlns:a16="http://schemas.microsoft.com/office/drawing/2014/main" id="{3C29BEBA-7DCB-4E63-861D-580F41001F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1" name="Text Box 8">
          <a:extLst>
            <a:ext uri="{FF2B5EF4-FFF2-40B4-BE49-F238E27FC236}">
              <a16:creationId xmlns:a16="http://schemas.microsoft.com/office/drawing/2014/main" id="{F46B6A90-3A6D-4A6E-BBA9-0113D94029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2" name="Text Box 9">
          <a:extLst>
            <a:ext uri="{FF2B5EF4-FFF2-40B4-BE49-F238E27FC236}">
              <a16:creationId xmlns:a16="http://schemas.microsoft.com/office/drawing/2014/main" id="{0BA84E7F-8C5D-477E-8309-6B1B08EF88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3" name="Text Box 10">
          <a:extLst>
            <a:ext uri="{FF2B5EF4-FFF2-40B4-BE49-F238E27FC236}">
              <a16:creationId xmlns:a16="http://schemas.microsoft.com/office/drawing/2014/main" id="{C0A9708E-8FD6-4325-ADEB-F846F94D6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4" name="Text Box 11">
          <a:extLst>
            <a:ext uri="{FF2B5EF4-FFF2-40B4-BE49-F238E27FC236}">
              <a16:creationId xmlns:a16="http://schemas.microsoft.com/office/drawing/2014/main" id="{0BBF3FA4-09B8-4424-B676-20115D7A4E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5" name="Text Box 12">
          <a:extLst>
            <a:ext uri="{FF2B5EF4-FFF2-40B4-BE49-F238E27FC236}">
              <a16:creationId xmlns:a16="http://schemas.microsoft.com/office/drawing/2014/main" id="{1A887DA4-8C4C-46FA-B9B1-C5D511D058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6" name="Text Box 13">
          <a:extLst>
            <a:ext uri="{FF2B5EF4-FFF2-40B4-BE49-F238E27FC236}">
              <a16:creationId xmlns:a16="http://schemas.microsoft.com/office/drawing/2014/main" id="{2A93B37A-EF6F-43EC-A7BD-9C78C11058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7" name="Text Box 14">
          <a:extLst>
            <a:ext uri="{FF2B5EF4-FFF2-40B4-BE49-F238E27FC236}">
              <a16:creationId xmlns:a16="http://schemas.microsoft.com/office/drawing/2014/main" id="{03E73CA8-C939-43F3-8F4B-650DC1CCCD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8" name="Text Box 15">
          <a:extLst>
            <a:ext uri="{FF2B5EF4-FFF2-40B4-BE49-F238E27FC236}">
              <a16:creationId xmlns:a16="http://schemas.microsoft.com/office/drawing/2014/main" id="{25183315-701E-495B-B4EE-5613A9F786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9" name="Text Box 16">
          <a:extLst>
            <a:ext uri="{FF2B5EF4-FFF2-40B4-BE49-F238E27FC236}">
              <a16:creationId xmlns:a16="http://schemas.microsoft.com/office/drawing/2014/main" id="{4C492FE3-D926-4772-88C5-09447692E7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0" name="Text Box 17">
          <a:extLst>
            <a:ext uri="{FF2B5EF4-FFF2-40B4-BE49-F238E27FC236}">
              <a16:creationId xmlns:a16="http://schemas.microsoft.com/office/drawing/2014/main" id="{6E35B7D7-5C6E-4AEC-81CC-01D7EF528C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1" name="Text Box 6">
          <a:extLst>
            <a:ext uri="{FF2B5EF4-FFF2-40B4-BE49-F238E27FC236}">
              <a16:creationId xmlns:a16="http://schemas.microsoft.com/office/drawing/2014/main" id="{3E10FEF7-6FA0-4ED1-AD10-25673D9597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2" name="Text Box 7">
          <a:extLst>
            <a:ext uri="{FF2B5EF4-FFF2-40B4-BE49-F238E27FC236}">
              <a16:creationId xmlns:a16="http://schemas.microsoft.com/office/drawing/2014/main" id="{75582916-F836-43A3-9C79-ED03B60E78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3" name="Text Box 8">
          <a:extLst>
            <a:ext uri="{FF2B5EF4-FFF2-40B4-BE49-F238E27FC236}">
              <a16:creationId xmlns:a16="http://schemas.microsoft.com/office/drawing/2014/main" id="{A9DBA0E4-1129-46AC-A762-002507BCA8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4" name="Text Box 9">
          <a:extLst>
            <a:ext uri="{FF2B5EF4-FFF2-40B4-BE49-F238E27FC236}">
              <a16:creationId xmlns:a16="http://schemas.microsoft.com/office/drawing/2014/main" id="{FFBFFD30-E1DF-4503-80D0-ECF8FC4CB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5" name="Text Box 10">
          <a:extLst>
            <a:ext uri="{FF2B5EF4-FFF2-40B4-BE49-F238E27FC236}">
              <a16:creationId xmlns:a16="http://schemas.microsoft.com/office/drawing/2014/main" id="{0C131274-9E9D-4796-91D8-B8D5211032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6" name="Text Box 11">
          <a:extLst>
            <a:ext uri="{FF2B5EF4-FFF2-40B4-BE49-F238E27FC236}">
              <a16:creationId xmlns:a16="http://schemas.microsoft.com/office/drawing/2014/main" id="{630204D5-EE95-4FE6-B486-38ADFAA1B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7" name="Text Box 12">
          <a:extLst>
            <a:ext uri="{FF2B5EF4-FFF2-40B4-BE49-F238E27FC236}">
              <a16:creationId xmlns:a16="http://schemas.microsoft.com/office/drawing/2014/main" id="{34EF9FA1-5D6C-429C-A255-185781FBE0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8" name="Text Box 13">
          <a:extLst>
            <a:ext uri="{FF2B5EF4-FFF2-40B4-BE49-F238E27FC236}">
              <a16:creationId xmlns:a16="http://schemas.microsoft.com/office/drawing/2014/main" id="{286EAF8B-304D-4BB9-883F-969E69B5E0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9" name="Text Box 14">
          <a:extLst>
            <a:ext uri="{FF2B5EF4-FFF2-40B4-BE49-F238E27FC236}">
              <a16:creationId xmlns:a16="http://schemas.microsoft.com/office/drawing/2014/main" id="{9D636533-D9B9-4231-BF43-3DABCEAA6FF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0" name="Text Box 15">
          <a:extLst>
            <a:ext uri="{FF2B5EF4-FFF2-40B4-BE49-F238E27FC236}">
              <a16:creationId xmlns:a16="http://schemas.microsoft.com/office/drawing/2014/main" id="{D417207E-C219-43F7-A913-5A8394EBCD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1" name="Text Box 16">
          <a:extLst>
            <a:ext uri="{FF2B5EF4-FFF2-40B4-BE49-F238E27FC236}">
              <a16:creationId xmlns:a16="http://schemas.microsoft.com/office/drawing/2014/main" id="{E1051AB4-AE2A-48C0-BBFF-46F5ED573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2" name="Text Box 17">
          <a:extLst>
            <a:ext uri="{FF2B5EF4-FFF2-40B4-BE49-F238E27FC236}">
              <a16:creationId xmlns:a16="http://schemas.microsoft.com/office/drawing/2014/main" id="{79D24B45-DC42-44B5-8CF3-C7F6299400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3" name="Text Box 7">
          <a:extLst>
            <a:ext uri="{FF2B5EF4-FFF2-40B4-BE49-F238E27FC236}">
              <a16:creationId xmlns:a16="http://schemas.microsoft.com/office/drawing/2014/main" id="{B4B73203-1DE8-4516-A80D-24D7AA1F1D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4" name="Text Box 8">
          <a:extLst>
            <a:ext uri="{FF2B5EF4-FFF2-40B4-BE49-F238E27FC236}">
              <a16:creationId xmlns:a16="http://schemas.microsoft.com/office/drawing/2014/main" id="{A5A3653F-6D04-4BEB-AD80-5A889E7C82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5" name="Text Box 9">
          <a:extLst>
            <a:ext uri="{FF2B5EF4-FFF2-40B4-BE49-F238E27FC236}">
              <a16:creationId xmlns:a16="http://schemas.microsoft.com/office/drawing/2014/main" id="{F574F0D9-F796-44B6-9C58-2F9B6E7021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6" name="Text Box 10">
          <a:extLst>
            <a:ext uri="{FF2B5EF4-FFF2-40B4-BE49-F238E27FC236}">
              <a16:creationId xmlns:a16="http://schemas.microsoft.com/office/drawing/2014/main" id="{E55A0D77-D16C-4096-A19B-816A03609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7" name="Text Box 11">
          <a:extLst>
            <a:ext uri="{FF2B5EF4-FFF2-40B4-BE49-F238E27FC236}">
              <a16:creationId xmlns:a16="http://schemas.microsoft.com/office/drawing/2014/main" id="{E01914D1-913E-42D6-9D75-AEBC80116A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8" name="Text Box 12">
          <a:extLst>
            <a:ext uri="{FF2B5EF4-FFF2-40B4-BE49-F238E27FC236}">
              <a16:creationId xmlns:a16="http://schemas.microsoft.com/office/drawing/2014/main" id="{7C8F3EBC-2C42-42DA-995B-0AE71425F0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9" name="Text Box 13">
          <a:extLst>
            <a:ext uri="{FF2B5EF4-FFF2-40B4-BE49-F238E27FC236}">
              <a16:creationId xmlns:a16="http://schemas.microsoft.com/office/drawing/2014/main" id="{EA33ACAF-1754-4613-9D3C-E1B46198AA4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0" name="Text Box 14">
          <a:extLst>
            <a:ext uri="{FF2B5EF4-FFF2-40B4-BE49-F238E27FC236}">
              <a16:creationId xmlns:a16="http://schemas.microsoft.com/office/drawing/2014/main" id="{0F6DC223-1542-417D-B9EF-E0009075487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1" name="Text Box 15">
          <a:extLst>
            <a:ext uri="{FF2B5EF4-FFF2-40B4-BE49-F238E27FC236}">
              <a16:creationId xmlns:a16="http://schemas.microsoft.com/office/drawing/2014/main" id="{BA09A164-A809-40F5-9A72-DCCD510ACD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2" name="Text Box 16">
          <a:extLst>
            <a:ext uri="{FF2B5EF4-FFF2-40B4-BE49-F238E27FC236}">
              <a16:creationId xmlns:a16="http://schemas.microsoft.com/office/drawing/2014/main" id="{3235F011-853B-4C48-8416-E42665E35CD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3" name="Text Box 17">
          <a:extLst>
            <a:ext uri="{FF2B5EF4-FFF2-40B4-BE49-F238E27FC236}">
              <a16:creationId xmlns:a16="http://schemas.microsoft.com/office/drawing/2014/main" id="{07102C61-646E-4D9B-A09D-908F11CD76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4" name="Text Box 6">
          <a:extLst>
            <a:ext uri="{FF2B5EF4-FFF2-40B4-BE49-F238E27FC236}">
              <a16:creationId xmlns:a16="http://schemas.microsoft.com/office/drawing/2014/main" id="{80A593DD-602C-4F7D-8571-456ED90B7B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5" name="Text Box 7">
          <a:extLst>
            <a:ext uri="{FF2B5EF4-FFF2-40B4-BE49-F238E27FC236}">
              <a16:creationId xmlns:a16="http://schemas.microsoft.com/office/drawing/2014/main" id="{B1812EE0-015C-4C7A-8D83-FCFF6CE3310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6" name="Text Box 8">
          <a:extLst>
            <a:ext uri="{FF2B5EF4-FFF2-40B4-BE49-F238E27FC236}">
              <a16:creationId xmlns:a16="http://schemas.microsoft.com/office/drawing/2014/main" id="{397BCE77-BB7C-4425-9F60-B227C7E3B7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7" name="Text Box 9">
          <a:extLst>
            <a:ext uri="{FF2B5EF4-FFF2-40B4-BE49-F238E27FC236}">
              <a16:creationId xmlns:a16="http://schemas.microsoft.com/office/drawing/2014/main" id="{29CEB939-B97A-46B1-B706-79895BE499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8" name="Text Box 10">
          <a:extLst>
            <a:ext uri="{FF2B5EF4-FFF2-40B4-BE49-F238E27FC236}">
              <a16:creationId xmlns:a16="http://schemas.microsoft.com/office/drawing/2014/main" id="{6CBCBCBF-71CB-44CA-8EBB-69BFC44C4FE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9" name="Text Box 11">
          <a:extLst>
            <a:ext uri="{FF2B5EF4-FFF2-40B4-BE49-F238E27FC236}">
              <a16:creationId xmlns:a16="http://schemas.microsoft.com/office/drawing/2014/main" id="{2036D945-B137-4A6F-9732-C66DF0B925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0" name="Text Box 12">
          <a:extLst>
            <a:ext uri="{FF2B5EF4-FFF2-40B4-BE49-F238E27FC236}">
              <a16:creationId xmlns:a16="http://schemas.microsoft.com/office/drawing/2014/main" id="{A1449913-97E9-49EF-AF06-854C1CDD12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1" name="Text Box 13">
          <a:extLst>
            <a:ext uri="{FF2B5EF4-FFF2-40B4-BE49-F238E27FC236}">
              <a16:creationId xmlns:a16="http://schemas.microsoft.com/office/drawing/2014/main" id="{B905655E-8538-41A5-9696-72941A9904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2" name="Text Box 14">
          <a:extLst>
            <a:ext uri="{FF2B5EF4-FFF2-40B4-BE49-F238E27FC236}">
              <a16:creationId xmlns:a16="http://schemas.microsoft.com/office/drawing/2014/main" id="{011850F3-8DA7-487A-A53A-8528356C15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3" name="Text Box 15">
          <a:extLst>
            <a:ext uri="{FF2B5EF4-FFF2-40B4-BE49-F238E27FC236}">
              <a16:creationId xmlns:a16="http://schemas.microsoft.com/office/drawing/2014/main" id="{7DF88063-8041-49FB-BC22-C86DDC84A1A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4" name="Text Box 16">
          <a:extLst>
            <a:ext uri="{FF2B5EF4-FFF2-40B4-BE49-F238E27FC236}">
              <a16:creationId xmlns:a16="http://schemas.microsoft.com/office/drawing/2014/main" id="{65F663B7-B847-45D5-8C09-5C83D2FF7C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5" name="Text Box 17">
          <a:extLst>
            <a:ext uri="{FF2B5EF4-FFF2-40B4-BE49-F238E27FC236}">
              <a16:creationId xmlns:a16="http://schemas.microsoft.com/office/drawing/2014/main" id="{1A374EBB-F609-43A5-B7EC-0915D1620CA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6" name="Text Box 6">
          <a:extLst>
            <a:ext uri="{FF2B5EF4-FFF2-40B4-BE49-F238E27FC236}">
              <a16:creationId xmlns:a16="http://schemas.microsoft.com/office/drawing/2014/main" id="{A25BC117-D257-4856-945A-A2199F1F793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7" name="Text Box 7">
          <a:extLst>
            <a:ext uri="{FF2B5EF4-FFF2-40B4-BE49-F238E27FC236}">
              <a16:creationId xmlns:a16="http://schemas.microsoft.com/office/drawing/2014/main" id="{954576C1-F7D8-44ED-B269-D498371D08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8" name="Text Box 8">
          <a:extLst>
            <a:ext uri="{FF2B5EF4-FFF2-40B4-BE49-F238E27FC236}">
              <a16:creationId xmlns:a16="http://schemas.microsoft.com/office/drawing/2014/main" id="{914734C0-DDFA-4892-B1F5-4B679839DA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9" name="Text Box 9">
          <a:extLst>
            <a:ext uri="{FF2B5EF4-FFF2-40B4-BE49-F238E27FC236}">
              <a16:creationId xmlns:a16="http://schemas.microsoft.com/office/drawing/2014/main" id="{19C58C60-F767-4A5A-8A33-99D228EE22A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0" name="Text Box 10">
          <a:extLst>
            <a:ext uri="{FF2B5EF4-FFF2-40B4-BE49-F238E27FC236}">
              <a16:creationId xmlns:a16="http://schemas.microsoft.com/office/drawing/2014/main" id="{C789E3DC-DA3C-49CF-AE2B-B9CF9906416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1" name="Text Box 11">
          <a:extLst>
            <a:ext uri="{FF2B5EF4-FFF2-40B4-BE49-F238E27FC236}">
              <a16:creationId xmlns:a16="http://schemas.microsoft.com/office/drawing/2014/main" id="{6B9A4595-D6BE-4BFA-8487-606386D44C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2" name="Text Box 12">
          <a:extLst>
            <a:ext uri="{FF2B5EF4-FFF2-40B4-BE49-F238E27FC236}">
              <a16:creationId xmlns:a16="http://schemas.microsoft.com/office/drawing/2014/main" id="{F13CA6F3-D712-4A03-900E-E91EB1D494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3" name="Text Box 13">
          <a:extLst>
            <a:ext uri="{FF2B5EF4-FFF2-40B4-BE49-F238E27FC236}">
              <a16:creationId xmlns:a16="http://schemas.microsoft.com/office/drawing/2014/main" id="{DE9C5982-2EDB-4EF3-9FAB-92F2CCBE5B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4" name="Text Box 14">
          <a:extLst>
            <a:ext uri="{FF2B5EF4-FFF2-40B4-BE49-F238E27FC236}">
              <a16:creationId xmlns:a16="http://schemas.microsoft.com/office/drawing/2014/main" id="{7E554DBF-B33B-4C4D-B85D-D4A178AFC11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5" name="Text Box 15">
          <a:extLst>
            <a:ext uri="{FF2B5EF4-FFF2-40B4-BE49-F238E27FC236}">
              <a16:creationId xmlns:a16="http://schemas.microsoft.com/office/drawing/2014/main" id="{71D725BF-0A28-4080-86D1-8A35D045CC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6" name="Text Box 16">
          <a:extLst>
            <a:ext uri="{FF2B5EF4-FFF2-40B4-BE49-F238E27FC236}">
              <a16:creationId xmlns:a16="http://schemas.microsoft.com/office/drawing/2014/main" id="{CEDC8654-4913-48D5-A382-03419C1523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7" name="Text Box 17">
          <a:extLst>
            <a:ext uri="{FF2B5EF4-FFF2-40B4-BE49-F238E27FC236}">
              <a16:creationId xmlns:a16="http://schemas.microsoft.com/office/drawing/2014/main" id="{C01AA01D-2854-4EDC-A7DA-39BCB064248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8" name="Text Box 6">
          <a:extLst>
            <a:ext uri="{FF2B5EF4-FFF2-40B4-BE49-F238E27FC236}">
              <a16:creationId xmlns:a16="http://schemas.microsoft.com/office/drawing/2014/main" id="{67A77DBA-10A8-4E28-8B0B-BB6739BC737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9" name="Text Box 7">
          <a:extLst>
            <a:ext uri="{FF2B5EF4-FFF2-40B4-BE49-F238E27FC236}">
              <a16:creationId xmlns:a16="http://schemas.microsoft.com/office/drawing/2014/main" id="{79537B9E-5B10-4B7E-88FB-F049534DD2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0" name="Text Box 8">
          <a:extLst>
            <a:ext uri="{FF2B5EF4-FFF2-40B4-BE49-F238E27FC236}">
              <a16:creationId xmlns:a16="http://schemas.microsoft.com/office/drawing/2014/main" id="{BB685CD4-C75A-4248-AD64-3CA1862197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1" name="Text Box 9">
          <a:extLst>
            <a:ext uri="{FF2B5EF4-FFF2-40B4-BE49-F238E27FC236}">
              <a16:creationId xmlns:a16="http://schemas.microsoft.com/office/drawing/2014/main" id="{6FCD0BA7-6D00-43D6-A823-A69C846B2F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2" name="Text Box 10">
          <a:extLst>
            <a:ext uri="{FF2B5EF4-FFF2-40B4-BE49-F238E27FC236}">
              <a16:creationId xmlns:a16="http://schemas.microsoft.com/office/drawing/2014/main" id="{C1D006B5-6C71-4620-BAC8-AC21E38963C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3" name="Text Box 11">
          <a:extLst>
            <a:ext uri="{FF2B5EF4-FFF2-40B4-BE49-F238E27FC236}">
              <a16:creationId xmlns:a16="http://schemas.microsoft.com/office/drawing/2014/main" id="{FF886296-03A6-4D4B-9992-919B470E31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4" name="Text Box 12">
          <a:extLst>
            <a:ext uri="{FF2B5EF4-FFF2-40B4-BE49-F238E27FC236}">
              <a16:creationId xmlns:a16="http://schemas.microsoft.com/office/drawing/2014/main" id="{A96AE873-629A-4451-9AF6-C043CF82C10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5" name="Text Box 13">
          <a:extLst>
            <a:ext uri="{FF2B5EF4-FFF2-40B4-BE49-F238E27FC236}">
              <a16:creationId xmlns:a16="http://schemas.microsoft.com/office/drawing/2014/main" id="{49F69A7A-06E4-4B09-BA66-86542087E9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6" name="Text Box 14">
          <a:extLst>
            <a:ext uri="{FF2B5EF4-FFF2-40B4-BE49-F238E27FC236}">
              <a16:creationId xmlns:a16="http://schemas.microsoft.com/office/drawing/2014/main" id="{8AEEC15A-20B9-4AB6-A433-DA4AFD6816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7" name="Text Box 15">
          <a:extLst>
            <a:ext uri="{FF2B5EF4-FFF2-40B4-BE49-F238E27FC236}">
              <a16:creationId xmlns:a16="http://schemas.microsoft.com/office/drawing/2014/main" id="{D39313F7-712F-42EE-8C25-9964500896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8" name="Text Box 16">
          <a:extLst>
            <a:ext uri="{FF2B5EF4-FFF2-40B4-BE49-F238E27FC236}">
              <a16:creationId xmlns:a16="http://schemas.microsoft.com/office/drawing/2014/main" id="{4D6E9EDC-59D0-4846-802D-DE69510D5E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9" name="Text Box 17">
          <a:extLst>
            <a:ext uri="{FF2B5EF4-FFF2-40B4-BE49-F238E27FC236}">
              <a16:creationId xmlns:a16="http://schemas.microsoft.com/office/drawing/2014/main" id="{3A5DAD63-9181-431A-83A5-BC5604756C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0" name="Text Box 7">
          <a:extLst>
            <a:ext uri="{FF2B5EF4-FFF2-40B4-BE49-F238E27FC236}">
              <a16:creationId xmlns:a16="http://schemas.microsoft.com/office/drawing/2014/main" id="{2B97D989-2307-4CDB-BC65-26F528307E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1" name="Text Box 8">
          <a:extLst>
            <a:ext uri="{FF2B5EF4-FFF2-40B4-BE49-F238E27FC236}">
              <a16:creationId xmlns:a16="http://schemas.microsoft.com/office/drawing/2014/main" id="{CF276C72-B5C8-4F47-881A-04E9C294B3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2" name="Text Box 9">
          <a:extLst>
            <a:ext uri="{FF2B5EF4-FFF2-40B4-BE49-F238E27FC236}">
              <a16:creationId xmlns:a16="http://schemas.microsoft.com/office/drawing/2014/main" id="{8B680EAD-FC07-4FE1-941D-108624D17C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3" name="Text Box 10">
          <a:extLst>
            <a:ext uri="{FF2B5EF4-FFF2-40B4-BE49-F238E27FC236}">
              <a16:creationId xmlns:a16="http://schemas.microsoft.com/office/drawing/2014/main" id="{2F33DA13-3B86-40FB-9C8C-5893D7F9029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4" name="Text Box 11">
          <a:extLst>
            <a:ext uri="{FF2B5EF4-FFF2-40B4-BE49-F238E27FC236}">
              <a16:creationId xmlns:a16="http://schemas.microsoft.com/office/drawing/2014/main" id="{550C8A53-4E81-4553-A028-A7088DAF003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5" name="Text Box 12">
          <a:extLst>
            <a:ext uri="{FF2B5EF4-FFF2-40B4-BE49-F238E27FC236}">
              <a16:creationId xmlns:a16="http://schemas.microsoft.com/office/drawing/2014/main" id="{64DE719C-C9C7-439E-BD3C-DDC342C233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6" name="Text Box 13">
          <a:extLst>
            <a:ext uri="{FF2B5EF4-FFF2-40B4-BE49-F238E27FC236}">
              <a16:creationId xmlns:a16="http://schemas.microsoft.com/office/drawing/2014/main" id="{5EAF591A-302D-4FE3-B038-A569388B41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7" name="Text Box 14">
          <a:extLst>
            <a:ext uri="{FF2B5EF4-FFF2-40B4-BE49-F238E27FC236}">
              <a16:creationId xmlns:a16="http://schemas.microsoft.com/office/drawing/2014/main" id="{90DF056F-D88A-437C-A4A1-17FC5B9A062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8" name="Text Box 15">
          <a:extLst>
            <a:ext uri="{FF2B5EF4-FFF2-40B4-BE49-F238E27FC236}">
              <a16:creationId xmlns:a16="http://schemas.microsoft.com/office/drawing/2014/main" id="{C7C20292-7426-4B1F-8029-88674D5582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9" name="Text Box 16">
          <a:extLst>
            <a:ext uri="{FF2B5EF4-FFF2-40B4-BE49-F238E27FC236}">
              <a16:creationId xmlns:a16="http://schemas.microsoft.com/office/drawing/2014/main" id="{29D4A924-732A-44BB-AABE-0D5BA1597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0" name="Text Box 17">
          <a:extLst>
            <a:ext uri="{FF2B5EF4-FFF2-40B4-BE49-F238E27FC236}">
              <a16:creationId xmlns:a16="http://schemas.microsoft.com/office/drawing/2014/main" id="{538BDAE5-3994-45E4-AB4F-AD92045150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1" name="Text Box 6">
          <a:extLst>
            <a:ext uri="{FF2B5EF4-FFF2-40B4-BE49-F238E27FC236}">
              <a16:creationId xmlns:a16="http://schemas.microsoft.com/office/drawing/2014/main" id="{83FF27C8-DDBC-47A4-844A-E306CD059C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2" name="Text Box 7">
          <a:extLst>
            <a:ext uri="{FF2B5EF4-FFF2-40B4-BE49-F238E27FC236}">
              <a16:creationId xmlns:a16="http://schemas.microsoft.com/office/drawing/2014/main" id="{366D1849-8D0A-4CA9-BA66-18E0605797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3" name="Text Box 8">
          <a:extLst>
            <a:ext uri="{FF2B5EF4-FFF2-40B4-BE49-F238E27FC236}">
              <a16:creationId xmlns:a16="http://schemas.microsoft.com/office/drawing/2014/main" id="{56547B71-3347-4819-90C4-A6C911E93C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4" name="Text Box 9">
          <a:extLst>
            <a:ext uri="{FF2B5EF4-FFF2-40B4-BE49-F238E27FC236}">
              <a16:creationId xmlns:a16="http://schemas.microsoft.com/office/drawing/2014/main" id="{845D0A24-8567-47E3-87AD-78FA39B342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5" name="Text Box 10">
          <a:extLst>
            <a:ext uri="{FF2B5EF4-FFF2-40B4-BE49-F238E27FC236}">
              <a16:creationId xmlns:a16="http://schemas.microsoft.com/office/drawing/2014/main" id="{3148583C-41C0-4F76-9F16-AA0479BA2B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6" name="Text Box 11">
          <a:extLst>
            <a:ext uri="{FF2B5EF4-FFF2-40B4-BE49-F238E27FC236}">
              <a16:creationId xmlns:a16="http://schemas.microsoft.com/office/drawing/2014/main" id="{0621A880-1E8E-4F1B-A9D5-A081A77E3F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7" name="Text Box 12">
          <a:extLst>
            <a:ext uri="{FF2B5EF4-FFF2-40B4-BE49-F238E27FC236}">
              <a16:creationId xmlns:a16="http://schemas.microsoft.com/office/drawing/2014/main" id="{B858E222-E1B2-4BE6-8582-81FE6C59A36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8" name="Text Box 13">
          <a:extLst>
            <a:ext uri="{FF2B5EF4-FFF2-40B4-BE49-F238E27FC236}">
              <a16:creationId xmlns:a16="http://schemas.microsoft.com/office/drawing/2014/main" id="{162C2657-7851-4CCF-9CA2-341D94CD1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9" name="Text Box 14">
          <a:extLst>
            <a:ext uri="{FF2B5EF4-FFF2-40B4-BE49-F238E27FC236}">
              <a16:creationId xmlns:a16="http://schemas.microsoft.com/office/drawing/2014/main" id="{1F54668B-AF93-4A33-B59C-858423766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0" name="Text Box 15">
          <a:extLst>
            <a:ext uri="{FF2B5EF4-FFF2-40B4-BE49-F238E27FC236}">
              <a16:creationId xmlns:a16="http://schemas.microsoft.com/office/drawing/2014/main" id="{1A143FF6-8F2B-48A8-8E3E-5E5239EDE5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1" name="Text Box 16">
          <a:extLst>
            <a:ext uri="{FF2B5EF4-FFF2-40B4-BE49-F238E27FC236}">
              <a16:creationId xmlns:a16="http://schemas.microsoft.com/office/drawing/2014/main" id="{946567EB-82A1-48DF-9581-32FB957C034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2" name="Text Box 17">
          <a:extLst>
            <a:ext uri="{FF2B5EF4-FFF2-40B4-BE49-F238E27FC236}">
              <a16:creationId xmlns:a16="http://schemas.microsoft.com/office/drawing/2014/main" id="{F5725BDF-1560-4523-AA43-2D5D1581A8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3" name="Text Box 6">
          <a:extLst>
            <a:ext uri="{FF2B5EF4-FFF2-40B4-BE49-F238E27FC236}">
              <a16:creationId xmlns:a16="http://schemas.microsoft.com/office/drawing/2014/main" id="{A34AF804-537E-46C0-82DF-7824B4581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4" name="Text Box 7">
          <a:extLst>
            <a:ext uri="{FF2B5EF4-FFF2-40B4-BE49-F238E27FC236}">
              <a16:creationId xmlns:a16="http://schemas.microsoft.com/office/drawing/2014/main" id="{1CAB1F00-8780-4A98-ACC4-1FF22B44AB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5" name="Text Box 8">
          <a:extLst>
            <a:ext uri="{FF2B5EF4-FFF2-40B4-BE49-F238E27FC236}">
              <a16:creationId xmlns:a16="http://schemas.microsoft.com/office/drawing/2014/main" id="{877CE494-A12B-4338-B4C0-8927066036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6" name="Text Box 9">
          <a:extLst>
            <a:ext uri="{FF2B5EF4-FFF2-40B4-BE49-F238E27FC236}">
              <a16:creationId xmlns:a16="http://schemas.microsoft.com/office/drawing/2014/main" id="{F311B057-2137-4A84-9B11-7A0ED805542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7" name="Text Box 10">
          <a:extLst>
            <a:ext uri="{FF2B5EF4-FFF2-40B4-BE49-F238E27FC236}">
              <a16:creationId xmlns:a16="http://schemas.microsoft.com/office/drawing/2014/main" id="{65E8D153-AD3E-43FE-A583-0E1DD75D35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8" name="Text Box 11">
          <a:extLst>
            <a:ext uri="{FF2B5EF4-FFF2-40B4-BE49-F238E27FC236}">
              <a16:creationId xmlns:a16="http://schemas.microsoft.com/office/drawing/2014/main" id="{6513E895-FCBF-4278-A83C-2A60E0121F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9" name="Text Box 12">
          <a:extLst>
            <a:ext uri="{FF2B5EF4-FFF2-40B4-BE49-F238E27FC236}">
              <a16:creationId xmlns:a16="http://schemas.microsoft.com/office/drawing/2014/main" id="{A2D51BA5-2663-4F63-A090-165F86CEFF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0" name="Text Box 13">
          <a:extLst>
            <a:ext uri="{FF2B5EF4-FFF2-40B4-BE49-F238E27FC236}">
              <a16:creationId xmlns:a16="http://schemas.microsoft.com/office/drawing/2014/main" id="{C19F0EFA-2E3E-4DBE-B47A-A9851610B6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1" name="Text Box 14">
          <a:extLst>
            <a:ext uri="{FF2B5EF4-FFF2-40B4-BE49-F238E27FC236}">
              <a16:creationId xmlns:a16="http://schemas.microsoft.com/office/drawing/2014/main" id="{86DE3D40-7520-4130-B7DB-E671C4B2DF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2" name="Text Box 15">
          <a:extLst>
            <a:ext uri="{FF2B5EF4-FFF2-40B4-BE49-F238E27FC236}">
              <a16:creationId xmlns:a16="http://schemas.microsoft.com/office/drawing/2014/main" id="{2393505B-7B14-45BE-BF98-36FFD1F746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3" name="Text Box 16">
          <a:extLst>
            <a:ext uri="{FF2B5EF4-FFF2-40B4-BE49-F238E27FC236}">
              <a16:creationId xmlns:a16="http://schemas.microsoft.com/office/drawing/2014/main" id="{5195EAD4-06C4-420F-8486-1D5B7244B3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4" name="Text Box 17">
          <a:extLst>
            <a:ext uri="{FF2B5EF4-FFF2-40B4-BE49-F238E27FC236}">
              <a16:creationId xmlns:a16="http://schemas.microsoft.com/office/drawing/2014/main" id="{DED4E46C-BE8A-4E9A-925A-3A84B1E839C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5" name="Text Box 6">
          <a:extLst>
            <a:ext uri="{FF2B5EF4-FFF2-40B4-BE49-F238E27FC236}">
              <a16:creationId xmlns:a16="http://schemas.microsoft.com/office/drawing/2014/main" id="{69459B73-7EAE-4182-B346-A5473F2807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6" name="Text Box 7">
          <a:extLst>
            <a:ext uri="{FF2B5EF4-FFF2-40B4-BE49-F238E27FC236}">
              <a16:creationId xmlns:a16="http://schemas.microsoft.com/office/drawing/2014/main" id="{43D448CC-EB1E-4542-B799-937E7116B2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7" name="Text Box 8">
          <a:extLst>
            <a:ext uri="{FF2B5EF4-FFF2-40B4-BE49-F238E27FC236}">
              <a16:creationId xmlns:a16="http://schemas.microsoft.com/office/drawing/2014/main" id="{1B8815E4-61C9-4A55-AF9E-B3FF34417C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8" name="Text Box 9">
          <a:extLst>
            <a:ext uri="{FF2B5EF4-FFF2-40B4-BE49-F238E27FC236}">
              <a16:creationId xmlns:a16="http://schemas.microsoft.com/office/drawing/2014/main" id="{673FB793-99D0-42E7-A1EF-C1144D8AE53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9" name="Text Box 10">
          <a:extLst>
            <a:ext uri="{FF2B5EF4-FFF2-40B4-BE49-F238E27FC236}">
              <a16:creationId xmlns:a16="http://schemas.microsoft.com/office/drawing/2014/main" id="{AB7D80E7-6440-4BE3-9E4C-BEC0C39C02E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0" name="Text Box 11">
          <a:extLst>
            <a:ext uri="{FF2B5EF4-FFF2-40B4-BE49-F238E27FC236}">
              <a16:creationId xmlns:a16="http://schemas.microsoft.com/office/drawing/2014/main" id="{C9B79092-2AB9-4AB2-BE68-B780BBF2C7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1" name="Text Box 12">
          <a:extLst>
            <a:ext uri="{FF2B5EF4-FFF2-40B4-BE49-F238E27FC236}">
              <a16:creationId xmlns:a16="http://schemas.microsoft.com/office/drawing/2014/main" id="{1369FB0E-5522-4798-94F9-4023BBD9E7F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2" name="Text Box 13">
          <a:extLst>
            <a:ext uri="{FF2B5EF4-FFF2-40B4-BE49-F238E27FC236}">
              <a16:creationId xmlns:a16="http://schemas.microsoft.com/office/drawing/2014/main" id="{11239483-AF93-419E-887E-4EF6FAEE4F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3" name="Text Box 14">
          <a:extLst>
            <a:ext uri="{FF2B5EF4-FFF2-40B4-BE49-F238E27FC236}">
              <a16:creationId xmlns:a16="http://schemas.microsoft.com/office/drawing/2014/main" id="{93CE15BB-3619-4CED-A987-FC214F0DC7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4" name="Text Box 15">
          <a:extLst>
            <a:ext uri="{FF2B5EF4-FFF2-40B4-BE49-F238E27FC236}">
              <a16:creationId xmlns:a16="http://schemas.microsoft.com/office/drawing/2014/main" id="{091B36C1-F8AC-47E4-AFCA-AAA89AC8E1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5" name="Text Box 16">
          <a:extLst>
            <a:ext uri="{FF2B5EF4-FFF2-40B4-BE49-F238E27FC236}">
              <a16:creationId xmlns:a16="http://schemas.microsoft.com/office/drawing/2014/main" id="{D23EFDC2-DB16-450F-A7A0-40C5C9FB3F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6" name="Text Box 17">
          <a:extLst>
            <a:ext uri="{FF2B5EF4-FFF2-40B4-BE49-F238E27FC236}">
              <a16:creationId xmlns:a16="http://schemas.microsoft.com/office/drawing/2014/main" id="{0C0FA893-3D3F-4FB0-8E2C-02D67480BC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7" name="Text Box 7">
          <a:extLst>
            <a:ext uri="{FF2B5EF4-FFF2-40B4-BE49-F238E27FC236}">
              <a16:creationId xmlns:a16="http://schemas.microsoft.com/office/drawing/2014/main" id="{9BAC6DBE-345F-4AD2-857E-DF46B3CF8F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8" name="Text Box 8">
          <a:extLst>
            <a:ext uri="{FF2B5EF4-FFF2-40B4-BE49-F238E27FC236}">
              <a16:creationId xmlns:a16="http://schemas.microsoft.com/office/drawing/2014/main" id="{BD8DF4EC-E9F3-47F0-B98B-FD7065F394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9" name="Text Box 9">
          <a:extLst>
            <a:ext uri="{FF2B5EF4-FFF2-40B4-BE49-F238E27FC236}">
              <a16:creationId xmlns:a16="http://schemas.microsoft.com/office/drawing/2014/main" id="{CA5D1A4B-1DD2-4119-8F91-008B408D8F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0" name="Text Box 10">
          <a:extLst>
            <a:ext uri="{FF2B5EF4-FFF2-40B4-BE49-F238E27FC236}">
              <a16:creationId xmlns:a16="http://schemas.microsoft.com/office/drawing/2014/main" id="{50B2DE01-CF74-435A-AE4F-8862BFC7B35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1" name="Text Box 11">
          <a:extLst>
            <a:ext uri="{FF2B5EF4-FFF2-40B4-BE49-F238E27FC236}">
              <a16:creationId xmlns:a16="http://schemas.microsoft.com/office/drawing/2014/main" id="{A141B1D8-9A42-4E04-93D5-0296E73CF16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2" name="Text Box 12">
          <a:extLst>
            <a:ext uri="{FF2B5EF4-FFF2-40B4-BE49-F238E27FC236}">
              <a16:creationId xmlns:a16="http://schemas.microsoft.com/office/drawing/2014/main" id="{7FE19615-AF5B-45C5-A4E2-B14AB42063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3" name="Text Box 13">
          <a:extLst>
            <a:ext uri="{FF2B5EF4-FFF2-40B4-BE49-F238E27FC236}">
              <a16:creationId xmlns:a16="http://schemas.microsoft.com/office/drawing/2014/main" id="{A69E48C6-D076-4529-B30F-09C2D3142C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4" name="Text Box 14">
          <a:extLst>
            <a:ext uri="{FF2B5EF4-FFF2-40B4-BE49-F238E27FC236}">
              <a16:creationId xmlns:a16="http://schemas.microsoft.com/office/drawing/2014/main" id="{9DC8503B-EC9F-41CE-87A9-437C88848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5" name="Text Box 15">
          <a:extLst>
            <a:ext uri="{FF2B5EF4-FFF2-40B4-BE49-F238E27FC236}">
              <a16:creationId xmlns:a16="http://schemas.microsoft.com/office/drawing/2014/main" id="{D11E83AA-CC69-4B39-AEFF-BB4EC3764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6" name="Text Box 16">
          <a:extLst>
            <a:ext uri="{FF2B5EF4-FFF2-40B4-BE49-F238E27FC236}">
              <a16:creationId xmlns:a16="http://schemas.microsoft.com/office/drawing/2014/main" id="{2E7C56E1-C1EC-42B2-B00D-C505F958D2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7" name="Text Box 17">
          <a:extLst>
            <a:ext uri="{FF2B5EF4-FFF2-40B4-BE49-F238E27FC236}">
              <a16:creationId xmlns:a16="http://schemas.microsoft.com/office/drawing/2014/main" id="{479BD170-FBF7-464F-B4F2-BD243CF49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8" name="Text Box 6">
          <a:extLst>
            <a:ext uri="{FF2B5EF4-FFF2-40B4-BE49-F238E27FC236}">
              <a16:creationId xmlns:a16="http://schemas.microsoft.com/office/drawing/2014/main" id="{811FA4FE-5556-4884-B50C-FA2746AE41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9" name="Text Box 7">
          <a:extLst>
            <a:ext uri="{FF2B5EF4-FFF2-40B4-BE49-F238E27FC236}">
              <a16:creationId xmlns:a16="http://schemas.microsoft.com/office/drawing/2014/main" id="{B324BF16-FD1C-48C0-A326-B0289AFD3D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0" name="Text Box 8">
          <a:extLst>
            <a:ext uri="{FF2B5EF4-FFF2-40B4-BE49-F238E27FC236}">
              <a16:creationId xmlns:a16="http://schemas.microsoft.com/office/drawing/2014/main" id="{32F40985-7A25-4EF5-AD2D-023FC4B9BB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1" name="Text Box 9">
          <a:extLst>
            <a:ext uri="{FF2B5EF4-FFF2-40B4-BE49-F238E27FC236}">
              <a16:creationId xmlns:a16="http://schemas.microsoft.com/office/drawing/2014/main" id="{254DF523-D804-4A1A-BB04-9F0A63401D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2" name="Text Box 10">
          <a:extLst>
            <a:ext uri="{FF2B5EF4-FFF2-40B4-BE49-F238E27FC236}">
              <a16:creationId xmlns:a16="http://schemas.microsoft.com/office/drawing/2014/main" id="{D83E7036-E4E7-4F11-ABAF-F28A740A97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3" name="Text Box 11">
          <a:extLst>
            <a:ext uri="{FF2B5EF4-FFF2-40B4-BE49-F238E27FC236}">
              <a16:creationId xmlns:a16="http://schemas.microsoft.com/office/drawing/2014/main" id="{27EA58BA-7B62-459B-B97C-33CBF92D7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4" name="Text Box 12">
          <a:extLst>
            <a:ext uri="{FF2B5EF4-FFF2-40B4-BE49-F238E27FC236}">
              <a16:creationId xmlns:a16="http://schemas.microsoft.com/office/drawing/2014/main" id="{232FB3AF-AAC5-4C65-B83A-E6DB9A0113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5" name="Text Box 13">
          <a:extLst>
            <a:ext uri="{FF2B5EF4-FFF2-40B4-BE49-F238E27FC236}">
              <a16:creationId xmlns:a16="http://schemas.microsoft.com/office/drawing/2014/main" id="{A1D5CB54-D2CC-42FB-89FF-8976ACFC0E2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6" name="Text Box 14">
          <a:extLst>
            <a:ext uri="{FF2B5EF4-FFF2-40B4-BE49-F238E27FC236}">
              <a16:creationId xmlns:a16="http://schemas.microsoft.com/office/drawing/2014/main" id="{25F6B260-B91D-43C9-B442-A31B30C93D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7" name="Text Box 15">
          <a:extLst>
            <a:ext uri="{FF2B5EF4-FFF2-40B4-BE49-F238E27FC236}">
              <a16:creationId xmlns:a16="http://schemas.microsoft.com/office/drawing/2014/main" id="{BFD81E45-1C86-4B12-8FC5-37573EA7069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8" name="Text Box 16">
          <a:extLst>
            <a:ext uri="{FF2B5EF4-FFF2-40B4-BE49-F238E27FC236}">
              <a16:creationId xmlns:a16="http://schemas.microsoft.com/office/drawing/2014/main" id="{B90BC9A8-744F-42F0-901B-022188D293B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9" name="Text Box 17">
          <a:extLst>
            <a:ext uri="{FF2B5EF4-FFF2-40B4-BE49-F238E27FC236}">
              <a16:creationId xmlns:a16="http://schemas.microsoft.com/office/drawing/2014/main" id="{149686E8-73AC-4BB1-9C03-A3E2D94CFE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0" name="Text Box 6">
          <a:extLst>
            <a:ext uri="{FF2B5EF4-FFF2-40B4-BE49-F238E27FC236}">
              <a16:creationId xmlns:a16="http://schemas.microsoft.com/office/drawing/2014/main" id="{5DE983DD-9DB7-4BEE-A1C1-AF1051D2C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1" name="Text Box 7">
          <a:extLst>
            <a:ext uri="{FF2B5EF4-FFF2-40B4-BE49-F238E27FC236}">
              <a16:creationId xmlns:a16="http://schemas.microsoft.com/office/drawing/2014/main" id="{9BFCFC6D-4E63-4C9D-9657-5BDA92E2C59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2" name="Text Box 8">
          <a:extLst>
            <a:ext uri="{FF2B5EF4-FFF2-40B4-BE49-F238E27FC236}">
              <a16:creationId xmlns:a16="http://schemas.microsoft.com/office/drawing/2014/main" id="{8F152F64-64E8-484C-B583-10958451D71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3" name="Text Box 9">
          <a:extLst>
            <a:ext uri="{FF2B5EF4-FFF2-40B4-BE49-F238E27FC236}">
              <a16:creationId xmlns:a16="http://schemas.microsoft.com/office/drawing/2014/main" id="{8CE58F46-40B5-432E-A564-B7EDE673A8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4" name="Text Box 10">
          <a:extLst>
            <a:ext uri="{FF2B5EF4-FFF2-40B4-BE49-F238E27FC236}">
              <a16:creationId xmlns:a16="http://schemas.microsoft.com/office/drawing/2014/main" id="{99053FED-6749-4A1A-9832-C35AA24A1E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5" name="Text Box 11">
          <a:extLst>
            <a:ext uri="{FF2B5EF4-FFF2-40B4-BE49-F238E27FC236}">
              <a16:creationId xmlns:a16="http://schemas.microsoft.com/office/drawing/2014/main" id="{30C7CD17-A822-4F4B-A461-1BF401D19F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6" name="Text Box 12">
          <a:extLst>
            <a:ext uri="{FF2B5EF4-FFF2-40B4-BE49-F238E27FC236}">
              <a16:creationId xmlns:a16="http://schemas.microsoft.com/office/drawing/2014/main" id="{B56C03B9-E8F3-4395-8318-0BFDFB8AA1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7" name="Text Box 13">
          <a:extLst>
            <a:ext uri="{FF2B5EF4-FFF2-40B4-BE49-F238E27FC236}">
              <a16:creationId xmlns:a16="http://schemas.microsoft.com/office/drawing/2014/main" id="{8C0260D0-1D3C-4576-AD4A-9CD1A86854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8" name="Text Box 14">
          <a:extLst>
            <a:ext uri="{FF2B5EF4-FFF2-40B4-BE49-F238E27FC236}">
              <a16:creationId xmlns:a16="http://schemas.microsoft.com/office/drawing/2014/main" id="{04FBEF58-CB18-4A6E-9096-BD41B42B72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9" name="Text Box 15">
          <a:extLst>
            <a:ext uri="{FF2B5EF4-FFF2-40B4-BE49-F238E27FC236}">
              <a16:creationId xmlns:a16="http://schemas.microsoft.com/office/drawing/2014/main" id="{DD016EBE-F277-4643-B96E-E52B49C8F04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0" name="Text Box 16">
          <a:extLst>
            <a:ext uri="{FF2B5EF4-FFF2-40B4-BE49-F238E27FC236}">
              <a16:creationId xmlns:a16="http://schemas.microsoft.com/office/drawing/2014/main" id="{3AE3D5D9-162F-4DF5-9C60-25F085974D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1" name="Text Box 17">
          <a:extLst>
            <a:ext uri="{FF2B5EF4-FFF2-40B4-BE49-F238E27FC236}">
              <a16:creationId xmlns:a16="http://schemas.microsoft.com/office/drawing/2014/main" id="{46BBF7D1-6224-40F9-890D-0D7524CC69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2" name="Text Box 6">
          <a:extLst>
            <a:ext uri="{FF2B5EF4-FFF2-40B4-BE49-F238E27FC236}">
              <a16:creationId xmlns:a16="http://schemas.microsoft.com/office/drawing/2014/main" id="{39F9B725-8DBE-43C2-9398-C07517B54D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3" name="Text Box 7">
          <a:extLst>
            <a:ext uri="{FF2B5EF4-FFF2-40B4-BE49-F238E27FC236}">
              <a16:creationId xmlns:a16="http://schemas.microsoft.com/office/drawing/2014/main" id="{9DC431B7-8D8C-496B-A7F8-B509D65465C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4" name="Text Box 8">
          <a:extLst>
            <a:ext uri="{FF2B5EF4-FFF2-40B4-BE49-F238E27FC236}">
              <a16:creationId xmlns:a16="http://schemas.microsoft.com/office/drawing/2014/main" id="{A6C10CDC-1B16-4070-B307-89AAE0C254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5" name="Text Box 9">
          <a:extLst>
            <a:ext uri="{FF2B5EF4-FFF2-40B4-BE49-F238E27FC236}">
              <a16:creationId xmlns:a16="http://schemas.microsoft.com/office/drawing/2014/main" id="{CE07BB33-08AE-4F6F-859A-F3138096D6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6" name="Text Box 10">
          <a:extLst>
            <a:ext uri="{FF2B5EF4-FFF2-40B4-BE49-F238E27FC236}">
              <a16:creationId xmlns:a16="http://schemas.microsoft.com/office/drawing/2014/main" id="{D581D117-2E2D-4DFC-B33A-392309D3E86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7" name="Text Box 11">
          <a:extLst>
            <a:ext uri="{FF2B5EF4-FFF2-40B4-BE49-F238E27FC236}">
              <a16:creationId xmlns:a16="http://schemas.microsoft.com/office/drawing/2014/main" id="{8B973291-9B6F-40EC-A470-309B083EE74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8" name="Text Box 12">
          <a:extLst>
            <a:ext uri="{FF2B5EF4-FFF2-40B4-BE49-F238E27FC236}">
              <a16:creationId xmlns:a16="http://schemas.microsoft.com/office/drawing/2014/main" id="{C5131A1B-E8C7-4EB5-9F81-850419C653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9" name="Text Box 13">
          <a:extLst>
            <a:ext uri="{FF2B5EF4-FFF2-40B4-BE49-F238E27FC236}">
              <a16:creationId xmlns:a16="http://schemas.microsoft.com/office/drawing/2014/main" id="{2189B17F-4595-4DD5-8C3A-A2BD6428D5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0" name="Text Box 14">
          <a:extLst>
            <a:ext uri="{FF2B5EF4-FFF2-40B4-BE49-F238E27FC236}">
              <a16:creationId xmlns:a16="http://schemas.microsoft.com/office/drawing/2014/main" id="{CEFD6DF5-500C-40E1-8D40-9FEABAAED0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1" name="Text Box 15">
          <a:extLst>
            <a:ext uri="{FF2B5EF4-FFF2-40B4-BE49-F238E27FC236}">
              <a16:creationId xmlns:a16="http://schemas.microsoft.com/office/drawing/2014/main" id="{9EA20B87-3E28-4CE1-97F8-F665C9E78D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2" name="Text Box 16">
          <a:extLst>
            <a:ext uri="{FF2B5EF4-FFF2-40B4-BE49-F238E27FC236}">
              <a16:creationId xmlns:a16="http://schemas.microsoft.com/office/drawing/2014/main" id="{234D14D8-867D-4175-815E-0EEAB53BFA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3" name="Text Box 17">
          <a:extLst>
            <a:ext uri="{FF2B5EF4-FFF2-40B4-BE49-F238E27FC236}">
              <a16:creationId xmlns:a16="http://schemas.microsoft.com/office/drawing/2014/main" id="{A4E33576-5F0F-446B-B20B-F77843E571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4" name="Text Box 7">
          <a:extLst>
            <a:ext uri="{FF2B5EF4-FFF2-40B4-BE49-F238E27FC236}">
              <a16:creationId xmlns:a16="http://schemas.microsoft.com/office/drawing/2014/main" id="{63D559C7-D607-4C82-BBC4-EE90643571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5" name="Text Box 8">
          <a:extLst>
            <a:ext uri="{FF2B5EF4-FFF2-40B4-BE49-F238E27FC236}">
              <a16:creationId xmlns:a16="http://schemas.microsoft.com/office/drawing/2014/main" id="{86E4EB7B-FC27-4A03-9118-6FFB181281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6" name="Text Box 9">
          <a:extLst>
            <a:ext uri="{FF2B5EF4-FFF2-40B4-BE49-F238E27FC236}">
              <a16:creationId xmlns:a16="http://schemas.microsoft.com/office/drawing/2014/main" id="{A5C46EDE-6B38-498F-B964-1C0CE5121F5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7" name="Text Box 10">
          <a:extLst>
            <a:ext uri="{FF2B5EF4-FFF2-40B4-BE49-F238E27FC236}">
              <a16:creationId xmlns:a16="http://schemas.microsoft.com/office/drawing/2014/main" id="{B4D9F784-6626-48CA-84D7-AD6E4A8E6C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8" name="Text Box 11">
          <a:extLst>
            <a:ext uri="{FF2B5EF4-FFF2-40B4-BE49-F238E27FC236}">
              <a16:creationId xmlns:a16="http://schemas.microsoft.com/office/drawing/2014/main" id="{5701910F-F30D-4B0A-9D4F-31A5A9EBF6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9" name="Text Box 12">
          <a:extLst>
            <a:ext uri="{FF2B5EF4-FFF2-40B4-BE49-F238E27FC236}">
              <a16:creationId xmlns:a16="http://schemas.microsoft.com/office/drawing/2014/main" id="{FBBAFAEA-C768-47F8-846B-92ECF7874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0" name="Text Box 13">
          <a:extLst>
            <a:ext uri="{FF2B5EF4-FFF2-40B4-BE49-F238E27FC236}">
              <a16:creationId xmlns:a16="http://schemas.microsoft.com/office/drawing/2014/main" id="{B03A9854-5D14-453F-8655-B5677EFDB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1" name="Text Box 14">
          <a:extLst>
            <a:ext uri="{FF2B5EF4-FFF2-40B4-BE49-F238E27FC236}">
              <a16:creationId xmlns:a16="http://schemas.microsoft.com/office/drawing/2014/main" id="{A2ED4B50-E90E-4A3F-910A-F729B4D7DC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2" name="Text Box 15">
          <a:extLst>
            <a:ext uri="{FF2B5EF4-FFF2-40B4-BE49-F238E27FC236}">
              <a16:creationId xmlns:a16="http://schemas.microsoft.com/office/drawing/2014/main" id="{4444D34D-8B79-4CD0-8C1F-479C420574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3" name="Text Box 16">
          <a:extLst>
            <a:ext uri="{FF2B5EF4-FFF2-40B4-BE49-F238E27FC236}">
              <a16:creationId xmlns:a16="http://schemas.microsoft.com/office/drawing/2014/main" id="{49F2FC2E-C877-44FB-A8BB-1D7167278D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4" name="Text Box 17">
          <a:extLst>
            <a:ext uri="{FF2B5EF4-FFF2-40B4-BE49-F238E27FC236}">
              <a16:creationId xmlns:a16="http://schemas.microsoft.com/office/drawing/2014/main" id="{F769A38E-E88A-4BB0-88E7-ABAC6B38B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5" name="Text Box 6">
          <a:extLst>
            <a:ext uri="{FF2B5EF4-FFF2-40B4-BE49-F238E27FC236}">
              <a16:creationId xmlns:a16="http://schemas.microsoft.com/office/drawing/2014/main" id="{06177475-C8E6-4F5E-A09B-47DA4E8898C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6" name="Text Box 7">
          <a:extLst>
            <a:ext uri="{FF2B5EF4-FFF2-40B4-BE49-F238E27FC236}">
              <a16:creationId xmlns:a16="http://schemas.microsoft.com/office/drawing/2014/main" id="{191676B4-3A35-403D-A679-137FBF4757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7" name="Text Box 8">
          <a:extLst>
            <a:ext uri="{FF2B5EF4-FFF2-40B4-BE49-F238E27FC236}">
              <a16:creationId xmlns:a16="http://schemas.microsoft.com/office/drawing/2014/main" id="{34C704BB-48B7-4FCC-96A7-106B91FB3C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8" name="Text Box 9">
          <a:extLst>
            <a:ext uri="{FF2B5EF4-FFF2-40B4-BE49-F238E27FC236}">
              <a16:creationId xmlns:a16="http://schemas.microsoft.com/office/drawing/2014/main" id="{AE05DB89-886B-4320-883C-4ECAFCBAD2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9" name="Text Box 10">
          <a:extLst>
            <a:ext uri="{FF2B5EF4-FFF2-40B4-BE49-F238E27FC236}">
              <a16:creationId xmlns:a16="http://schemas.microsoft.com/office/drawing/2014/main" id="{3EA79359-5133-40C8-9E29-2431DDF0C8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0" name="Text Box 11">
          <a:extLst>
            <a:ext uri="{FF2B5EF4-FFF2-40B4-BE49-F238E27FC236}">
              <a16:creationId xmlns:a16="http://schemas.microsoft.com/office/drawing/2014/main" id="{0C07F6B4-FE08-42E4-B87F-B781FA7A1B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1" name="Text Box 12">
          <a:extLst>
            <a:ext uri="{FF2B5EF4-FFF2-40B4-BE49-F238E27FC236}">
              <a16:creationId xmlns:a16="http://schemas.microsoft.com/office/drawing/2014/main" id="{E35AB335-3340-46EC-AC8F-691A6913AD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2" name="Text Box 13">
          <a:extLst>
            <a:ext uri="{FF2B5EF4-FFF2-40B4-BE49-F238E27FC236}">
              <a16:creationId xmlns:a16="http://schemas.microsoft.com/office/drawing/2014/main" id="{0503BB91-256F-4737-B498-27CD58BFD59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3" name="Text Box 14">
          <a:extLst>
            <a:ext uri="{FF2B5EF4-FFF2-40B4-BE49-F238E27FC236}">
              <a16:creationId xmlns:a16="http://schemas.microsoft.com/office/drawing/2014/main" id="{D4C780CE-D7BB-44A9-A805-52CF6B8B414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4" name="Text Box 15">
          <a:extLst>
            <a:ext uri="{FF2B5EF4-FFF2-40B4-BE49-F238E27FC236}">
              <a16:creationId xmlns:a16="http://schemas.microsoft.com/office/drawing/2014/main" id="{D8D42AC9-D2C9-471A-9306-31F222E52B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5" name="Text Box 16">
          <a:extLst>
            <a:ext uri="{FF2B5EF4-FFF2-40B4-BE49-F238E27FC236}">
              <a16:creationId xmlns:a16="http://schemas.microsoft.com/office/drawing/2014/main" id="{04D781C3-CED0-4235-9554-74345FCE12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6" name="Text Box 17">
          <a:extLst>
            <a:ext uri="{FF2B5EF4-FFF2-40B4-BE49-F238E27FC236}">
              <a16:creationId xmlns:a16="http://schemas.microsoft.com/office/drawing/2014/main" id="{961FA40C-ACF9-4B5C-B44E-F7A2B62203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7" name="Text Box 6">
          <a:extLst>
            <a:ext uri="{FF2B5EF4-FFF2-40B4-BE49-F238E27FC236}">
              <a16:creationId xmlns:a16="http://schemas.microsoft.com/office/drawing/2014/main" id="{B5DD3C32-F412-4418-9AE1-9303954187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8" name="Text Box 7">
          <a:extLst>
            <a:ext uri="{FF2B5EF4-FFF2-40B4-BE49-F238E27FC236}">
              <a16:creationId xmlns:a16="http://schemas.microsoft.com/office/drawing/2014/main" id="{504BCD05-77A4-41A5-BAD7-56D582CF2C8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9" name="Text Box 8">
          <a:extLst>
            <a:ext uri="{FF2B5EF4-FFF2-40B4-BE49-F238E27FC236}">
              <a16:creationId xmlns:a16="http://schemas.microsoft.com/office/drawing/2014/main" id="{684EA45F-D81C-424C-8C4A-118504B6A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0" name="Text Box 9">
          <a:extLst>
            <a:ext uri="{FF2B5EF4-FFF2-40B4-BE49-F238E27FC236}">
              <a16:creationId xmlns:a16="http://schemas.microsoft.com/office/drawing/2014/main" id="{8E67B38A-85F0-4F2B-AEE5-F5D492D4EA7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1" name="Text Box 10">
          <a:extLst>
            <a:ext uri="{FF2B5EF4-FFF2-40B4-BE49-F238E27FC236}">
              <a16:creationId xmlns:a16="http://schemas.microsoft.com/office/drawing/2014/main" id="{1A20C5AE-247B-42BB-B1C3-A1CD05B09BA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2" name="Text Box 11">
          <a:extLst>
            <a:ext uri="{FF2B5EF4-FFF2-40B4-BE49-F238E27FC236}">
              <a16:creationId xmlns:a16="http://schemas.microsoft.com/office/drawing/2014/main" id="{15A899F2-3C2F-4785-BB3B-80FD5287DA2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3" name="Text Box 12">
          <a:extLst>
            <a:ext uri="{FF2B5EF4-FFF2-40B4-BE49-F238E27FC236}">
              <a16:creationId xmlns:a16="http://schemas.microsoft.com/office/drawing/2014/main" id="{6D5DCCEC-30BA-41F1-A62C-6B5D49F6F0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4" name="Text Box 13">
          <a:extLst>
            <a:ext uri="{FF2B5EF4-FFF2-40B4-BE49-F238E27FC236}">
              <a16:creationId xmlns:a16="http://schemas.microsoft.com/office/drawing/2014/main" id="{4F17724A-A83D-4B67-A38D-6DE34215A3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5" name="Text Box 14">
          <a:extLst>
            <a:ext uri="{FF2B5EF4-FFF2-40B4-BE49-F238E27FC236}">
              <a16:creationId xmlns:a16="http://schemas.microsoft.com/office/drawing/2014/main" id="{52476B3D-F94B-4435-A06A-3E1A904E65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6" name="Text Box 15">
          <a:extLst>
            <a:ext uri="{FF2B5EF4-FFF2-40B4-BE49-F238E27FC236}">
              <a16:creationId xmlns:a16="http://schemas.microsoft.com/office/drawing/2014/main" id="{86E47E7D-A916-4D79-841B-F6784048698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7" name="Text Box 16">
          <a:extLst>
            <a:ext uri="{FF2B5EF4-FFF2-40B4-BE49-F238E27FC236}">
              <a16:creationId xmlns:a16="http://schemas.microsoft.com/office/drawing/2014/main" id="{0D52CB8E-038C-41E2-8644-E738EC3034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8" name="Text Box 17">
          <a:extLst>
            <a:ext uri="{FF2B5EF4-FFF2-40B4-BE49-F238E27FC236}">
              <a16:creationId xmlns:a16="http://schemas.microsoft.com/office/drawing/2014/main" id="{1D85B148-1EB7-4EE8-9BAD-3D6CAA657F7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9" name="Text Box 6">
          <a:extLst>
            <a:ext uri="{FF2B5EF4-FFF2-40B4-BE49-F238E27FC236}">
              <a16:creationId xmlns:a16="http://schemas.microsoft.com/office/drawing/2014/main" id="{7D43CF27-C3C2-4525-90C0-AE91BD081E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0" name="Text Box 7">
          <a:extLst>
            <a:ext uri="{FF2B5EF4-FFF2-40B4-BE49-F238E27FC236}">
              <a16:creationId xmlns:a16="http://schemas.microsoft.com/office/drawing/2014/main" id="{706E30A1-116E-412B-B158-B21FABE790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1" name="Text Box 8">
          <a:extLst>
            <a:ext uri="{FF2B5EF4-FFF2-40B4-BE49-F238E27FC236}">
              <a16:creationId xmlns:a16="http://schemas.microsoft.com/office/drawing/2014/main" id="{5AD517B1-B6BB-40DD-8BDE-54938B0E94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2" name="Text Box 9">
          <a:extLst>
            <a:ext uri="{FF2B5EF4-FFF2-40B4-BE49-F238E27FC236}">
              <a16:creationId xmlns:a16="http://schemas.microsoft.com/office/drawing/2014/main" id="{6017D7FD-8A2B-43B7-9B08-8155D1A383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3" name="Text Box 10">
          <a:extLst>
            <a:ext uri="{FF2B5EF4-FFF2-40B4-BE49-F238E27FC236}">
              <a16:creationId xmlns:a16="http://schemas.microsoft.com/office/drawing/2014/main" id="{FC6970D3-76E7-4ECA-BA74-B765181BF1F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4" name="Text Box 11">
          <a:extLst>
            <a:ext uri="{FF2B5EF4-FFF2-40B4-BE49-F238E27FC236}">
              <a16:creationId xmlns:a16="http://schemas.microsoft.com/office/drawing/2014/main" id="{0042D944-43E4-4BCD-93B2-169CE2C3BF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5" name="Text Box 12">
          <a:extLst>
            <a:ext uri="{FF2B5EF4-FFF2-40B4-BE49-F238E27FC236}">
              <a16:creationId xmlns:a16="http://schemas.microsoft.com/office/drawing/2014/main" id="{01181764-0CF6-4FF4-B6ED-6450B376DF0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6" name="Text Box 13">
          <a:extLst>
            <a:ext uri="{FF2B5EF4-FFF2-40B4-BE49-F238E27FC236}">
              <a16:creationId xmlns:a16="http://schemas.microsoft.com/office/drawing/2014/main" id="{7330EDC2-83B7-42E2-A7D4-49C3879580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7" name="Text Box 14">
          <a:extLst>
            <a:ext uri="{FF2B5EF4-FFF2-40B4-BE49-F238E27FC236}">
              <a16:creationId xmlns:a16="http://schemas.microsoft.com/office/drawing/2014/main" id="{B7E806B6-63FB-4AB1-BDDE-9FDF2A9243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8" name="Text Box 15">
          <a:extLst>
            <a:ext uri="{FF2B5EF4-FFF2-40B4-BE49-F238E27FC236}">
              <a16:creationId xmlns:a16="http://schemas.microsoft.com/office/drawing/2014/main" id="{04FB796D-EA0B-49CA-98C6-FAD9F4FE3B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9" name="Text Box 16">
          <a:extLst>
            <a:ext uri="{FF2B5EF4-FFF2-40B4-BE49-F238E27FC236}">
              <a16:creationId xmlns:a16="http://schemas.microsoft.com/office/drawing/2014/main" id="{9D4AEB95-C292-4B13-85B7-1CB3A5341D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0" name="Text Box 17">
          <a:extLst>
            <a:ext uri="{FF2B5EF4-FFF2-40B4-BE49-F238E27FC236}">
              <a16:creationId xmlns:a16="http://schemas.microsoft.com/office/drawing/2014/main" id="{8C87D162-D2E6-4139-9C9C-A9F39F8DEC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1" name="Text Box 7">
          <a:extLst>
            <a:ext uri="{FF2B5EF4-FFF2-40B4-BE49-F238E27FC236}">
              <a16:creationId xmlns:a16="http://schemas.microsoft.com/office/drawing/2014/main" id="{4E4C769E-9064-4A1B-B9BF-7557099F53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2" name="Text Box 8">
          <a:extLst>
            <a:ext uri="{FF2B5EF4-FFF2-40B4-BE49-F238E27FC236}">
              <a16:creationId xmlns:a16="http://schemas.microsoft.com/office/drawing/2014/main" id="{06A14F48-8FF1-46EE-BBAB-D1402F65D7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3" name="Text Box 9">
          <a:extLst>
            <a:ext uri="{FF2B5EF4-FFF2-40B4-BE49-F238E27FC236}">
              <a16:creationId xmlns:a16="http://schemas.microsoft.com/office/drawing/2014/main" id="{7F74495D-2F73-4666-8150-269A24A34EF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4" name="Text Box 10">
          <a:extLst>
            <a:ext uri="{FF2B5EF4-FFF2-40B4-BE49-F238E27FC236}">
              <a16:creationId xmlns:a16="http://schemas.microsoft.com/office/drawing/2014/main" id="{EE7B720A-E6F6-446C-B94A-D079648604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5" name="Text Box 11">
          <a:extLst>
            <a:ext uri="{FF2B5EF4-FFF2-40B4-BE49-F238E27FC236}">
              <a16:creationId xmlns:a16="http://schemas.microsoft.com/office/drawing/2014/main" id="{E7A43353-7872-4408-AF7B-BCE3DF2B0A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6" name="Text Box 12">
          <a:extLst>
            <a:ext uri="{FF2B5EF4-FFF2-40B4-BE49-F238E27FC236}">
              <a16:creationId xmlns:a16="http://schemas.microsoft.com/office/drawing/2014/main" id="{75A25D1A-1BA1-4D4C-B13C-6C09934EFB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7" name="Text Box 13">
          <a:extLst>
            <a:ext uri="{FF2B5EF4-FFF2-40B4-BE49-F238E27FC236}">
              <a16:creationId xmlns:a16="http://schemas.microsoft.com/office/drawing/2014/main" id="{457F7444-A896-4F68-98F9-3B6E5D694DA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8" name="Text Box 14">
          <a:extLst>
            <a:ext uri="{FF2B5EF4-FFF2-40B4-BE49-F238E27FC236}">
              <a16:creationId xmlns:a16="http://schemas.microsoft.com/office/drawing/2014/main" id="{4957E5DF-6CBA-41A0-B7D4-7673B90C1F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9" name="Text Box 15">
          <a:extLst>
            <a:ext uri="{FF2B5EF4-FFF2-40B4-BE49-F238E27FC236}">
              <a16:creationId xmlns:a16="http://schemas.microsoft.com/office/drawing/2014/main" id="{B11ACCEB-1895-48C3-8C10-E1F6530B4C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0" name="Text Box 16">
          <a:extLst>
            <a:ext uri="{FF2B5EF4-FFF2-40B4-BE49-F238E27FC236}">
              <a16:creationId xmlns:a16="http://schemas.microsoft.com/office/drawing/2014/main" id="{DCD43809-45F1-47D8-BE6A-56739EA67C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1" name="Text Box 17">
          <a:extLst>
            <a:ext uri="{FF2B5EF4-FFF2-40B4-BE49-F238E27FC236}">
              <a16:creationId xmlns:a16="http://schemas.microsoft.com/office/drawing/2014/main" id="{58853870-D1B2-42A5-8F13-470B7FE6336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2" name="Text Box 6">
          <a:extLst>
            <a:ext uri="{FF2B5EF4-FFF2-40B4-BE49-F238E27FC236}">
              <a16:creationId xmlns:a16="http://schemas.microsoft.com/office/drawing/2014/main" id="{5925576B-A546-46CD-81EB-EE81A20AFCE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3" name="Text Box 7">
          <a:extLst>
            <a:ext uri="{FF2B5EF4-FFF2-40B4-BE49-F238E27FC236}">
              <a16:creationId xmlns:a16="http://schemas.microsoft.com/office/drawing/2014/main" id="{DDD509A3-3AC9-406C-907E-133890C539B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4" name="Text Box 8">
          <a:extLst>
            <a:ext uri="{FF2B5EF4-FFF2-40B4-BE49-F238E27FC236}">
              <a16:creationId xmlns:a16="http://schemas.microsoft.com/office/drawing/2014/main" id="{4AAB6B25-DD30-47EA-9C90-0ADB083F27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5" name="Text Box 9">
          <a:extLst>
            <a:ext uri="{FF2B5EF4-FFF2-40B4-BE49-F238E27FC236}">
              <a16:creationId xmlns:a16="http://schemas.microsoft.com/office/drawing/2014/main" id="{F3467630-C847-4BC3-A30D-5F282526D34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6" name="Text Box 10">
          <a:extLst>
            <a:ext uri="{FF2B5EF4-FFF2-40B4-BE49-F238E27FC236}">
              <a16:creationId xmlns:a16="http://schemas.microsoft.com/office/drawing/2014/main" id="{56AD4413-3958-4A48-9E7A-C3074DD9F1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7" name="Text Box 11">
          <a:extLst>
            <a:ext uri="{FF2B5EF4-FFF2-40B4-BE49-F238E27FC236}">
              <a16:creationId xmlns:a16="http://schemas.microsoft.com/office/drawing/2014/main" id="{1E1EB16B-1143-41ED-B457-05CC6B61A5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8" name="Text Box 12">
          <a:extLst>
            <a:ext uri="{FF2B5EF4-FFF2-40B4-BE49-F238E27FC236}">
              <a16:creationId xmlns:a16="http://schemas.microsoft.com/office/drawing/2014/main" id="{ED0ED105-8C65-4A6E-A204-0B21E7C958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9" name="Text Box 13">
          <a:extLst>
            <a:ext uri="{FF2B5EF4-FFF2-40B4-BE49-F238E27FC236}">
              <a16:creationId xmlns:a16="http://schemas.microsoft.com/office/drawing/2014/main" id="{08BA77F1-CC0A-41F0-A6A7-7CFF3F53C9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0" name="Text Box 14">
          <a:extLst>
            <a:ext uri="{FF2B5EF4-FFF2-40B4-BE49-F238E27FC236}">
              <a16:creationId xmlns:a16="http://schemas.microsoft.com/office/drawing/2014/main" id="{32619174-F3D4-45D5-B068-1571F83F38A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1" name="Text Box 15">
          <a:extLst>
            <a:ext uri="{FF2B5EF4-FFF2-40B4-BE49-F238E27FC236}">
              <a16:creationId xmlns:a16="http://schemas.microsoft.com/office/drawing/2014/main" id="{70EE4AA5-8223-4F74-9E1E-C6E9B1C0B14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2" name="Text Box 16">
          <a:extLst>
            <a:ext uri="{FF2B5EF4-FFF2-40B4-BE49-F238E27FC236}">
              <a16:creationId xmlns:a16="http://schemas.microsoft.com/office/drawing/2014/main" id="{AFC4B3EE-F32A-4DCF-987E-5FA7D202F6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3" name="Text Box 17">
          <a:extLst>
            <a:ext uri="{FF2B5EF4-FFF2-40B4-BE49-F238E27FC236}">
              <a16:creationId xmlns:a16="http://schemas.microsoft.com/office/drawing/2014/main" id="{4CC339D2-6C92-40A2-BC32-7674B4BD6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4" name="Text Box 6">
          <a:extLst>
            <a:ext uri="{FF2B5EF4-FFF2-40B4-BE49-F238E27FC236}">
              <a16:creationId xmlns:a16="http://schemas.microsoft.com/office/drawing/2014/main" id="{324799CD-ED4F-4276-8317-500ADB5F94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5" name="Text Box 7">
          <a:extLst>
            <a:ext uri="{FF2B5EF4-FFF2-40B4-BE49-F238E27FC236}">
              <a16:creationId xmlns:a16="http://schemas.microsoft.com/office/drawing/2014/main" id="{230A5407-63F8-4083-93B9-3546F1F615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6" name="Text Box 8">
          <a:extLst>
            <a:ext uri="{FF2B5EF4-FFF2-40B4-BE49-F238E27FC236}">
              <a16:creationId xmlns:a16="http://schemas.microsoft.com/office/drawing/2014/main" id="{8790168C-BE0E-447F-945A-4F5FB0F5199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7" name="Text Box 9">
          <a:extLst>
            <a:ext uri="{FF2B5EF4-FFF2-40B4-BE49-F238E27FC236}">
              <a16:creationId xmlns:a16="http://schemas.microsoft.com/office/drawing/2014/main" id="{44740EFE-437C-49C9-B2B6-A8D34D28D4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8" name="Text Box 10">
          <a:extLst>
            <a:ext uri="{FF2B5EF4-FFF2-40B4-BE49-F238E27FC236}">
              <a16:creationId xmlns:a16="http://schemas.microsoft.com/office/drawing/2014/main" id="{1E33A27E-921E-4BAE-A36A-EDA257E3A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9" name="Text Box 11">
          <a:extLst>
            <a:ext uri="{FF2B5EF4-FFF2-40B4-BE49-F238E27FC236}">
              <a16:creationId xmlns:a16="http://schemas.microsoft.com/office/drawing/2014/main" id="{B3A33D44-80CC-4523-9866-2189A561038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0" name="Text Box 12">
          <a:extLst>
            <a:ext uri="{FF2B5EF4-FFF2-40B4-BE49-F238E27FC236}">
              <a16:creationId xmlns:a16="http://schemas.microsoft.com/office/drawing/2014/main" id="{60BE25E0-DD5F-4402-990F-7AA994EE90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1" name="Text Box 13">
          <a:extLst>
            <a:ext uri="{FF2B5EF4-FFF2-40B4-BE49-F238E27FC236}">
              <a16:creationId xmlns:a16="http://schemas.microsoft.com/office/drawing/2014/main" id="{123539E0-CAE4-47CD-B3A6-879A8922FD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2" name="Text Box 14">
          <a:extLst>
            <a:ext uri="{FF2B5EF4-FFF2-40B4-BE49-F238E27FC236}">
              <a16:creationId xmlns:a16="http://schemas.microsoft.com/office/drawing/2014/main" id="{8F91D922-7441-4DA9-AEC7-A024313A1A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3" name="Text Box 15">
          <a:extLst>
            <a:ext uri="{FF2B5EF4-FFF2-40B4-BE49-F238E27FC236}">
              <a16:creationId xmlns:a16="http://schemas.microsoft.com/office/drawing/2014/main" id="{BE55AAB6-0028-4992-A787-205199BD7D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4" name="Text Box 16">
          <a:extLst>
            <a:ext uri="{FF2B5EF4-FFF2-40B4-BE49-F238E27FC236}">
              <a16:creationId xmlns:a16="http://schemas.microsoft.com/office/drawing/2014/main" id="{FD767F2F-0D60-4C6F-B87F-F56315F1C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5" name="Text Box 17">
          <a:extLst>
            <a:ext uri="{FF2B5EF4-FFF2-40B4-BE49-F238E27FC236}">
              <a16:creationId xmlns:a16="http://schemas.microsoft.com/office/drawing/2014/main" id="{567BF7E3-7918-4518-B60C-D3872175A5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6" name="Text Box 6">
          <a:extLst>
            <a:ext uri="{FF2B5EF4-FFF2-40B4-BE49-F238E27FC236}">
              <a16:creationId xmlns:a16="http://schemas.microsoft.com/office/drawing/2014/main" id="{C08D78D0-3FCF-4367-9D3D-54B90B8B4A8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7" name="Text Box 7">
          <a:extLst>
            <a:ext uri="{FF2B5EF4-FFF2-40B4-BE49-F238E27FC236}">
              <a16:creationId xmlns:a16="http://schemas.microsoft.com/office/drawing/2014/main" id="{AF220FF0-B2E0-4ADC-8DB4-077F4E2238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8" name="Text Box 8">
          <a:extLst>
            <a:ext uri="{FF2B5EF4-FFF2-40B4-BE49-F238E27FC236}">
              <a16:creationId xmlns:a16="http://schemas.microsoft.com/office/drawing/2014/main" id="{E61C7D90-0B8C-4FAD-B092-44B270C423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9" name="Text Box 9">
          <a:extLst>
            <a:ext uri="{FF2B5EF4-FFF2-40B4-BE49-F238E27FC236}">
              <a16:creationId xmlns:a16="http://schemas.microsoft.com/office/drawing/2014/main" id="{251BEAC8-97C0-4FF1-94DB-303CB2B60DD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0" name="Text Box 10">
          <a:extLst>
            <a:ext uri="{FF2B5EF4-FFF2-40B4-BE49-F238E27FC236}">
              <a16:creationId xmlns:a16="http://schemas.microsoft.com/office/drawing/2014/main" id="{5B25BAEC-6DA9-4E46-9A39-7644367929F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1" name="Text Box 11">
          <a:extLst>
            <a:ext uri="{FF2B5EF4-FFF2-40B4-BE49-F238E27FC236}">
              <a16:creationId xmlns:a16="http://schemas.microsoft.com/office/drawing/2014/main" id="{E87AB021-6EC9-4D68-A064-158D08AD2B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2" name="Text Box 12">
          <a:extLst>
            <a:ext uri="{FF2B5EF4-FFF2-40B4-BE49-F238E27FC236}">
              <a16:creationId xmlns:a16="http://schemas.microsoft.com/office/drawing/2014/main" id="{8675645C-1054-41A6-B3A9-B730DCDF4C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3" name="Text Box 13">
          <a:extLst>
            <a:ext uri="{FF2B5EF4-FFF2-40B4-BE49-F238E27FC236}">
              <a16:creationId xmlns:a16="http://schemas.microsoft.com/office/drawing/2014/main" id="{D255563D-57B1-4F16-9DDC-CD0F84777F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4" name="Text Box 14">
          <a:extLst>
            <a:ext uri="{FF2B5EF4-FFF2-40B4-BE49-F238E27FC236}">
              <a16:creationId xmlns:a16="http://schemas.microsoft.com/office/drawing/2014/main" id="{3CAE1B15-3292-4BD6-B7C2-1304A1896A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5" name="Text Box 15">
          <a:extLst>
            <a:ext uri="{FF2B5EF4-FFF2-40B4-BE49-F238E27FC236}">
              <a16:creationId xmlns:a16="http://schemas.microsoft.com/office/drawing/2014/main" id="{5163000D-9E4A-42D6-B6A1-237B212A15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6" name="Text Box 16">
          <a:extLst>
            <a:ext uri="{FF2B5EF4-FFF2-40B4-BE49-F238E27FC236}">
              <a16:creationId xmlns:a16="http://schemas.microsoft.com/office/drawing/2014/main" id="{A8C5CC2C-D698-4E44-A66D-B259576F24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7" name="Text Box 17">
          <a:extLst>
            <a:ext uri="{FF2B5EF4-FFF2-40B4-BE49-F238E27FC236}">
              <a16:creationId xmlns:a16="http://schemas.microsoft.com/office/drawing/2014/main" id="{0F3BCCC4-003E-4EB7-A125-EA46CFABCE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8" name="Text Box 7">
          <a:extLst>
            <a:ext uri="{FF2B5EF4-FFF2-40B4-BE49-F238E27FC236}">
              <a16:creationId xmlns:a16="http://schemas.microsoft.com/office/drawing/2014/main" id="{8B1C9F77-A847-41BB-AC8A-225339DC2A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9" name="Text Box 8">
          <a:extLst>
            <a:ext uri="{FF2B5EF4-FFF2-40B4-BE49-F238E27FC236}">
              <a16:creationId xmlns:a16="http://schemas.microsoft.com/office/drawing/2014/main" id="{1D51918E-0BE4-49A5-9AB4-9AA4B6146B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0" name="Text Box 9">
          <a:extLst>
            <a:ext uri="{FF2B5EF4-FFF2-40B4-BE49-F238E27FC236}">
              <a16:creationId xmlns:a16="http://schemas.microsoft.com/office/drawing/2014/main" id="{AB362EA3-4334-40E3-A645-6C55DA08DF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1" name="Text Box 10">
          <a:extLst>
            <a:ext uri="{FF2B5EF4-FFF2-40B4-BE49-F238E27FC236}">
              <a16:creationId xmlns:a16="http://schemas.microsoft.com/office/drawing/2014/main" id="{A5FDF1B9-834C-4BB4-9965-98C3D5E8E6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2" name="Text Box 11">
          <a:extLst>
            <a:ext uri="{FF2B5EF4-FFF2-40B4-BE49-F238E27FC236}">
              <a16:creationId xmlns:a16="http://schemas.microsoft.com/office/drawing/2014/main" id="{7D40D38E-3635-4D85-941D-A6AAED7040B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3" name="Text Box 12">
          <a:extLst>
            <a:ext uri="{FF2B5EF4-FFF2-40B4-BE49-F238E27FC236}">
              <a16:creationId xmlns:a16="http://schemas.microsoft.com/office/drawing/2014/main" id="{ABF7E4B9-BF4F-4C61-8E32-97BA576467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4" name="Text Box 13">
          <a:extLst>
            <a:ext uri="{FF2B5EF4-FFF2-40B4-BE49-F238E27FC236}">
              <a16:creationId xmlns:a16="http://schemas.microsoft.com/office/drawing/2014/main" id="{A4E754B8-9A43-409E-B627-0E9DF0F835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5" name="Text Box 14">
          <a:extLst>
            <a:ext uri="{FF2B5EF4-FFF2-40B4-BE49-F238E27FC236}">
              <a16:creationId xmlns:a16="http://schemas.microsoft.com/office/drawing/2014/main" id="{94067133-0CA5-481E-8EC3-183B8CFE210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6" name="Text Box 15">
          <a:extLst>
            <a:ext uri="{FF2B5EF4-FFF2-40B4-BE49-F238E27FC236}">
              <a16:creationId xmlns:a16="http://schemas.microsoft.com/office/drawing/2014/main" id="{DA4F0224-1791-4D08-BC62-732B283479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7" name="Text Box 16">
          <a:extLst>
            <a:ext uri="{FF2B5EF4-FFF2-40B4-BE49-F238E27FC236}">
              <a16:creationId xmlns:a16="http://schemas.microsoft.com/office/drawing/2014/main" id="{7542DC5D-6666-4ADF-9305-CFBA7E4B51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8" name="Text Box 17">
          <a:extLst>
            <a:ext uri="{FF2B5EF4-FFF2-40B4-BE49-F238E27FC236}">
              <a16:creationId xmlns:a16="http://schemas.microsoft.com/office/drawing/2014/main" id="{B3F3D120-983F-46D0-A49B-C4CA6676CA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9" name="Text Box 6">
          <a:extLst>
            <a:ext uri="{FF2B5EF4-FFF2-40B4-BE49-F238E27FC236}">
              <a16:creationId xmlns:a16="http://schemas.microsoft.com/office/drawing/2014/main" id="{5730F37F-56C4-4152-88D3-5510385108F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0" name="Text Box 7">
          <a:extLst>
            <a:ext uri="{FF2B5EF4-FFF2-40B4-BE49-F238E27FC236}">
              <a16:creationId xmlns:a16="http://schemas.microsoft.com/office/drawing/2014/main" id="{4F376CA3-3996-4216-BA13-44A4F33D1F3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1" name="Text Box 8">
          <a:extLst>
            <a:ext uri="{FF2B5EF4-FFF2-40B4-BE49-F238E27FC236}">
              <a16:creationId xmlns:a16="http://schemas.microsoft.com/office/drawing/2014/main" id="{3B8EA9D3-A493-404D-B4ED-DDE62EBAB1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2" name="Text Box 9">
          <a:extLst>
            <a:ext uri="{FF2B5EF4-FFF2-40B4-BE49-F238E27FC236}">
              <a16:creationId xmlns:a16="http://schemas.microsoft.com/office/drawing/2014/main" id="{3C1A5519-9889-4D44-8749-2CB8C52729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3" name="Text Box 10">
          <a:extLst>
            <a:ext uri="{FF2B5EF4-FFF2-40B4-BE49-F238E27FC236}">
              <a16:creationId xmlns:a16="http://schemas.microsoft.com/office/drawing/2014/main" id="{F0915B99-2950-4E79-A062-362083E5DB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4" name="Text Box 11">
          <a:extLst>
            <a:ext uri="{FF2B5EF4-FFF2-40B4-BE49-F238E27FC236}">
              <a16:creationId xmlns:a16="http://schemas.microsoft.com/office/drawing/2014/main" id="{E698D42D-ADB0-4F1D-AB31-EA999681310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5" name="Text Box 12">
          <a:extLst>
            <a:ext uri="{FF2B5EF4-FFF2-40B4-BE49-F238E27FC236}">
              <a16:creationId xmlns:a16="http://schemas.microsoft.com/office/drawing/2014/main" id="{15DD7CD0-A1EE-43D1-9E72-B0AB3E4EB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6" name="Text Box 13">
          <a:extLst>
            <a:ext uri="{FF2B5EF4-FFF2-40B4-BE49-F238E27FC236}">
              <a16:creationId xmlns:a16="http://schemas.microsoft.com/office/drawing/2014/main" id="{A1D6188A-DEE8-49C7-8EB9-128F2014A9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7" name="Text Box 14">
          <a:extLst>
            <a:ext uri="{FF2B5EF4-FFF2-40B4-BE49-F238E27FC236}">
              <a16:creationId xmlns:a16="http://schemas.microsoft.com/office/drawing/2014/main" id="{024942F0-1FDF-476E-B959-47E4612F4F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8" name="Text Box 15">
          <a:extLst>
            <a:ext uri="{FF2B5EF4-FFF2-40B4-BE49-F238E27FC236}">
              <a16:creationId xmlns:a16="http://schemas.microsoft.com/office/drawing/2014/main" id="{AB482305-13C3-4E53-8506-63F795C69C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9" name="Text Box 16">
          <a:extLst>
            <a:ext uri="{FF2B5EF4-FFF2-40B4-BE49-F238E27FC236}">
              <a16:creationId xmlns:a16="http://schemas.microsoft.com/office/drawing/2014/main" id="{F0DB239A-38E0-4FC1-B821-FFC36110C5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0" name="Text Box 17">
          <a:extLst>
            <a:ext uri="{FF2B5EF4-FFF2-40B4-BE49-F238E27FC236}">
              <a16:creationId xmlns:a16="http://schemas.microsoft.com/office/drawing/2014/main" id="{492CD828-6677-4068-B683-237E864499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1" name="Text Box 6">
          <a:extLst>
            <a:ext uri="{FF2B5EF4-FFF2-40B4-BE49-F238E27FC236}">
              <a16:creationId xmlns:a16="http://schemas.microsoft.com/office/drawing/2014/main" id="{4A58E6A7-2E32-4B5C-A785-50034D9E1C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2" name="Text Box 7">
          <a:extLst>
            <a:ext uri="{FF2B5EF4-FFF2-40B4-BE49-F238E27FC236}">
              <a16:creationId xmlns:a16="http://schemas.microsoft.com/office/drawing/2014/main" id="{6757C4F8-9FA0-4E29-AAF0-EC8548D29D3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3" name="Text Box 8">
          <a:extLst>
            <a:ext uri="{FF2B5EF4-FFF2-40B4-BE49-F238E27FC236}">
              <a16:creationId xmlns:a16="http://schemas.microsoft.com/office/drawing/2014/main" id="{F1AE78D6-0503-44CA-BE22-567170E9F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4" name="Text Box 9">
          <a:extLst>
            <a:ext uri="{FF2B5EF4-FFF2-40B4-BE49-F238E27FC236}">
              <a16:creationId xmlns:a16="http://schemas.microsoft.com/office/drawing/2014/main" id="{B302F958-630E-4BF1-A8E5-BA9122F31F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5" name="Text Box 10">
          <a:extLst>
            <a:ext uri="{FF2B5EF4-FFF2-40B4-BE49-F238E27FC236}">
              <a16:creationId xmlns:a16="http://schemas.microsoft.com/office/drawing/2014/main" id="{30C1ADC2-A640-4ABB-9735-DBD67EF8E43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6" name="Text Box 11">
          <a:extLst>
            <a:ext uri="{FF2B5EF4-FFF2-40B4-BE49-F238E27FC236}">
              <a16:creationId xmlns:a16="http://schemas.microsoft.com/office/drawing/2014/main" id="{55DE354E-4298-4D61-837C-6B294845DE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7" name="Text Box 12">
          <a:extLst>
            <a:ext uri="{FF2B5EF4-FFF2-40B4-BE49-F238E27FC236}">
              <a16:creationId xmlns:a16="http://schemas.microsoft.com/office/drawing/2014/main" id="{9A29CA8E-68C4-4335-9CB0-F3F647B726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8" name="Text Box 13">
          <a:extLst>
            <a:ext uri="{FF2B5EF4-FFF2-40B4-BE49-F238E27FC236}">
              <a16:creationId xmlns:a16="http://schemas.microsoft.com/office/drawing/2014/main" id="{623702AA-613E-45E9-A585-D18A9AB7D8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9" name="Text Box 14">
          <a:extLst>
            <a:ext uri="{FF2B5EF4-FFF2-40B4-BE49-F238E27FC236}">
              <a16:creationId xmlns:a16="http://schemas.microsoft.com/office/drawing/2014/main" id="{64EDDE91-DE20-4BD9-83AF-24294F5175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0" name="Text Box 15">
          <a:extLst>
            <a:ext uri="{FF2B5EF4-FFF2-40B4-BE49-F238E27FC236}">
              <a16:creationId xmlns:a16="http://schemas.microsoft.com/office/drawing/2014/main" id="{B2F4E43D-2CCA-44FA-B193-3BBF2FAA85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1" name="Text Box 16">
          <a:extLst>
            <a:ext uri="{FF2B5EF4-FFF2-40B4-BE49-F238E27FC236}">
              <a16:creationId xmlns:a16="http://schemas.microsoft.com/office/drawing/2014/main" id="{98CB231F-687C-41DE-AC24-CEED2595E6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2" name="Text Box 17">
          <a:extLst>
            <a:ext uri="{FF2B5EF4-FFF2-40B4-BE49-F238E27FC236}">
              <a16:creationId xmlns:a16="http://schemas.microsoft.com/office/drawing/2014/main" id="{40A40698-A33A-44D7-8655-361130B71D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3" name="Text Box 6">
          <a:extLst>
            <a:ext uri="{FF2B5EF4-FFF2-40B4-BE49-F238E27FC236}">
              <a16:creationId xmlns:a16="http://schemas.microsoft.com/office/drawing/2014/main" id="{9D1E5BA4-187B-429F-99ED-15470D0334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4" name="Text Box 7">
          <a:extLst>
            <a:ext uri="{FF2B5EF4-FFF2-40B4-BE49-F238E27FC236}">
              <a16:creationId xmlns:a16="http://schemas.microsoft.com/office/drawing/2014/main" id="{A2F98876-A7F7-4830-A301-A84957174D1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5" name="Text Box 8">
          <a:extLst>
            <a:ext uri="{FF2B5EF4-FFF2-40B4-BE49-F238E27FC236}">
              <a16:creationId xmlns:a16="http://schemas.microsoft.com/office/drawing/2014/main" id="{82A65160-4DE9-4719-B4D7-D843D579972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6" name="Text Box 9">
          <a:extLst>
            <a:ext uri="{FF2B5EF4-FFF2-40B4-BE49-F238E27FC236}">
              <a16:creationId xmlns:a16="http://schemas.microsoft.com/office/drawing/2014/main" id="{9F9E3C49-C927-48AF-AE26-5ABA5F4C9F8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7" name="Text Box 10">
          <a:extLst>
            <a:ext uri="{FF2B5EF4-FFF2-40B4-BE49-F238E27FC236}">
              <a16:creationId xmlns:a16="http://schemas.microsoft.com/office/drawing/2014/main" id="{DF483553-FE87-4259-B24D-90F0124AD6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8" name="Text Box 11">
          <a:extLst>
            <a:ext uri="{FF2B5EF4-FFF2-40B4-BE49-F238E27FC236}">
              <a16:creationId xmlns:a16="http://schemas.microsoft.com/office/drawing/2014/main" id="{4D88173F-8693-4466-B424-02AC5A39AD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9" name="Text Box 12">
          <a:extLst>
            <a:ext uri="{FF2B5EF4-FFF2-40B4-BE49-F238E27FC236}">
              <a16:creationId xmlns:a16="http://schemas.microsoft.com/office/drawing/2014/main" id="{7FAC9C72-191F-4831-AE45-799D3206B7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0" name="Text Box 13">
          <a:extLst>
            <a:ext uri="{FF2B5EF4-FFF2-40B4-BE49-F238E27FC236}">
              <a16:creationId xmlns:a16="http://schemas.microsoft.com/office/drawing/2014/main" id="{8CCF6240-A9CD-4E74-8F42-30B07A5DC2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1" name="Text Box 14">
          <a:extLst>
            <a:ext uri="{FF2B5EF4-FFF2-40B4-BE49-F238E27FC236}">
              <a16:creationId xmlns:a16="http://schemas.microsoft.com/office/drawing/2014/main" id="{8A57C0B0-AC4C-49BD-B6DB-B326A4CBA9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2" name="Text Box 15">
          <a:extLst>
            <a:ext uri="{FF2B5EF4-FFF2-40B4-BE49-F238E27FC236}">
              <a16:creationId xmlns:a16="http://schemas.microsoft.com/office/drawing/2014/main" id="{1ECB5BDB-7575-467B-B944-FF5B8DE245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3" name="Text Box 16">
          <a:extLst>
            <a:ext uri="{FF2B5EF4-FFF2-40B4-BE49-F238E27FC236}">
              <a16:creationId xmlns:a16="http://schemas.microsoft.com/office/drawing/2014/main" id="{199709FF-B54B-40A2-BF1D-54551B27EF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4" name="Text Box 17">
          <a:extLst>
            <a:ext uri="{FF2B5EF4-FFF2-40B4-BE49-F238E27FC236}">
              <a16:creationId xmlns:a16="http://schemas.microsoft.com/office/drawing/2014/main" id="{EDF95563-538B-426A-940B-31829C16E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5" name="Text Box 7">
          <a:extLst>
            <a:ext uri="{FF2B5EF4-FFF2-40B4-BE49-F238E27FC236}">
              <a16:creationId xmlns:a16="http://schemas.microsoft.com/office/drawing/2014/main" id="{1C32D5B7-E91F-4525-9B3A-776C5B55C2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6" name="Text Box 8">
          <a:extLst>
            <a:ext uri="{FF2B5EF4-FFF2-40B4-BE49-F238E27FC236}">
              <a16:creationId xmlns:a16="http://schemas.microsoft.com/office/drawing/2014/main" id="{403768A6-FDDE-4741-BC67-0305ECE2E2B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7" name="Text Box 9">
          <a:extLst>
            <a:ext uri="{FF2B5EF4-FFF2-40B4-BE49-F238E27FC236}">
              <a16:creationId xmlns:a16="http://schemas.microsoft.com/office/drawing/2014/main" id="{EE1CBA1F-EB3E-4F9B-B511-694058D499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8" name="Text Box 10">
          <a:extLst>
            <a:ext uri="{FF2B5EF4-FFF2-40B4-BE49-F238E27FC236}">
              <a16:creationId xmlns:a16="http://schemas.microsoft.com/office/drawing/2014/main" id="{0796F15E-5D44-4661-9373-C036C12521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9" name="Text Box 11">
          <a:extLst>
            <a:ext uri="{FF2B5EF4-FFF2-40B4-BE49-F238E27FC236}">
              <a16:creationId xmlns:a16="http://schemas.microsoft.com/office/drawing/2014/main" id="{8F37DF70-C718-448A-A4BC-536E79FA68D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0" name="Text Box 12">
          <a:extLst>
            <a:ext uri="{FF2B5EF4-FFF2-40B4-BE49-F238E27FC236}">
              <a16:creationId xmlns:a16="http://schemas.microsoft.com/office/drawing/2014/main" id="{90986D2A-F330-4F8B-A6CD-C7D4B41382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1" name="Text Box 13">
          <a:extLst>
            <a:ext uri="{FF2B5EF4-FFF2-40B4-BE49-F238E27FC236}">
              <a16:creationId xmlns:a16="http://schemas.microsoft.com/office/drawing/2014/main" id="{6CF72C81-B49E-4412-94AA-C7B5641FA7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2" name="Text Box 14">
          <a:extLst>
            <a:ext uri="{FF2B5EF4-FFF2-40B4-BE49-F238E27FC236}">
              <a16:creationId xmlns:a16="http://schemas.microsoft.com/office/drawing/2014/main" id="{B18B398A-70E4-46CC-8A46-51A302ECFF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3" name="Text Box 15">
          <a:extLst>
            <a:ext uri="{FF2B5EF4-FFF2-40B4-BE49-F238E27FC236}">
              <a16:creationId xmlns:a16="http://schemas.microsoft.com/office/drawing/2014/main" id="{4C98FC38-5EED-445C-B87E-63C970A541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4" name="Text Box 16">
          <a:extLst>
            <a:ext uri="{FF2B5EF4-FFF2-40B4-BE49-F238E27FC236}">
              <a16:creationId xmlns:a16="http://schemas.microsoft.com/office/drawing/2014/main" id="{5FD48E50-B7CD-4A04-AFEF-DF33D290C0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5" name="Text Box 17">
          <a:extLst>
            <a:ext uri="{FF2B5EF4-FFF2-40B4-BE49-F238E27FC236}">
              <a16:creationId xmlns:a16="http://schemas.microsoft.com/office/drawing/2014/main" id="{1F323814-E1DA-4657-8F1E-EF04038E495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6" name="Text Box 6">
          <a:extLst>
            <a:ext uri="{FF2B5EF4-FFF2-40B4-BE49-F238E27FC236}">
              <a16:creationId xmlns:a16="http://schemas.microsoft.com/office/drawing/2014/main" id="{72FAD228-146A-47F6-89D3-15675523496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7" name="Text Box 7">
          <a:extLst>
            <a:ext uri="{FF2B5EF4-FFF2-40B4-BE49-F238E27FC236}">
              <a16:creationId xmlns:a16="http://schemas.microsoft.com/office/drawing/2014/main" id="{4E8FB071-923F-4142-8454-1AFB718196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8" name="Text Box 8">
          <a:extLst>
            <a:ext uri="{FF2B5EF4-FFF2-40B4-BE49-F238E27FC236}">
              <a16:creationId xmlns:a16="http://schemas.microsoft.com/office/drawing/2014/main" id="{C2D4DCB0-BB77-4F57-AD3F-0843F0CCC50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9" name="Text Box 9">
          <a:extLst>
            <a:ext uri="{FF2B5EF4-FFF2-40B4-BE49-F238E27FC236}">
              <a16:creationId xmlns:a16="http://schemas.microsoft.com/office/drawing/2014/main" id="{1AD4405C-5DD1-4327-96C0-0FEEEF74CE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0" name="Text Box 10">
          <a:extLst>
            <a:ext uri="{FF2B5EF4-FFF2-40B4-BE49-F238E27FC236}">
              <a16:creationId xmlns:a16="http://schemas.microsoft.com/office/drawing/2014/main" id="{2669C406-19FE-4E16-933C-1B7E3C2AD94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1" name="Text Box 11">
          <a:extLst>
            <a:ext uri="{FF2B5EF4-FFF2-40B4-BE49-F238E27FC236}">
              <a16:creationId xmlns:a16="http://schemas.microsoft.com/office/drawing/2014/main" id="{483E0CC8-8FBC-479E-8900-B8AA01710C2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2" name="Text Box 12">
          <a:extLst>
            <a:ext uri="{FF2B5EF4-FFF2-40B4-BE49-F238E27FC236}">
              <a16:creationId xmlns:a16="http://schemas.microsoft.com/office/drawing/2014/main" id="{01287008-CF95-4F2C-9872-34A7726A06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3" name="Text Box 13">
          <a:extLst>
            <a:ext uri="{FF2B5EF4-FFF2-40B4-BE49-F238E27FC236}">
              <a16:creationId xmlns:a16="http://schemas.microsoft.com/office/drawing/2014/main" id="{ADA70D73-3822-4E29-83E6-51181448FEA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14</xdr:row>
      <xdr:rowOff>0</xdr:rowOff>
    </xdr:from>
    <xdr:to>
      <xdr:col>2</xdr:col>
      <xdr:colOff>76200</xdr:colOff>
      <xdr:row>14</xdr:row>
      <xdr:rowOff>167640</xdr:rowOff>
    </xdr:to>
    <xdr:sp macro="" textlink="">
      <xdr:nvSpPr>
        <xdr:cNvPr id="13" name="Text Box 2">
          <a:extLst>
            <a:ext uri="{FF2B5EF4-FFF2-40B4-BE49-F238E27FC236}">
              <a16:creationId xmlns:a16="http://schemas.microsoft.com/office/drawing/2014/main" id="{E32F31E2-C7BC-4531-BF85-AB31E5A54FB9}"/>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4" name="Text Box 3">
          <a:extLst>
            <a:ext uri="{FF2B5EF4-FFF2-40B4-BE49-F238E27FC236}">
              <a16:creationId xmlns:a16="http://schemas.microsoft.com/office/drawing/2014/main" id="{11136445-9905-4AC5-B383-1761ACFDD691}"/>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5" name="Text Box 4">
          <a:extLst>
            <a:ext uri="{FF2B5EF4-FFF2-40B4-BE49-F238E27FC236}">
              <a16:creationId xmlns:a16="http://schemas.microsoft.com/office/drawing/2014/main" id="{02CB3A4D-6369-4D3A-A77F-6D9DFCD7CDE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6" name="Text Box 5">
          <a:extLst>
            <a:ext uri="{FF2B5EF4-FFF2-40B4-BE49-F238E27FC236}">
              <a16:creationId xmlns:a16="http://schemas.microsoft.com/office/drawing/2014/main" id="{8A09D082-6F90-4BB0-A3F9-1315EB8C378B}"/>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7" name="Text Box 2">
          <a:extLst>
            <a:ext uri="{FF2B5EF4-FFF2-40B4-BE49-F238E27FC236}">
              <a16:creationId xmlns:a16="http://schemas.microsoft.com/office/drawing/2014/main" id="{5B05A035-698D-408B-BCDA-5397410F6FB8}"/>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8" name="Text Box 3">
          <a:extLst>
            <a:ext uri="{FF2B5EF4-FFF2-40B4-BE49-F238E27FC236}">
              <a16:creationId xmlns:a16="http://schemas.microsoft.com/office/drawing/2014/main" id="{9A68CD63-8333-4E75-91C6-6E44D43227D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9" name="Text Box 4">
          <a:extLst>
            <a:ext uri="{FF2B5EF4-FFF2-40B4-BE49-F238E27FC236}">
              <a16:creationId xmlns:a16="http://schemas.microsoft.com/office/drawing/2014/main" id="{8595E162-E9FE-40F5-BD63-C907A11C2737}"/>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0" name="Text Box 5">
          <a:extLst>
            <a:ext uri="{FF2B5EF4-FFF2-40B4-BE49-F238E27FC236}">
              <a16:creationId xmlns:a16="http://schemas.microsoft.com/office/drawing/2014/main" id="{84936464-90D8-486D-8CDE-D1AB323E8EA0}"/>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1" name="Text Box 2">
          <a:extLst>
            <a:ext uri="{FF2B5EF4-FFF2-40B4-BE49-F238E27FC236}">
              <a16:creationId xmlns:a16="http://schemas.microsoft.com/office/drawing/2014/main" id="{61EC5561-13CB-4F85-A610-E958B2644D4E}"/>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2" name="Text Box 3">
          <a:extLst>
            <a:ext uri="{FF2B5EF4-FFF2-40B4-BE49-F238E27FC236}">
              <a16:creationId xmlns:a16="http://schemas.microsoft.com/office/drawing/2014/main" id="{53854418-465D-4E4B-88C8-382613D1F3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3" name="Text Box 4">
          <a:extLst>
            <a:ext uri="{FF2B5EF4-FFF2-40B4-BE49-F238E27FC236}">
              <a16:creationId xmlns:a16="http://schemas.microsoft.com/office/drawing/2014/main" id="{8ADA4E26-0FCF-4FC6-8DBB-04FD873DBC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2" name="Text Box 2">
          <a:extLst>
            <a:ext uri="{FF2B5EF4-FFF2-40B4-BE49-F238E27FC236}">
              <a16:creationId xmlns:a16="http://schemas.microsoft.com/office/drawing/2014/main" id="{E1D2324B-B639-4C1F-9066-F48CBDBE0AEF}"/>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3" name="Text Box 3">
          <a:extLst>
            <a:ext uri="{FF2B5EF4-FFF2-40B4-BE49-F238E27FC236}">
              <a16:creationId xmlns:a16="http://schemas.microsoft.com/office/drawing/2014/main" id="{E8114D83-D755-4D38-B7BA-271D0ABA7B88}"/>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4" name="Text Box 4">
          <a:extLst>
            <a:ext uri="{FF2B5EF4-FFF2-40B4-BE49-F238E27FC236}">
              <a16:creationId xmlns:a16="http://schemas.microsoft.com/office/drawing/2014/main" id="{23C18912-0780-4978-A933-799CCDE1F5C5}"/>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5" name="Text Box 5">
          <a:extLst>
            <a:ext uri="{FF2B5EF4-FFF2-40B4-BE49-F238E27FC236}">
              <a16:creationId xmlns:a16="http://schemas.microsoft.com/office/drawing/2014/main" id="{C45950AD-44F9-441B-BCB5-A4CFF4D4E4F6}"/>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6" name="Text Box 2">
          <a:extLst>
            <a:ext uri="{FF2B5EF4-FFF2-40B4-BE49-F238E27FC236}">
              <a16:creationId xmlns:a16="http://schemas.microsoft.com/office/drawing/2014/main" id="{A3C89AA4-E371-497E-8677-18D61BF4DC5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7" name="Text Box 3">
          <a:extLst>
            <a:ext uri="{FF2B5EF4-FFF2-40B4-BE49-F238E27FC236}">
              <a16:creationId xmlns:a16="http://schemas.microsoft.com/office/drawing/2014/main" id="{85C3D619-1BBA-4164-AD6F-A6AE4D2987B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8" name="Text Box 4">
          <a:extLst>
            <a:ext uri="{FF2B5EF4-FFF2-40B4-BE49-F238E27FC236}">
              <a16:creationId xmlns:a16="http://schemas.microsoft.com/office/drawing/2014/main" id="{52A605F4-C676-4BE9-B436-3F0780F15E49}"/>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9" name="Text Box 5">
          <a:extLst>
            <a:ext uri="{FF2B5EF4-FFF2-40B4-BE49-F238E27FC236}">
              <a16:creationId xmlns:a16="http://schemas.microsoft.com/office/drawing/2014/main" id="{AB3B78AF-10CA-4BB0-AE71-10F486AB0B8D}"/>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0" name="Text Box 2">
          <a:extLst>
            <a:ext uri="{FF2B5EF4-FFF2-40B4-BE49-F238E27FC236}">
              <a16:creationId xmlns:a16="http://schemas.microsoft.com/office/drawing/2014/main" id="{E90DC64C-2064-498D-9890-EB3F9EEEF182}"/>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1" name="Text Box 3">
          <a:extLst>
            <a:ext uri="{FF2B5EF4-FFF2-40B4-BE49-F238E27FC236}">
              <a16:creationId xmlns:a16="http://schemas.microsoft.com/office/drawing/2014/main" id="{AFC50B37-FDDE-4D0D-B45C-420A013A5420}"/>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2" name="Text Box 4">
          <a:extLst>
            <a:ext uri="{FF2B5EF4-FFF2-40B4-BE49-F238E27FC236}">
              <a16:creationId xmlns:a16="http://schemas.microsoft.com/office/drawing/2014/main" id="{C9902A4C-8CF1-4460-B8D1-68021C805A23}"/>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78</xdr:row>
      <xdr:rowOff>0</xdr:rowOff>
    </xdr:from>
    <xdr:to>
      <xdr:col>2</xdr:col>
      <xdr:colOff>76200</xdr:colOff>
      <xdr:row>78</xdr:row>
      <xdr:rowOff>167640</xdr:rowOff>
    </xdr:to>
    <xdr:sp macro="" textlink="">
      <xdr:nvSpPr>
        <xdr:cNvPr id="2" name="Text Box 2">
          <a:extLst>
            <a:ext uri="{FF2B5EF4-FFF2-40B4-BE49-F238E27FC236}">
              <a16:creationId xmlns:a16="http://schemas.microsoft.com/office/drawing/2014/main" id="{1ADA7F1E-30B5-4DBE-9732-9EB5762B3D03}"/>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3" name="Text Box 3">
          <a:extLst>
            <a:ext uri="{FF2B5EF4-FFF2-40B4-BE49-F238E27FC236}">
              <a16:creationId xmlns:a16="http://schemas.microsoft.com/office/drawing/2014/main" id="{C47D97D4-9E25-4ABA-8286-A1578A7DC54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4" name="Text Box 4">
          <a:extLst>
            <a:ext uri="{FF2B5EF4-FFF2-40B4-BE49-F238E27FC236}">
              <a16:creationId xmlns:a16="http://schemas.microsoft.com/office/drawing/2014/main" id="{D8DF19F1-CECD-4C97-A99B-85993E8524A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5" name="Text Box 5">
          <a:extLst>
            <a:ext uri="{FF2B5EF4-FFF2-40B4-BE49-F238E27FC236}">
              <a16:creationId xmlns:a16="http://schemas.microsoft.com/office/drawing/2014/main" id="{53C61450-10DE-4A1A-892E-1FF7CE757FC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6" name="Text Box 2">
          <a:extLst>
            <a:ext uri="{FF2B5EF4-FFF2-40B4-BE49-F238E27FC236}">
              <a16:creationId xmlns:a16="http://schemas.microsoft.com/office/drawing/2014/main" id="{5D73FC5B-C9AC-48F0-ACA1-DA3549A37B5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7" name="Text Box 3">
          <a:extLst>
            <a:ext uri="{FF2B5EF4-FFF2-40B4-BE49-F238E27FC236}">
              <a16:creationId xmlns:a16="http://schemas.microsoft.com/office/drawing/2014/main" id="{20E9A0CE-CB26-4BFF-84EC-E23A6437B4BD}"/>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8" name="Text Box 4">
          <a:extLst>
            <a:ext uri="{FF2B5EF4-FFF2-40B4-BE49-F238E27FC236}">
              <a16:creationId xmlns:a16="http://schemas.microsoft.com/office/drawing/2014/main" id="{203CDAFF-1C92-47DD-92A8-4D3F7DEF437A}"/>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9" name="Text Box 5">
          <a:extLst>
            <a:ext uri="{FF2B5EF4-FFF2-40B4-BE49-F238E27FC236}">
              <a16:creationId xmlns:a16="http://schemas.microsoft.com/office/drawing/2014/main" id="{DC23EC13-F302-460D-9E00-05B52F7CD30E}"/>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0" name="Text Box 2">
          <a:extLst>
            <a:ext uri="{FF2B5EF4-FFF2-40B4-BE49-F238E27FC236}">
              <a16:creationId xmlns:a16="http://schemas.microsoft.com/office/drawing/2014/main" id="{27455E0A-32EF-4870-BD8B-EDB504C746D9}"/>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1" name="Text Box 3">
          <a:extLst>
            <a:ext uri="{FF2B5EF4-FFF2-40B4-BE49-F238E27FC236}">
              <a16:creationId xmlns:a16="http://schemas.microsoft.com/office/drawing/2014/main" id="{5A534A9B-ECEB-4A71-A865-3FA921FE1068}"/>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ame2\c\Tames&amp;Tames\Formati\kop-tamem-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t,rād."/>
      <sheetName val="KOPRĀME-1"/>
      <sheetName val=" veids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00"/>
      <sheetName val="Sat,rād_"/>
      <sheetName val="_veids2"/>
      <sheetName val="Sat,rād_1"/>
      <sheetName val="_veids21"/>
      <sheetName val="Sat,rād_2"/>
      <sheetName val="_veids22"/>
      <sheetName val="Sat,rād_3"/>
      <sheetName val="_veids23"/>
      <sheetName val="Sat,rād_4"/>
      <sheetName val="Sat,rād_5"/>
      <sheetName val="_veids24"/>
      <sheetName val="Sat,rād_6"/>
      <sheetName val="_veids25"/>
      <sheetName val="Sat,rād_7"/>
      <sheetName val="_veids26"/>
      <sheetName val="Sat,rād_8"/>
      <sheetName val="_veids27"/>
      <sheetName val="Sat,rād_9"/>
      <sheetName val="_veids28"/>
      <sheetName val="Sat,rād_10"/>
      <sheetName val="_veids29"/>
      <sheetName val="Sat,rād_11"/>
      <sheetName val="_veids210"/>
      <sheetName val="Taul4"/>
      <sheetName val="Sat,rād_12"/>
      <sheetName val="_veids211"/>
      <sheetName val="kops2"/>
      <sheetName val="2,2"/>
      <sheetName val="Sat,rād_13"/>
      <sheetName val="_veids212"/>
      <sheetName val="Sat,rād_14"/>
      <sheetName val="_veids213"/>
      <sheetName val="Sat,rād_16"/>
      <sheetName val="_veids215"/>
      <sheetName val="Sat,rād_15"/>
      <sheetName val="_veids214"/>
      <sheetName val="Sat,rād_17"/>
      <sheetName val="_veids216"/>
      <sheetName val="Sat,rād_18"/>
      <sheetName val="_veids217"/>
      <sheetName val="Sat,rād_19"/>
      <sheetName val="_veids218"/>
      <sheetName val="Sat,rād_20"/>
      <sheetName val="_veids219"/>
      <sheetName val="3-1"/>
      <sheetName val="3-2"/>
      <sheetName val="3-3"/>
      <sheetName val="3-4"/>
      <sheetName val="3-5"/>
      <sheetName val="3-6"/>
      <sheetName val="3-7"/>
      <sheetName val="3-8"/>
      <sheetName val="3-9"/>
      <sheetName val="5-1"/>
      <sheetName val="5-5"/>
      <sheetName val="2k.1-1"/>
      <sheetName val="2k.1-2"/>
    </sheetNames>
    <sheetDataSet>
      <sheetData sheetId="0" refreshError="1"/>
      <sheetData sheetId="1" refreshError="1"/>
      <sheetData sheetId="2" refreshError="1"/>
      <sheetData sheetId="3" refreshError="1"/>
      <sheetData sheetId="4" refreshError="1">
        <row r="1">
          <cell r="A1">
            <v>1.5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B1:H47"/>
  <sheetViews>
    <sheetView showZeros="0" view="pageBreakPreview" topLeftCell="A13" zoomScale="145" zoomScaleNormal="100" zoomScaleSheetLayoutView="145" workbookViewId="0">
      <selection activeCell="B18" sqref="B18:B19"/>
    </sheetView>
  </sheetViews>
  <sheetFormatPr defaultColWidth="9.140625" defaultRowHeight="15"/>
  <cols>
    <col min="1" max="1" width="2.28515625" style="11" customWidth="1"/>
    <col min="2" max="2" width="26.140625" style="5" customWidth="1"/>
    <col min="3" max="3" width="42" style="5" customWidth="1"/>
    <col min="4" max="4" width="20.28515625" style="5" customWidth="1"/>
    <col min="5" max="5" width="9.140625" style="5"/>
    <col min="6" max="16384" width="9.140625" style="11"/>
  </cols>
  <sheetData>
    <row r="1" spans="2:4">
      <c r="D1" s="6"/>
    </row>
    <row r="2" spans="2:4" ht="15.75">
      <c r="D2" s="7" t="s">
        <v>0</v>
      </c>
    </row>
    <row r="3" spans="2:4" ht="15.75">
      <c r="D3" s="7" t="s">
        <v>1</v>
      </c>
    </row>
    <row r="4" spans="2:4">
      <c r="D4" s="6" t="s">
        <v>2</v>
      </c>
    </row>
    <row r="5" spans="2:4" ht="15.75">
      <c r="D5" s="7"/>
    </row>
    <row r="6" spans="2:4" ht="15.75">
      <c r="D6" s="7" t="s">
        <v>3</v>
      </c>
    </row>
    <row r="7" spans="2:4" ht="15.75">
      <c r="D7" s="7" t="s">
        <v>4</v>
      </c>
    </row>
    <row r="8" spans="2:4" ht="15.75">
      <c r="B8" s="8"/>
    </row>
    <row r="9" spans="2:4" ht="20.25">
      <c r="B9" s="824" t="s">
        <v>5</v>
      </c>
      <c r="C9" s="825"/>
      <c r="D9" s="826"/>
    </row>
    <row r="10" spans="2:4" ht="15.75">
      <c r="D10" s="7"/>
    </row>
    <row r="11" spans="2:4" ht="15" customHeight="1">
      <c r="B11" s="9" t="s">
        <v>9</v>
      </c>
      <c r="C11" s="827" t="s">
        <v>666</v>
      </c>
      <c r="D11" s="827"/>
    </row>
    <row r="12" spans="2:4" ht="42.4" customHeight="1">
      <c r="B12" s="9" t="s">
        <v>27</v>
      </c>
      <c r="C12" s="827" t="s">
        <v>99</v>
      </c>
      <c r="D12" s="827"/>
    </row>
    <row r="13" spans="2:4" ht="15.75">
      <c r="B13" s="9" t="s">
        <v>10</v>
      </c>
      <c r="C13" s="827" t="s">
        <v>100</v>
      </c>
      <c r="D13" s="827"/>
    </row>
    <row r="14" spans="2:4" ht="15.75">
      <c r="B14" s="102" t="s">
        <v>1321</v>
      </c>
      <c r="C14" s="831" t="s">
        <v>1322</v>
      </c>
      <c r="D14" s="831"/>
    </row>
    <row r="15" spans="2:4" ht="15.75">
      <c r="D15" s="7"/>
    </row>
    <row r="16" spans="2:4">
      <c r="D16" s="10" t="s">
        <v>1320</v>
      </c>
    </row>
    <row r="17" spans="2:5" ht="15.75">
      <c r="B17" s="158" t="s">
        <v>1324</v>
      </c>
    </row>
    <row r="18" spans="2:5" s="129" customFormat="1">
      <c r="B18" s="828" t="s">
        <v>47</v>
      </c>
      <c r="C18" s="830" t="s">
        <v>6</v>
      </c>
      <c r="D18" s="828" t="s">
        <v>65</v>
      </c>
      <c r="E18" s="113"/>
    </row>
    <row r="19" spans="2:5" s="129" customFormat="1" ht="19.7" customHeight="1">
      <c r="B19" s="829"/>
      <c r="C19" s="830"/>
      <c r="D19" s="829"/>
      <c r="E19" s="113"/>
    </row>
    <row r="20" spans="2:5" s="129" customFormat="1">
      <c r="B20" s="115"/>
      <c r="C20" s="116"/>
      <c r="D20" s="117"/>
      <c r="E20" s="113"/>
    </row>
    <row r="21" spans="2:5" s="129" customFormat="1">
      <c r="B21" s="118">
        <v>1</v>
      </c>
      <c r="C21" s="119" t="s">
        <v>30</v>
      </c>
      <c r="D21" s="451"/>
      <c r="E21" s="113"/>
    </row>
    <row r="22" spans="2:5" s="129" customFormat="1" ht="30">
      <c r="B22" s="118">
        <v>2</v>
      </c>
      <c r="C22" s="119" t="s">
        <v>53</v>
      </c>
      <c r="D22" s="451"/>
      <c r="E22" s="113"/>
    </row>
    <row r="23" spans="2:5" s="129" customFormat="1">
      <c r="B23" s="118">
        <v>3</v>
      </c>
      <c r="C23" s="119" t="s">
        <v>54</v>
      </c>
      <c r="D23" s="451"/>
      <c r="E23" s="113"/>
    </row>
    <row r="24" spans="2:5" s="129" customFormat="1">
      <c r="B24" s="120">
        <v>4</v>
      </c>
      <c r="C24" s="121" t="s">
        <v>48</v>
      </c>
      <c r="D24" s="452"/>
      <c r="E24" s="113"/>
    </row>
    <row r="25" spans="2:5" s="1" customFormat="1" ht="15.75">
      <c r="B25" s="122"/>
      <c r="C25" s="123" t="s">
        <v>7</v>
      </c>
      <c r="D25" s="124"/>
    </row>
    <row r="26" spans="2:5" s="1" customFormat="1">
      <c r="B26" s="122"/>
      <c r="C26" s="125"/>
      <c r="D26" s="470"/>
    </row>
    <row r="27" spans="2:5" s="1" customFormat="1" ht="15.75">
      <c r="B27" s="122"/>
      <c r="C27" s="123"/>
      <c r="D27" s="124"/>
    </row>
    <row r="28" spans="2:5" s="129" customFormat="1" ht="16.5">
      <c r="B28" s="126"/>
      <c r="C28" s="126"/>
      <c r="D28" s="127"/>
      <c r="E28" s="128"/>
    </row>
    <row r="29" spans="2:5" s="129" customFormat="1" ht="16.5">
      <c r="B29" s="126"/>
      <c r="C29" s="126"/>
      <c r="D29" s="127"/>
      <c r="E29" s="128"/>
    </row>
    <row r="30" spans="2:5" s="1" customFormat="1">
      <c r="B30" s="122"/>
      <c r="C30" s="125" t="s">
        <v>49</v>
      </c>
      <c r="D30" s="124"/>
    </row>
    <row r="31" spans="2:5" s="129" customFormat="1" ht="16.5">
      <c r="B31" s="126"/>
      <c r="C31" s="126"/>
      <c r="D31" s="127"/>
      <c r="E31" s="128"/>
    </row>
    <row r="32" spans="2:5" s="129" customFormat="1" ht="16.5">
      <c r="B32" s="126"/>
      <c r="C32" s="126"/>
      <c r="D32" s="127"/>
      <c r="E32" s="128"/>
    </row>
    <row r="33" spans="2:8" s="129" customFormat="1" ht="16.5">
      <c r="B33" s="126"/>
      <c r="C33" s="126"/>
      <c r="D33" s="127"/>
      <c r="E33" s="128"/>
    </row>
    <row r="34" spans="2:8" s="129" customFormat="1">
      <c r="B34" s="130"/>
      <c r="C34" s="113"/>
      <c r="D34" s="131"/>
      <c r="E34" s="113"/>
      <c r="H34" s="1"/>
    </row>
    <row r="35" spans="2:8" s="1" customFormat="1" ht="14.25">
      <c r="B35" s="2" t="s">
        <v>8</v>
      </c>
      <c r="C35" s="3"/>
      <c r="D35" s="112"/>
    </row>
    <row r="36" spans="2:8" s="1" customFormat="1" ht="14.25">
      <c r="B36" s="3"/>
      <c r="C36" s="134"/>
      <c r="D36" s="134"/>
      <c r="E36" s="134"/>
    </row>
    <row r="37" spans="2:8" s="1" customFormat="1" ht="14.25">
      <c r="B37" s="2"/>
      <c r="C37" s="133"/>
      <c r="D37" s="101"/>
      <c r="E37" s="101"/>
    </row>
    <row r="38" spans="2:8" s="1" customFormat="1" ht="14.25">
      <c r="B38" s="2"/>
      <c r="C38" s="133"/>
      <c r="D38" s="101"/>
      <c r="E38" s="101"/>
    </row>
    <row r="39" spans="2:8" s="1" customFormat="1" ht="14.25">
      <c r="B39" s="2"/>
      <c r="C39" s="133"/>
      <c r="D39" s="101"/>
      <c r="E39" s="101"/>
    </row>
    <row r="40" spans="2:8" s="1" customFormat="1" ht="14.25">
      <c r="B40" s="4"/>
      <c r="D40" s="133"/>
      <c r="E40" s="133"/>
    </row>
    <row r="41" spans="2:8" s="129" customFormat="1">
      <c r="B41" s="2" t="s">
        <v>46</v>
      </c>
      <c r="C41" s="141"/>
      <c r="D41" s="113"/>
      <c r="E41" s="113"/>
    </row>
    <row r="42" spans="2:8" s="1" customFormat="1" ht="14.25">
      <c r="B42" s="3"/>
      <c r="C42" s="134"/>
      <c r="D42" s="134"/>
      <c r="E42" s="134"/>
    </row>
    <row r="43" spans="2:8" s="1" customFormat="1" ht="14.25">
      <c r="B43" s="2"/>
      <c r="C43" s="133"/>
      <c r="D43" s="101"/>
      <c r="E43" s="101"/>
    </row>
    <row r="44" spans="2:8" s="129" customFormat="1">
      <c r="B44" s="140"/>
      <c r="C44" s="113"/>
      <c r="D44" s="113"/>
      <c r="E44" s="113"/>
    </row>
    <row r="45" spans="2:8">
      <c r="B45" s="2"/>
      <c r="C45" s="141"/>
    </row>
    <row r="46" spans="2:8">
      <c r="B46" s="3"/>
      <c r="C46" s="138"/>
    </row>
    <row r="47" spans="2:8">
      <c r="C47" s="139"/>
    </row>
  </sheetData>
  <mergeCells count="8">
    <mergeCell ref="B9:D9"/>
    <mergeCell ref="C12:D12"/>
    <mergeCell ref="B18:B19"/>
    <mergeCell ref="C18:C19"/>
    <mergeCell ref="D18:D19"/>
    <mergeCell ref="C11:D11"/>
    <mergeCell ref="C13:D13"/>
    <mergeCell ref="C14:D14"/>
  </mergeCells>
  <pageMargins left="0.52" right="0.56999999999999995" top="0.75" bottom="0.75" header="0.3" footer="0.3"/>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39997558519241921"/>
  </sheetPr>
  <dimension ref="A1:I48"/>
  <sheetViews>
    <sheetView showZeros="0" view="pageBreakPreview" topLeftCell="A19" zoomScaleNormal="100" zoomScaleSheetLayoutView="100" workbookViewId="0">
      <selection activeCell="B40" sqref="B40"/>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843" t="s">
        <v>92</v>
      </c>
      <c r="B2" s="843"/>
      <c r="C2" s="843"/>
      <c r="D2" s="843"/>
      <c r="E2" s="843"/>
      <c r="F2" s="843"/>
      <c r="G2" s="843"/>
      <c r="H2" s="843"/>
      <c r="I2" s="843"/>
    </row>
    <row r="3" spans="1:9" ht="18">
      <c r="C3" s="67"/>
      <c r="D3" s="68"/>
      <c r="F3" s="72"/>
      <c r="G3" s="72"/>
      <c r="H3" s="72"/>
      <c r="I3" s="72"/>
    </row>
    <row r="4" spans="1:9" ht="18">
      <c r="C4" s="67"/>
      <c r="D4" s="68"/>
      <c r="F4" s="72"/>
      <c r="G4" s="72"/>
      <c r="H4" s="72"/>
      <c r="I4" s="72"/>
    </row>
    <row r="5" spans="1:9">
      <c r="A5" s="71"/>
    </row>
    <row r="6" spans="1:9" ht="18">
      <c r="A6" s="846" t="str">
        <f>Koptame!C21</f>
        <v>Vispārējie būvdarbi</v>
      </c>
      <c r="B6" s="847"/>
      <c r="C6" s="847"/>
      <c r="D6" s="847"/>
      <c r="E6" s="847"/>
      <c r="F6" s="847"/>
      <c r="G6" s="847"/>
      <c r="H6" s="847"/>
      <c r="I6" s="848"/>
    </row>
    <row r="7" spans="1:9">
      <c r="A7" s="71"/>
    </row>
    <row r="8" spans="1:9" ht="15">
      <c r="A8" s="849" t="s">
        <v>9</v>
      </c>
      <c r="B8" s="849"/>
      <c r="C8" s="833" t="str">
        <f>Koptame!C11</f>
        <v>Pirmsskolas izglītības iestāde</v>
      </c>
      <c r="D8" s="833"/>
      <c r="E8" s="833"/>
      <c r="F8" s="833"/>
      <c r="G8" s="833"/>
      <c r="H8" s="833"/>
      <c r="I8" s="833"/>
    </row>
    <row r="9" spans="1:9" ht="15.95" customHeight="1">
      <c r="A9" s="838" t="s">
        <v>27</v>
      </c>
      <c r="B9" s="838"/>
      <c r="C9" s="833" t="str">
        <f>Koptame!C12</f>
        <v>Pirmsskolas izglītības iestādes jaunbūve</v>
      </c>
      <c r="D9" s="833"/>
      <c r="E9" s="833"/>
      <c r="F9" s="833"/>
      <c r="G9" s="833"/>
      <c r="H9" s="833"/>
      <c r="I9" s="833"/>
    </row>
    <row r="10" spans="1:9" ht="15">
      <c r="A10" s="838" t="s">
        <v>10</v>
      </c>
      <c r="B10" s="838"/>
      <c r="C10" s="833" t="str">
        <f>Koptame!C13</f>
        <v>Baložu iela 33, Baloži, Ķekavas novads</v>
      </c>
      <c r="D10" s="833"/>
      <c r="E10" s="833"/>
      <c r="F10" s="833"/>
      <c r="G10" s="833"/>
      <c r="H10" s="833"/>
      <c r="I10" s="833"/>
    </row>
    <row r="11" spans="1:9" ht="15">
      <c r="A11" s="838" t="str">
        <f>Koptame!B14</f>
        <v>Iepirkuma Id Nr.</v>
      </c>
      <c r="B11" s="838"/>
      <c r="C11" s="95" t="s">
        <v>1322</v>
      </c>
      <c r="D11" s="72"/>
      <c r="F11" s="73"/>
      <c r="G11" s="73"/>
      <c r="H11" s="73"/>
      <c r="I11" s="73"/>
    </row>
    <row r="12" spans="1:9" ht="15.4" customHeight="1">
      <c r="A12" s="93"/>
      <c r="B12" s="93"/>
      <c r="C12" s="72"/>
      <c r="D12" s="72"/>
      <c r="F12" s="73"/>
      <c r="G12" s="73"/>
      <c r="H12" s="73"/>
      <c r="I12" s="73"/>
    </row>
    <row r="13" spans="1:9" ht="18" customHeight="1">
      <c r="A13" s="74"/>
      <c r="F13" s="844" t="s">
        <v>60</v>
      </c>
      <c r="G13" s="845"/>
      <c r="H13" s="69">
        <f>E37</f>
        <v>0</v>
      </c>
      <c r="I13" s="70"/>
    </row>
    <row r="14" spans="1:9" ht="18">
      <c r="A14" s="74"/>
      <c r="F14" s="844" t="s">
        <v>14</v>
      </c>
      <c r="G14" s="845"/>
      <c r="H14" s="69">
        <f>I33</f>
        <v>0</v>
      </c>
      <c r="I14" s="70"/>
    </row>
    <row r="15" spans="1:9">
      <c r="H15" s="153">
        <f>H14+kops2!H14+kops3!H14+kops4!H14</f>
        <v>0</v>
      </c>
    </row>
    <row r="16" spans="1:9" ht="14.25">
      <c r="G16" s="12"/>
      <c r="H16" s="12" t="str">
        <f>Koptame!D16</f>
        <v xml:space="preserve">Tāme sastādīta:   </v>
      </c>
    </row>
    <row r="17" spans="1:9" ht="15">
      <c r="A17" s="75"/>
    </row>
    <row r="18" spans="1:9" ht="51.4" customHeight="1">
      <c r="A18" s="834" t="s">
        <v>15</v>
      </c>
      <c r="B18" s="834" t="s">
        <v>16</v>
      </c>
      <c r="C18" s="850" t="s">
        <v>90</v>
      </c>
      <c r="D18" s="851"/>
      <c r="E18" s="834" t="s">
        <v>61</v>
      </c>
      <c r="F18" s="834" t="s">
        <v>17</v>
      </c>
      <c r="G18" s="834"/>
      <c r="H18" s="834"/>
      <c r="I18" s="834" t="s">
        <v>18</v>
      </c>
    </row>
    <row r="19" spans="1:9" ht="40.700000000000003" customHeight="1">
      <c r="A19" s="834"/>
      <c r="B19" s="834"/>
      <c r="C19" s="852"/>
      <c r="D19" s="853"/>
      <c r="E19" s="834"/>
      <c r="F19" s="143" t="s">
        <v>62</v>
      </c>
      <c r="G19" s="143" t="s">
        <v>88</v>
      </c>
      <c r="H19" s="143" t="s">
        <v>64</v>
      </c>
      <c r="I19" s="834"/>
    </row>
    <row r="20" spans="1:9" ht="18">
      <c r="A20" s="76"/>
      <c r="B20" s="77"/>
      <c r="C20" s="839"/>
      <c r="D20" s="840"/>
      <c r="E20" s="77"/>
      <c r="F20" s="77"/>
      <c r="G20" s="77"/>
      <c r="H20" s="77"/>
      <c r="I20" s="78"/>
    </row>
    <row r="21" spans="1:9">
      <c r="A21" s="79">
        <v>1</v>
      </c>
      <c r="B21" s="80" t="s">
        <v>31</v>
      </c>
      <c r="C21" s="835" t="s">
        <v>796</v>
      </c>
      <c r="D21" s="836"/>
      <c r="E21" s="63"/>
      <c r="F21" s="63"/>
      <c r="G21" s="63"/>
      <c r="H21" s="63"/>
      <c r="I21" s="64"/>
    </row>
    <row r="22" spans="1:9">
      <c r="A22" s="79">
        <v>2</v>
      </c>
      <c r="B22" s="80" t="s">
        <v>50</v>
      </c>
      <c r="C22" s="835" t="s">
        <v>800</v>
      </c>
      <c r="D22" s="836"/>
      <c r="E22" s="63"/>
      <c r="F22" s="63"/>
      <c r="G22" s="63"/>
      <c r="H22" s="63"/>
      <c r="I22" s="64"/>
    </row>
    <row r="23" spans="1:9">
      <c r="A23" s="79">
        <v>3</v>
      </c>
      <c r="B23" s="80" t="s">
        <v>32</v>
      </c>
      <c r="C23" s="835" t="s">
        <v>805</v>
      </c>
      <c r="D23" s="836"/>
      <c r="E23" s="63"/>
      <c r="F23" s="63"/>
      <c r="G23" s="63"/>
      <c r="H23" s="63"/>
      <c r="I23" s="64"/>
    </row>
    <row r="24" spans="1:9">
      <c r="A24" s="79">
        <v>4</v>
      </c>
      <c r="B24" s="80" t="s">
        <v>33</v>
      </c>
      <c r="C24" s="835" t="s">
        <v>809</v>
      </c>
      <c r="D24" s="836"/>
      <c r="E24" s="63"/>
      <c r="F24" s="63"/>
      <c r="G24" s="63"/>
      <c r="H24" s="63"/>
      <c r="I24" s="64"/>
    </row>
    <row r="25" spans="1:9" ht="12.75" customHeight="1">
      <c r="A25" s="79">
        <v>5</v>
      </c>
      <c r="B25" s="80" t="s">
        <v>34</v>
      </c>
      <c r="C25" s="835" t="s">
        <v>815</v>
      </c>
      <c r="D25" s="836"/>
      <c r="E25" s="63"/>
      <c r="F25" s="63"/>
      <c r="G25" s="63"/>
      <c r="H25" s="63"/>
      <c r="I25" s="64"/>
    </row>
    <row r="26" spans="1:9" ht="12.75" customHeight="1">
      <c r="A26" s="79">
        <v>6</v>
      </c>
      <c r="B26" s="80" t="s">
        <v>35</v>
      </c>
      <c r="C26" s="835" t="s">
        <v>842</v>
      </c>
      <c r="D26" s="836"/>
      <c r="E26" s="63"/>
      <c r="F26" s="63"/>
      <c r="G26" s="63"/>
      <c r="H26" s="63"/>
      <c r="I26" s="64"/>
    </row>
    <row r="27" spans="1:9">
      <c r="A27" s="79">
        <v>7</v>
      </c>
      <c r="B27" s="80" t="s">
        <v>36</v>
      </c>
      <c r="C27" s="835" t="s">
        <v>818</v>
      </c>
      <c r="D27" s="836"/>
      <c r="E27" s="63"/>
      <c r="F27" s="63"/>
      <c r="G27" s="63"/>
      <c r="H27" s="63"/>
      <c r="I27" s="64"/>
    </row>
    <row r="28" spans="1:9">
      <c r="A28" s="79">
        <v>8</v>
      </c>
      <c r="B28" s="80" t="s">
        <v>37</v>
      </c>
      <c r="C28" s="835" t="s">
        <v>819</v>
      </c>
      <c r="D28" s="836"/>
      <c r="E28" s="63"/>
      <c r="F28" s="63"/>
      <c r="G28" s="63"/>
      <c r="H28" s="63"/>
      <c r="I28" s="64"/>
    </row>
    <row r="29" spans="1:9">
      <c r="A29" s="79">
        <v>9</v>
      </c>
      <c r="B29" s="80" t="s">
        <v>38</v>
      </c>
      <c r="C29" s="835" t="s">
        <v>959</v>
      </c>
      <c r="D29" s="836"/>
      <c r="E29" s="63"/>
      <c r="F29" s="63"/>
      <c r="G29" s="63"/>
      <c r="H29" s="63"/>
      <c r="I29" s="64"/>
    </row>
    <row r="30" spans="1:9" ht="12.75" customHeight="1">
      <c r="A30" s="79">
        <v>10</v>
      </c>
      <c r="B30" s="80" t="s">
        <v>39</v>
      </c>
      <c r="C30" s="835" t="s">
        <v>961</v>
      </c>
      <c r="D30" s="836"/>
      <c r="E30" s="63"/>
      <c r="F30" s="63"/>
      <c r="G30" s="63"/>
      <c r="H30" s="63"/>
      <c r="I30" s="64"/>
    </row>
    <row r="31" spans="1:9">
      <c r="A31" s="79">
        <v>11</v>
      </c>
      <c r="B31" s="80" t="s">
        <v>40</v>
      </c>
      <c r="C31" s="835" t="s">
        <v>832</v>
      </c>
      <c r="D31" s="836"/>
      <c r="E31" s="63"/>
      <c r="F31" s="63"/>
      <c r="G31" s="63"/>
      <c r="H31" s="63"/>
      <c r="I31" s="64"/>
    </row>
    <row r="32" spans="1:9">
      <c r="A32" s="82"/>
      <c r="B32" s="83"/>
      <c r="C32" s="841"/>
      <c r="D32" s="842"/>
      <c r="E32" s="81"/>
      <c r="F32" s="156"/>
      <c r="G32" s="156"/>
      <c r="H32" s="156"/>
      <c r="I32" s="157"/>
    </row>
    <row r="33" spans="1:9" ht="16.5" customHeight="1">
      <c r="A33" s="110"/>
      <c r="B33" s="110"/>
      <c r="C33" s="84" t="s">
        <v>19</v>
      </c>
      <c r="D33" s="84"/>
      <c r="E33" s="85"/>
      <c r="F33" s="85"/>
      <c r="G33" s="85"/>
      <c r="H33" s="85"/>
      <c r="I33" s="85"/>
    </row>
    <row r="34" spans="1:9" ht="15.75">
      <c r="A34" s="837" t="s">
        <v>41</v>
      </c>
      <c r="B34" s="837"/>
      <c r="C34" s="837"/>
      <c r="D34" s="86" t="s">
        <v>1323</v>
      </c>
      <c r="E34" s="87"/>
      <c r="F34" s="73"/>
    </row>
    <row r="35" spans="1:9" ht="15.75">
      <c r="A35" s="109"/>
      <c r="B35" s="109"/>
      <c r="C35" s="132" t="s">
        <v>51</v>
      </c>
      <c r="D35" s="86"/>
      <c r="E35" s="87"/>
      <c r="F35" s="73"/>
    </row>
    <row r="36" spans="1:9" ht="15.75">
      <c r="A36" s="837" t="s">
        <v>28</v>
      </c>
      <c r="B36" s="837"/>
      <c r="C36" s="837"/>
      <c r="D36" s="86" t="s">
        <v>1323</v>
      </c>
      <c r="E36" s="87"/>
      <c r="F36" s="73"/>
    </row>
    <row r="37" spans="1:9" ht="18" customHeight="1">
      <c r="A37" s="832"/>
      <c r="B37" s="832"/>
      <c r="C37" s="84" t="s">
        <v>20</v>
      </c>
      <c r="D37" s="84"/>
      <c r="E37" s="88"/>
      <c r="F37" s="73"/>
    </row>
    <row r="38" spans="1:9" ht="18">
      <c r="A38" s="89"/>
    </row>
    <row r="39" spans="1:9" ht="18">
      <c r="A39" s="89"/>
    </row>
    <row r="40" spans="1:9" ht="14.25">
      <c r="A40" s="90"/>
      <c r="B40" s="2" t="s">
        <v>8</v>
      </c>
      <c r="C40" s="3"/>
      <c r="F40" s="73"/>
    </row>
    <row r="41" spans="1:9" ht="14.25">
      <c r="A41" s="73"/>
      <c r="B41" s="3"/>
      <c r="C41" s="134">
        <f>Koptame!C36</f>
        <v>0</v>
      </c>
      <c r="D41" s="91"/>
      <c r="E41" s="91"/>
      <c r="F41" s="73"/>
    </row>
    <row r="42" spans="1:9" ht="14.25">
      <c r="A42" s="92"/>
      <c r="B42" s="2"/>
      <c r="C42" s="133">
        <f>Koptame!C37</f>
        <v>0</v>
      </c>
      <c r="D42" s="73"/>
      <c r="E42" s="73"/>
      <c r="F42" s="73"/>
    </row>
    <row r="43" spans="1:9" ht="14.25">
      <c r="B43" s="2"/>
      <c r="C43" s="133"/>
    </row>
    <row r="44" spans="1:9" ht="14.25">
      <c r="B44" s="2"/>
    </row>
    <row r="45" spans="1:9" ht="14.25">
      <c r="B45" s="4"/>
      <c r="C45" s="1"/>
    </row>
    <row r="46" spans="1:9" ht="14.25">
      <c r="B46" s="2" t="str">
        <f>Koptame!B41</f>
        <v>Pārbaudīja:</v>
      </c>
      <c r="C46" s="113"/>
    </row>
    <row r="47" spans="1:9" ht="14.25">
      <c r="B47" s="3"/>
      <c r="C47" s="134">
        <f>Koptame!C42</f>
        <v>0</v>
      </c>
    </row>
    <row r="48" spans="1:9" ht="14.25">
      <c r="B48" s="2"/>
      <c r="C48" s="133">
        <f>Koptame!C43</f>
        <v>0</v>
      </c>
    </row>
  </sheetData>
  <mergeCells count="33">
    <mergeCell ref="C31:D31"/>
    <mergeCell ref="A11:B11"/>
    <mergeCell ref="A18:A19"/>
    <mergeCell ref="C25:D25"/>
    <mergeCell ref="C26:D26"/>
    <mergeCell ref="C27:D27"/>
    <mergeCell ref="C24:D24"/>
    <mergeCell ref="C29:D29"/>
    <mergeCell ref="A2:I2"/>
    <mergeCell ref="F13:G13"/>
    <mergeCell ref="F14:G14"/>
    <mergeCell ref="A6:I6"/>
    <mergeCell ref="B18:B19"/>
    <mergeCell ref="I18:I19"/>
    <mergeCell ref="A8:B8"/>
    <mergeCell ref="A10:B10"/>
    <mergeCell ref="C18:D19"/>
    <mergeCell ref="A37:B37"/>
    <mergeCell ref="C8:I8"/>
    <mergeCell ref="C9:I9"/>
    <mergeCell ref="C10:I10"/>
    <mergeCell ref="E18:E19"/>
    <mergeCell ref="F18:H18"/>
    <mergeCell ref="C22:D22"/>
    <mergeCell ref="C23:D23"/>
    <mergeCell ref="A34:C34"/>
    <mergeCell ref="A36:C36"/>
    <mergeCell ref="C30:D30"/>
    <mergeCell ref="A9:B9"/>
    <mergeCell ref="C20:D20"/>
    <mergeCell ref="C21:D21"/>
    <mergeCell ref="C28:D28"/>
    <mergeCell ref="C32:D32"/>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P31"/>
  <sheetViews>
    <sheetView showZeros="0" view="pageBreakPreview" topLeftCell="A7" zoomScaleNormal="80" zoomScaleSheetLayoutView="100" workbookViewId="0">
      <selection activeCell="P7" sqref="P7"/>
    </sheetView>
  </sheetViews>
  <sheetFormatPr defaultColWidth="9.140625" defaultRowHeight="14.25"/>
  <cols>
    <col min="1" max="1" width="9" style="19" customWidth="1"/>
    <col min="2" max="2" width="5.28515625" style="56" customWidth="1"/>
    <col min="3" max="3" width="40.28515625" style="19" customWidth="1"/>
    <col min="4" max="4" width="8.140625" style="19" customWidth="1"/>
    <col min="5" max="5" width="10.42578125" style="19" customWidth="1"/>
    <col min="6" max="7" width="9.140625" style="56" customWidth="1"/>
    <col min="8" max="10" width="9.140625" style="19" customWidth="1"/>
    <col min="11" max="11" width="9.140625" style="56" customWidth="1"/>
    <col min="12" max="12" width="14.28515625" style="56" customWidth="1"/>
    <col min="13" max="13" width="15.28515625" style="19" customWidth="1"/>
    <col min="14" max="14" width="14.7109375" style="19" customWidth="1"/>
    <col min="15" max="15" width="13.28515625" style="19" customWidth="1"/>
    <col min="16" max="16" width="14.85546875" style="19" customWidth="1"/>
    <col min="17" max="16384" width="9.140625" style="19"/>
  </cols>
  <sheetData>
    <row r="1" spans="1:16" s="24" customFormat="1" ht="15">
      <c r="B1" s="53"/>
      <c r="E1" s="21"/>
      <c r="F1" s="108"/>
      <c r="G1" s="154" t="s">
        <v>87</v>
      </c>
      <c r="H1" s="111" t="str">
        <f>kops1!B21</f>
        <v>1,1</v>
      </c>
      <c r="K1" s="53"/>
      <c r="L1" s="53"/>
    </row>
    <row r="2" spans="1:16" s="24" customFormat="1" ht="15">
      <c r="A2" s="865" t="str">
        <f>C13</f>
        <v>Zemes darbi</v>
      </c>
      <c r="B2" s="865"/>
      <c r="C2" s="865"/>
      <c r="D2" s="865"/>
      <c r="E2" s="865"/>
      <c r="F2" s="865"/>
      <c r="G2" s="865"/>
      <c r="H2" s="865"/>
      <c r="I2" s="865"/>
      <c r="J2" s="865"/>
      <c r="K2" s="865"/>
      <c r="L2" s="865"/>
      <c r="M2" s="865"/>
      <c r="N2" s="865"/>
      <c r="O2" s="865"/>
      <c r="P2" s="865"/>
    </row>
    <row r="3" spans="1:16" ht="15">
      <c r="A3" s="20"/>
      <c r="B3" s="105"/>
      <c r="C3" s="20" t="s">
        <v>11</v>
      </c>
      <c r="D3" s="867" t="str">
        <f>Koptame!C11</f>
        <v>Pirmsskolas izglītības iestāde</v>
      </c>
      <c r="E3" s="867"/>
      <c r="F3" s="867"/>
      <c r="G3" s="867"/>
      <c r="H3" s="867"/>
      <c r="I3" s="867"/>
      <c r="J3" s="867"/>
      <c r="K3" s="867"/>
      <c r="L3" s="867"/>
      <c r="M3" s="867"/>
      <c r="N3" s="867"/>
      <c r="O3" s="867"/>
      <c r="P3" s="867"/>
    </row>
    <row r="4" spans="1:16" ht="15">
      <c r="A4" s="20"/>
      <c r="B4" s="105"/>
      <c r="C4" s="20" t="s">
        <v>12</v>
      </c>
      <c r="D4" s="867" t="str">
        <f>Koptame!C12</f>
        <v>Pirmsskolas izglītības iestādes jaunbūve</v>
      </c>
      <c r="E4" s="867"/>
      <c r="F4" s="867"/>
      <c r="G4" s="867"/>
      <c r="H4" s="867"/>
      <c r="I4" s="867"/>
      <c r="J4" s="867"/>
      <c r="K4" s="867"/>
      <c r="L4" s="867"/>
      <c r="M4" s="867"/>
      <c r="N4" s="867"/>
      <c r="O4" s="867"/>
      <c r="P4" s="867"/>
    </row>
    <row r="5" spans="1:16" ht="15">
      <c r="A5" s="20"/>
      <c r="B5" s="105"/>
      <c r="C5" s="20" t="s">
        <v>13</v>
      </c>
      <c r="D5" s="867" t="str">
        <f>Koptame!C13</f>
        <v>Baložu iela 33, Baloži, Ķekavas novads</v>
      </c>
      <c r="E5" s="867"/>
      <c r="F5" s="867"/>
      <c r="G5" s="867"/>
      <c r="H5" s="867"/>
      <c r="I5" s="867"/>
      <c r="J5" s="867"/>
      <c r="K5" s="867"/>
      <c r="L5" s="867"/>
      <c r="M5" s="867"/>
      <c r="N5" s="867"/>
      <c r="O5" s="867"/>
      <c r="P5" s="867"/>
    </row>
    <row r="6" spans="1:16">
      <c r="A6" s="20"/>
      <c r="B6" s="105"/>
      <c r="C6" s="20" t="str">
        <f>Koptame!B14</f>
        <v>Iepirkuma Id Nr.</v>
      </c>
      <c r="D6" s="22" t="str">
        <f>Koptame!C14</f>
        <v>ĶNP 2023/85</v>
      </c>
      <c r="E6" s="43"/>
      <c r="F6" s="54"/>
      <c r="G6" s="54"/>
      <c r="H6" s="43"/>
      <c r="I6" s="43"/>
      <c r="J6" s="43"/>
      <c r="K6" s="54"/>
      <c r="L6" s="54"/>
      <c r="M6" s="43"/>
      <c r="N6" s="43"/>
      <c r="O6" s="43"/>
      <c r="P6" s="25"/>
    </row>
    <row r="7" spans="1:16">
      <c r="A7" s="3" t="str">
        <f>Koptame!B17</f>
        <v>Tāme sastādīta 2024.gada tirgus cenās</v>
      </c>
      <c r="B7" s="106"/>
      <c r="D7" s="22"/>
      <c r="E7" s="22"/>
      <c r="F7" s="55"/>
      <c r="G7" s="55"/>
      <c r="H7" s="22"/>
      <c r="I7" s="22"/>
      <c r="J7" s="22"/>
      <c r="K7" s="54"/>
      <c r="L7" s="54"/>
      <c r="M7" s="43"/>
      <c r="N7" s="43"/>
      <c r="O7" s="20" t="s">
        <v>86</v>
      </c>
      <c r="P7" s="26">
        <f>P21</f>
        <v>0</v>
      </c>
    </row>
    <row r="8" spans="1:16">
      <c r="A8" s="23"/>
      <c r="B8" s="105"/>
      <c r="D8" s="27"/>
      <c r="E8" s="43"/>
      <c r="F8" s="54"/>
      <c r="G8" s="54"/>
      <c r="H8" s="43"/>
      <c r="I8" s="43"/>
      <c r="J8" s="43"/>
      <c r="K8" s="54"/>
      <c r="N8" s="43"/>
      <c r="O8" s="43"/>
      <c r="P8" s="25"/>
    </row>
    <row r="9" spans="1:16" ht="15.4" customHeight="1">
      <c r="A9" s="45"/>
      <c r="B9" s="107"/>
      <c r="J9" s="44"/>
      <c r="K9" s="167"/>
      <c r="L9" s="866" t="str">
        <f>Koptame!D16</f>
        <v xml:space="preserve">Tāme sastādīta:   </v>
      </c>
      <c r="M9" s="866"/>
      <c r="N9" s="866"/>
      <c r="O9" s="866"/>
      <c r="P9" s="44"/>
    </row>
    <row r="10" spans="1:16" ht="15">
      <c r="A10" s="45"/>
      <c r="B10" s="107"/>
    </row>
    <row r="11" spans="1:16" ht="14.25" customHeight="1">
      <c r="A11" s="858" t="s">
        <v>15</v>
      </c>
      <c r="B11" s="859" t="s">
        <v>21</v>
      </c>
      <c r="C11" s="861" t="s">
        <v>91</v>
      </c>
      <c r="D11" s="862" t="s">
        <v>22</v>
      </c>
      <c r="E11" s="858" t="s">
        <v>23</v>
      </c>
      <c r="F11" s="856" t="s">
        <v>24</v>
      </c>
      <c r="G11" s="856"/>
      <c r="H11" s="856"/>
      <c r="I11" s="856"/>
      <c r="J11" s="856"/>
      <c r="K11" s="856"/>
      <c r="L11" s="856" t="s">
        <v>25</v>
      </c>
      <c r="M11" s="856"/>
      <c r="N11" s="856"/>
      <c r="O11" s="856"/>
      <c r="P11" s="856"/>
    </row>
    <row r="12" spans="1:16" ht="73.5" customHeight="1">
      <c r="A12" s="858"/>
      <c r="B12" s="860"/>
      <c r="C12" s="861"/>
      <c r="D12" s="862"/>
      <c r="E12" s="858"/>
      <c r="F12" s="144" t="s">
        <v>26</v>
      </c>
      <c r="G12" s="144" t="s">
        <v>55</v>
      </c>
      <c r="H12" s="144" t="s">
        <v>56</v>
      </c>
      <c r="I12" s="144" t="s">
        <v>89</v>
      </c>
      <c r="J12" s="144" t="s">
        <v>57</v>
      </c>
      <c r="K12" s="168" t="s">
        <v>58</v>
      </c>
      <c r="L12" s="168" t="s">
        <v>18</v>
      </c>
      <c r="M12" s="144" t="s">
        <v>56</v>
      </c>
      <c r="N12" s="144" t="s">
        <v>89</v>
      </c>
      <c r="O12" s="144" t="s">
        <v>57</v>
      </c>
      <c r="P12" s="144" t="s">
        <v>59</v>
      </c>
    </row>
    <row r="13" spans="1:16" ht="15.75">
      <c r="A13" s="242"/>
      <c r="B13" s="243"/>
      <c r="C13" s="244" t="str">
        <f>kops1!C21</f>
        <v>Zemes darbi</v>
      </c>
      <c r="D13" s="224"/>
      <c r="E13" s="225"/>
      <c r="F13" s="245"/>
      <c r="G13" s="246"/>
      <c r="H13" s="246"/>
      <c r="I13" s="247"/>
      <c r="J13" s="247"/>
      <c r="K13" s="246">
        <f t="shared" ref="K13" si="0">SUM(H13:J13)</f>
        <v>0</v>
      </c>
      <c r="L13" s="245">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ht="25.5">
      <c r="A14" s="261">
        <v>1</v>
      </c>
      <c r="B14" s="238"/>
      <c r="C14" s="262" t="s">
        <v>790</v>
      </c>
      <c r="D14" s="263" t="s">
        <v>141</v>
      </c>
      <c r="E14" s="439">
        <v>1</v>
      </c>
      <c r="F14" s="161"/>
      <c r="G14" s="161"/>
      <c r="H14" s="214"/>
      <c r="I14" s="214"/>
      <c r="J14" s="214"/>
      <c r="K14" s="217"/>
      <c r="L14" s="164"/>
      <c r="M14" s="231"/>
      <c r="N14" s="231"/>
      <c r="O14" s="231"/>
      <c r="P14" s="233"/>
    </row>
    <row r="15" spans="1:16" s="56" customFormat="1" ht="25.5">
      <c r="A15" s="261">
        <v>2</v>
      </c>
      <c r="B15" s="264"/>
      <c r="C15" s="265" t="s">
        <v>791</v>
      </c>
      <c r="D15" s="260" t="s">
        <v>586</v>
      </c>
      <c r="E15" s="237">
        <f>3072+1151-E16</f>
        <v>3801</v>
      </c>
      <c r="F15" s="161"/>
      <c r="G15" s="161"/>
      <c r="H15" s="214"/>
      <c r="I15" s="215"/>
      <c r="J15" s="216"/>
      <c r="K15" s="217"/>
      <c r="L15" s="164"/>
      <c r="M15" s="231"/>
      <c r="N15" s="231"/>
      <c r="O15" s="231"/>
      <c r="P15" s="233"/>
    </row>
    <row r="16" spans="1:16" s="56" customFormat="1">
      <c r="A16" s="261">
        <v>3</v>
      </c>
      <c r="B16" s="264"/>
      <c r="C16" s="265" t="s">
        <v>792</v>
      </c>
      <c r="D16" s="260" t="s">
        <v>586</v>
      </c>
      <c r="E16" s="237">
        <v>422</v>
      </c>
      <c r="F16" s="161"/>
      <c r="G16" s="161"/>
      <c r="H16" s="214"/>
      <c r="I16" s="215"/>
      <c r="J16" s="216"/>
      <c r="K16" s="217"/>
      <c r="L16" s="164"/>
      <c r="M16" s="231"/>
      <c r="N16" s="231"/>
      <c r="O16" s="231"/>
      <c r="P16" s="233"/>
    </row>
    <row r="17" spans="1:16" s="56" customFormat="1" ht="25.5">
      <c r="A17" s="261">
        <v>4</v>
      </c>
      <c r="B17" s="264"/>
      <c r="C17" s="266" t="s">
        <v>793</v>
      </c>
      <c r="D17" s="260" t="s">
        <v>586</v>
      </c>
      <c r="E17" s="237">
        <f>2047-E18</f>
        <v>1842</v>
      </c>
      <c r="F17" s="161"/>
      <c r="G17" s="161"/>
      <c r="H17" s="214"/>
      <c r="I17" s="214"/>
      <c r="J17" s="214"/>
      <c r="K17" s="217"/>
      <c r="L17" s="164"/>
      <c r="M17" s="231"/>
      <c r="N17" s="231"/>
      <c r="O17" s="231"/>
      <c r="P17" s="233"/>
    </row>
    <row r="18" spans="1:16" s="56" customFormat="1" ht="25.5">
      <c r="A18" s="261">
        <v>5</v>
      </c>
      <c r="B18" s="264"/>
      <c r="C18" s="266" t="s">
        <v>794</v>
      </c>
      <c r="D18" s="260" t="s">
        <v>586</v>
      </c>
      <c r="E18" s="237">
        <v>205</v>
      </c>
      <c r="F18" s="161"/>
      <c r="G18" s="161"/>
      <c r="H18" s="214"/>
      <c r="I18" s="214"/>
      <c r="J18" s="214"/>
      <c r="K18" s="217"/>
      <c r="L18" s="164"/>
      <c r="M18" s="231"/>
      <c r="N18" s="231"/>
      <c r="O18" s="231"/>
      <c r="P18" s="233"/>
    </row>
    <row r="19" spans="1:16" s="56" customFormat="1">
      <c r="A19" s="261">
        <v>6</v>
      </c>
      <c r="B19" s="264"/>
      <c r="C19" s="266" t="s">
        <v>795</v>
      </c>
      <c r="D19" s="260" t="s">
        <v>586</v>
      </c>
      <c r="E19" s="237">
        <f>E15+E16</f>
        <v>4223</v>
      </c>
      <c r="F19" s="161"/>
      <c r="G19" s="161"/>
      <c r="H19" s="214"/>
      <c r="I19" s="214"/>
      <c r="J19" s="214"/>
      <c r="K19" s="217"/>
      <c r="L19" s="164"/>
      <c r="M19" s="231"/>
      <c r="N19" s="231"/>
      <c r="O19" s="231"/>
      <c r="P19" s="233"/>
    </row>
    <row r="20" spans="1:16">
      <c r="A20" s="252"/>
      <c r="B20" s="253"/>
      <c r="C20" s="254"/>
      <c r="D20" s="255"/>
      <c r="E20" s="256"/>
      <c r="F20" s="257">
        <v>0</v>
      </c>
      <c r="G20" s="257">
        <v>0</v>
      </c>
      <c r="H20" s="257"/>
      <c r="I20" s="256"/>
      <c r="J20" s="256"/>
      <c r="K20" s="257"/>
      <c r="L20" s="257"/>
      <c r="M20" s="256"/>
      <c r="N20" s="256"/>
      <c r="O20" s="256"/>
      <c r="P20" s="258"/>
    </row>
    <row r="21" spans="1:16" ht="15.4" customHeight="1">
      <c r="A21" s="223"/>
      <c r="B21" s="240"/>
      <c r="C21" s="863" t="s">
        <v>97</v>
      </c>
      <c r="D21" s="864"/>
      <c r="E21" s="864"/>
      <c r="F21" s="864"/>
      <c r="G21" s="864"/>
      <c r="H21" s="864"/>
      <c r="I21" s="864"/>
      <c r="J21" s="864"/>
      <c r="K21" s="864"/>
      <c r="L21" s="447"/>
      <c r="M21" s="241"/>
      <c r="N21" s="241"/>
      <c r="O21" s="241"/>
      <c r="P21" s="241"/>
    </row>
    <row r="22" spans="1:16" s="114" customFormat="1">
      <c r="I22" s="135"/>
      <c r="K22" s="227"/>
      <c r="L22" s="227"/>
    </row>
    <row r="23" spans="1:16" customFormat="1" ht="12.75" customHeight="1">
      <c r="B23" s="56"/>
      <c r="C23" s="136" t="s">
        <v>52</v>
      </c>
      <c r="K23" s="228"/>
      <c r="L23" s="228"/>
    </row>
    <row r="24" spans="1:16" customFormat="1" ht="45" customHeight="1">
      <c r="A24" s="857" t="s">
        <v>96</v>
      </c>
      <c r="B24" s="857"/>
      <c r="C24" s="857"/>
      <c r="D24" s="857"/>
      <c r="E24" s="857"/>
      <c r="F24" s="857"/>
      <c r="G24" s="857"/>
      <c r="H24" s="857"/>
      <c r="I24" s="857"/>
      <c r="J24" s="857"/>
      <c r="K24" s="857"/>
      <c r="L24" s="857"/>
      <c r="M24" s="857"/>
      <c r="N24" s="857"/>
      <c r="O24" s="857"/>
      <c r="P24" s="857"/>
    </row>
    <row r="25" spans="1:16" customFormat="1" ht="90.95" customHeight="1">
      <c r="A25" s="857"/>
      <c r="B25" s="857"/>
      <c r="C25" s="857"/>
      <c r="D25" s="857"/>
      <c r="E25" s="857"/>
      <c r="F25" s="857"/>
      <c r="G25" s="857"/>
      <c r="H25" s="857"/>
      <c r="I25" s="857"/>
      <c r="J25" s="857"/>
      <c r="K25" s="857"/>
      <c r="L25" s="857"/>
      <c r="M25" s="857"/>
      <c r="N25" s="857"/>
      <c r="O25" s="857"/>
      <c r="P25" s="857"/>
    </row>
    <row r="26" spans="1:16" customFormat="1" ht="12.75" customHeight="1">
      <c r="B26" s="137"/>
      <c r="K26" s="228"/>
      <c r="L26" s="228"/>
    </row>
    <row r="27" spans="1:16" customFormat="1" ht="12.75" customHeight="1">
      <c r="B27" s="137"/>
      <c r="K27" s="228"/>
      <c r="L27" s="228"/>
    </row>
    <row r="28" spans="1:16" s="114" customFormat="1">
      <c r="B28" s="114" t="s">
        <v>8</v>
      </c>
      <c r="K28" s="227"/>
      <c r="L28" s="448" t="str">
        <f>Koptame!B41</f>
        <v>Pārbaudīja:</v>
      </c>
      <c r="M28" s="142"/>
      <c r="N28" s="142"/>
      <c r="O28" s="142"/>
      <c r="P28" s="142"/>
    </row>
    <row r="29" spans="1:16" s="114" customFormat="1" ht="14.25" customHeight="1">
      <c r="C29" s="134">
        <f>Koptame!C36</f>
        <v>0</v>
      </c>
      <c r="K29" s="227"/>
      <c r="L29" s="449"/>
      <c r="M29" s="854">
        <f>Koptame!C42</f>
        <v>0</v>
      </c>
      <c r="N29" s="854"/>
      <c r="O29" s="142"/>
      <c r="P29" s="142"/>
    </row>
    <row r="30" spans="1:16" s="114" customFormat="1">
      <c r="C30" s="133">
        <f>Koptame!C37</f>
        <v>0</v>
      </c>
      <c r="K30" s="227"/>
      <c r="L30" s="450"/>
      <c r="M30" s="855">
        <f>Koptame!C43</f>
        <v>0</v>
      </c>
      <c r="N30" s="855"/>
      <c r="O30" s="142"/>
      <c r="P30" s="142"/>
    </row>
    <row r="31" spans="1:16" s="114" customFormat="1" collapsed="1">
      <c r="B31" s="135"/>
      <c r="F31" s="135"/>
      <c r="G31" s="135"/>
      <c r="K31" s="227"/>
      <c r="L31" s="227"/>
    </row>
  </sheetData>
  <autoFilter ref="G1:G31" xr:uid="{00000000-0009-0000-0000-000002000000}"/>
  <mergeCells count="17">
    <mergeCell ref="A2:P2"/>
    <mergeCell ref="L9:O9"/>
    <mergeCell ref="D3:P3"/>
    <mergeCell ref="D4:P4"/>
    <mergeCell ref="D5:P5"/>
    <mergeCell ref="M29:N29"/>
    <mergeCell ref="M30:N30"/>
    <mergeCell ref="L11:P11"/>
    <mergeCell ref="A25:P25"/>
    <mergeCell ref="A24:P24"/>
    <mergeCell ref="A11:A12"/>
    <mergeCell ref="B11:B12"/>
    <mergeCell ref="C11:C12"/>
    <mergeCell ref="D11:D12"/>
    <mergeCell ref="C21:K21"/>
    <mergeCell ref="E11:E12"/>
    <mergeCell ref="F11:K11"/>
  </mergeCells>
  <phoneticPr fontId="21" type="noConversion"/>
  <conditionalFormatting sqref="I15:I16">
    <cfRule type="expression" dxfId="1681" priority="2316">
      <formula>#REF!&gt;0</formula>
    </cfRule>
    <cfRule type="expression" dxfId="1680" priority="2317">
      <formula>#REF!=3</formula>
    </cfRule>
    <cfRule type="expression" dxfId="1679" priority="2318">
      <formula>#REF!=2</formula>
    </cfRule>
    <cfRule type="expression" dxfId="1678" priority="2319">
      <formula>#REF!=1</formula>
    </cfRule>
    <cfRule type="expression" dxfId="1677" priority="2320"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P38"/>
  <sheetViews>
    <sheetView showZeros="0" view="pageBreakPreview" topLeftCell="A2" zoomScale="110" zoomScaleNormal="100" zoomScaleSheetLayoutView="110" workbookViewId="0">
      <selection activeCell="C28" sqref="C28:K28"/>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11" t="str">
        <f>kops1!B22</f>
        <v>1,2</v>
      </c>
      <c r="I1" s="53"/>
    </row>
    <row r="2" spans="1:16" s="24" customFormat="1" ht="15">
      <c r="A2" s="865" t="str">
        <f>C13</f>
        <v>Pamati</v>
      </c>
      <c r="B2" s="865"/>
      <c r="C2" s="865"/>
      <c r="D2" s="865"/>
      <c r="E2" s="865"/>
      <c r="F2" s="865"/>
      <c r="G2" s="865"/>
      <c r="H2" s="865"/>
      <c r="I2" s="865"/>
      <c r="J2" s="865"/>
      <c r="K2" s="865"/>
      <c r="L2" s="865"/>
      <c r="M2" s="865"/>
      <c r="N2" s="865"/>
      <c r="O2" s="865"/>
      <c r="P2" s="865"/>
    </row>
    <row r="3" spans="1:16" ht="15">
      <c r="A3" s="20"/>
      <c r="B3" s="20"/>
      <c r="C3" s="20" t="s">
        <v>11</v>
      </c>
      <c r="D3" s="867" t="str">
        <f>Koptame!C11</f>
        <v>Pirmsskolas izglītības iestāde</v>
      </c>
      <c r="E3" s="867"/>
      <c r="F3" s="867"/>
      <c r="G3" s="867"/>
      <c r="H3" s="867"/>
      <c r="I3" s="867"/>
      <c r="J3" s="867"/>
      <c r="K3" s="867"/>
      <c r="L3" s="867"/>
      <c r="M3" s="867"/>
      <c r="N3" s="867"/>
      <c r="O3" s="867"/>
      <c r="P3" s="867"/>
    </row>
    <row r="4" spans="1:16" ht="15">
      <c r="A4" s="20"/>
      <c r="B4" s="20"/>
      <c r="C4" s="20" t="s">
        <v>12</v>
      </c>
      <c r="D4" s="867" t="str">
        <f>Koptame!C12</f>
        <v>Pirmsskolas izglītības iestādes jaunbūve</v>
      </c>
      <c r="E4" s="867"/>
      <c r="F4" s="867"/>
      <c r="G4" s="867"/>
      <c r="H4" s="867"/>
      <c r="I4" s="867"/>
      <c r="J4" s="867"/>
      <c r="K4" s="867"/>
      <c r="L4" s="867"/>
      <c r="M4" s="867"/>
      <c r="N4" s="867"/>
      <c r="O4" s="867"/>
      <c r="P4" s="867"/>
    </row>
    <row r="5" spans="1:16" ht="15">
      <c r="A5" s="20"/>
      <c r="B5" s="20"/>
      <c r="C5" s="20" t="s">
        <v>13</v>
      </c>
      <c r="D5" s="867" t="str">
        <f>Koptame!C13</f>
        <v>Baložu iela 33, Baloži, Ķekavas novads</v>
      </c>
      <c r="E5" s="867"/>
      <c r="F5" s="867"/>
      <c r="G5" s="867"/>
      <c r="H5" s="867"/>
      <c r="I5" s="867"/>
      <c r="J5" s="867"/>
      <c r="K5" s="867"/>
      <c r="L5" s="867"/>
      <c r="M5" s="867"/>
      <c r="N5" s="867"/>
      <c r="O5" s="867"/>
      <c r="P5" s="867"/>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P28</f>
        <v>0</v>
      </c>
    </row>
    <row r="8" spans="1:16">
      <c r="A8" s="23"/>
      <c r="B8" s="23"/>
      <c r="D8" s="27"/>
      <c r="E8" s="43"/>
      <c r="F8" s="43"/>
      <c r="G8" s="43"/>
      <c r="H8" s="43"/>
      <c r="I8" s="54"/>
      <c r="J8" s="43"/>
      <c r="K8" s="43"/>
      <c r="N8" s="43"/>
      <c r="O8" s="43"/>
      <c r="P8" s="25"/>
    </row>
    <row r="9" spans="1:16" ht="15.4" customHeight="1">
      <c r="A9" s="45"/>
      <c r="B9" s="45"/>
      <c r="J9" s="44"/>
      <c r="K9" s="44"/>
      <c r="L9" s="866" t="str">
        <f>Koptame!D16</f>
        <v xml:space="preserve">Tāme sastādīta:   </v>
      </c>
      <c r="M9" s="866"/>
      <c r="N9" s="866"/>
      <c r="O9" s="866"/>
      <c r="P9" s="44"/>
    </row>
    <row r="10" spans="1:16" ht="15">
      <c r="A10" s="45"/>
      <c r="B10" s="45"/>
    </row>
    <row r="11" spans="1:16" ht="14.25" customHeight="1">
      <c r="A11" s="858" t="s">
        <v>15</v>
      </c>
      <c r="B11" s="868" t="s">
        <v>21</v>
      </c>
      <c r="C11" s="861" t="s">
        <v>91</v>
      </c>
      <c r="D11" s="862" t="s">
        <v>22</v>
      </c>
      <c r="E11" s="858" t="s">
        <v>23</v>
      </c>
      <c r="F11" s="856" t="s">
        <v>24</v>
      </c>
      <c r="G11" s="856"/>
      <c r="H11" s="856"/>
      <c r="I11" s="856"/>
      <c r="J11" s="856"/>
      <c r="K11" s="856"/>
      <c r="L11" s="856" t="s">
        <v>25</v>
      </c>
      <c r="M11" s="856"/>
      <c r="N11" s="856"/>
      <c r="O11" s="856"/>
      <c r="P11" s="856"/>
    </row>
    <row r="12" spans="1:16" ht="63.95" customHeight="1">
      <c r="A12" s="858"/>
      <c r="B12" s="869"/>
      <c r="C12" s="861"/>
      <c r="D12" s="862"/>
      <c r="E12" s="858"/>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kops1!C22</f>
        <v>Pamati</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804</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25.5">
      <c r="A15" s="234">
        <v>1</v>
      </c>
      <c r="B15" s="238"/>
      <c r="C15" s="269" t="s">
        <v>797</v>
      </c>
      <c r="D15" s="260" t="s">
        <v>29</v>
      </c>
      <c r="E15" s="237">
        <v>5387.12</v>
      </c>
      <c r="F15" s="161"/>
      <c r="G15" s="161"/>
      <c r="H15" s="214"/>
      <c r="I15" s="161"/>
      <c r="J15" s="161"/>
      <c r="K15" s="96"/>
      <c r="L15" s="50"/>
      <c r="M15" s="96"/>
      <c r="N15" s="96"/>
      <c r="O15" s="96"/>
      <c r="P15" s="97"/>
    </row>
    <row r="16" spans="1:16" s="56" customFormat="1" ht="38.25">
      <c r="A16" s="234">
        <v>2</v>
      </c>
      <c r="B16" s="238"/>
      <c r="C16" s="271" t="s">
        <v>803</v>
      </c>
      <c r="D16" s="260" t="s">
        <v>586</v>
      </c>
      <c r="E16" s="237">
        <v>65.48</v>
      </c>
      <c r="F16" s="161"/>
      <c r="G16" s="161"/>
      <c r="H16" s="214"/>
      <c r="I16" s="161"/>
      <c r="J16" s="161"/>
      <c r="K16" s="96"/>
      <c r="L16" s="50"/>
      <c r="M16" s="96"/>
      <c r="N16" s="96"/>
      <c r="O16" s="96"/>
      <c r="P16" s="97"/>
    </row>
    <row r="17" spans="1:16" s="56" customFormat="1" ht="25.5">
      <c r="A17" s="234">
        <v>3</v>
      </c>
      <c r="B17" s="238"/>
      <c r="C17" s="272" t="s">
        <v>802</v>
      </c>
      <c r="D17" s="260" t="s">
        <v>586</v>
      </c>
      <c r="E17" s="237">
        <v>286.02</v>
      </c>
      <c r="F17" s="161"/>
      <c r="G17" s="161"/>
      <c r="H17" s="214"/>
      <c r="I17" s="161"/>
      <c r="J17" s="161"/>
      <c r="K17" s="96"/>
      <c r="L17" s="50"/>
      <c r="M17" s="96"/>
      <c r="N17" s="96"/>
      <c r="O17" s="96"/>
      <c r="P17" s="97"/>
    </row>
    <row r="18" spans="1:16" s="56" customFormat="1" ht="38.25">
      <c r="A18" s="234">
        <v>4</v>
      </c>
      <c r="B18" s="238"/>
      <c r="C18" s="270" t="s">
        <v>798</v>
      </c>
      <c r="D18" s="260" t="s">
        <v>799</v>
      </c>
      <c r="E18" s="237">
        <v>82.935000000000002</v>
      </c>
      <c r="F18" s="161"/>
      <c r="G18" s="161"/>
      <c r="H18" s="214"/>
      <c r="I18" s="214"/>
      <c r="J18" s="214"/>
      <c r="K18" s="96"/>
      <c r="L18" s="50"/>
      <c r="M18" s="96"/>
      <c r="N18" s="96"/>
      <c r="O18" s="96"/>
      <c r="P18" s="97"/>
    </row>
    <row r="19" spans="1:16" s="56" customFormat="1" ht="38.25">
      <c r="A19" s="234">
        <v>5</v>
      </c>
      <c r="B19" s="238"/>
      <c r="C19" s="271" t="s">
        <v>801</v>
      </c>
      <c r="D19" s="260" t="s">
        <v>586</v>
      </c>
      <c r="E19" s="237">
        <v>672.35</v>
      </c>
      <c r="F19" s="161"/>
      <c r="G19" s="619"/>
      <c r="H19" s="214"/>
      <c r="I19" s="161"/>
      <c r="J19" s="161"/>
      <c r="K19" s="96"/>
      <c r="L19" s="50"/>
      <c r="M19" s="96"/>
      <c r="N19" s="96"/>
      <c r="O19" s="96"/>
      <c r="P19" s="97"/>
    </row>
    <row r="20" spans="1:16" s="56" customFormat="1" ht="38.25">
      <c r="A20" s="261">
        <v>6</v>
      </c>
      <c r="B20" s="264"/>
      <c r="C20" s="265" t="s">
        <v>1390</v>
      </c>
      <c r="D20" s="260" t="s">
        <v>586</v>
      </c>
      <c r="E20" s="237">
        <v>5.39</v>
      </c>
      <c r="F20" s="161"/>
      <c r="G20" s="161"/>
      <c r="H20" s="214"/>
      <c r="I20" s="215"/>
      <c r="J20" s="216"/>
      <c r="K20" s="96"/>
      <c r="L20" s="50"/>
      <c r="M20" s="96"/>
      <c r="N20" s="96"/>
      <c r="O20" s="96"/>
      <c r="P20" s="97"/>
    </row>
    <row r="21" spans="1:16" s="56" customFormat="1" ht="25.5">
      <c r="A21" s="261">
        <v>6</v>
      </c>
      <c r="B21" s="264"/>
      <c r="C21" s="265" t="s">
        <v>807</v>
      </c>
      <c r="D21" s="260" t="s">
        <v>586</v>
      </c>
      <c r="E21" s="237">
        <v>0.49</v>
      </c>
      <c r="F21" s="161"/>
      <c r="G21" s="161"/>
      <c r="H21" s="214"/>
      <c r="I21" s="215"/>
      <c r="J21" s="216"/>
      <c r="K21" s="96"/>
      <c r="L21" s="50"/>
      <c r="M21" s="96"/>
      <c r="N21" s="96"/>
      <c r="O21" s="96"/>
      <c r="P21" s="97"/>
    </row>
    <row r="22" spans="1:16" s="56" customFormat="1" ht="38.25">
      <c r="A22" s="234">
        <v>7</v>
      </c>
      <c r="B22" s="238"/>
      <c r="C22" s="271" t="s">
        <v>1259</v>
      </c>
      <c r="D22" s="260" t="s">
        <v>799</v>
      </c>
      <c r="E22" s="237">
        <v>16.809000000000001</v>
      </c>
      <c r="F22" s="161"/>
      <c r="G22" s="161"/>
      <c r="H22" s="214"/>
      <c r="I22" s="214"/>
      <c r="J22" s="214"/>
      <c r="K22" s="96"/>
      <c r="L22" s="50"/>
      <c r="M22" s="96"/>
      <c r="N22" s="96"/>
      <c r="O22" s="96"/>
      <c r="P22" s="97"/>
    </row>
    <row r="23" spans="1:16" s="56" customFormat="1">
      <c r="A23" s="234">
        <v>8</v>
      </c>
      <c r="B23" s="238"/>
      <c r="C23" s="271" t="s">
        <v>1260</v>
      </c>
      <c r="D23" s="260" t="s">
        <v>140</v>
      </c>
      <c r="E23" s="237">
        <v>8</v>
      </c>
      <c r="F23" s="161"/>
      <c r="G23" s="161"/>
      <c r="H23" s="214"/>
      <c r="I23" s="161"/>
      <c r="J23" s="161"/>
      <c r="K23" s="96"/>
      <c r="L23" s="50"/>
      <c r="M23" s="96"/>
      <c r="N23" s="96"/>
      <c r="O23" s="96"/>
      <c r="P23" s="97"/>
    </row>
    <row r="24" spans="1:16" s="56" customFormat="1">
      <c r="A24" s="234">
        <v>9</v>
      </c>
      <c r="B24" s="238"/>
      <c r="C24" s="271" t="s">
        <v>1260</v>
      </c>
      <c r="D24" s="260" t="s">
        <v>140</v>
      </c>
      <c r="E24" s="237">
        <v>12</v>
      </c>
      <c r="F24" s="161"/>
      <c r="G24" s="161"/>
      <c r="H24" s="214"/>
      <c r="I24" s="161"/>
      <c r="J24" s="161"/>
      <c r="K24" s="96"/>
      <c r="L24" s="50"/>
      <c r="M24" s="96"/>
      <c r="N24" s="96"/>
      <c r="O24" s="96"/>
      <c r="P24" s="97"/>
    </row>
    <row r="25" spans="1:16" s="56" customFormat="1">
      <c r="A25" s="234">
        <v>10</v>
      </c>
      <c r="B25" s="238"/>
      <c r="C25" s="271" t="s">
        <v>1261</v>
      </c>
      <c r="D25" s="260" t="s">
        <v>140</v>
      </c>
      <c r="E25" s="237">
        <v>8</v>
      </c>
      <c r="F25" s="161"/>
      <c r="G25" s="161"/>
      <c r="H25" s="214"/>
      <c r="I25" s="161"/>
      <c r="J25" s="161"/>
      <c r="K25" s="96"/>
      <c r="L25" s="50"/>
      <c r="M25" s="96"/>
      <c r="N25" s="96"/>
      <c r="O25" s="96"/>
      <c r="P25" s="97"/>
    </row>
    <row r="26" spans="1:16" s="56" customFormat="1" ht="25.5">
      <c r="A26" s="234">
        <v>11</v>
      </c>
      <c r="B26" s="238"/>
      <c r="C26" s="271" t="s">
        <v>1391</v>
      </c>
      <c r="D26" s="260"/>
      <c r="E26" s="237">
        <v>5</v>
      </c>
      <c r="F26" s="161"/>
      <c r="G26" s="161"/>
      <c r="H26" s="214"/>
      <c r="I26" s="161"/>
      <c r="J26" s="161"/>
      <c r="K26" s="96"/>
      <c r="L26" s="50"/>
      <c r="M26" s="96"/>
      <c r="N26" s="96"/>
      <c r="O26" s="96"/>
      <c r="P26" s="97"/>
    </row>
    <row r="27" spans="1:16" s="56" customFormat="1" ht="15">
      <c r="A27" s="145"/>
      <c r="B27" s="146"/>
      <c r="C27" s="147"/>
      <c r="D27" s="148"/>
      <c r="E27" s="149"/>
      <c r="F27" s="59"/>
      <c r="G27" s="59"/>
      <c r="H27" s="58"/>
      <c r="I27" s="58"/>
      <c r="J27" s="58"/>
      <c r="K27" s="150"/>
      <c r="L27" s="151"/>
      <c r="M27" s="150"/>
      <c r="N27" s="150"/>
      <c r="O27" s="150"/>
      <c r="P27" s="152"/>
    </row>
    <row r="28" spans="1:16" ht="15.4" customHeight="1">
      <c r="A28" s="41"/>
      <c r="B28" s="41"/>
      <c r="C28" s="870" t="s">
        <v>97</v>
      </c>
      <c r="D28" s="871"/>
      <c r="E28" s="871"/>
      <c r="F28" s="871"/>
      <c r="G28" s="871"/>
      <c r="H28" s="871"/>
      <c r="I28" s="871"/>
      <c r="J28" s="871"/>
      <c r="K28" s="871"/>
      <c r="L28" s="42"/>
      <c r="M28" s="42"/>
      <c r="N28" s="42"/>
      <c r="O28" s="42"/>
      <c r="P28" s="42"/>
    </row>
    <row r="29" spans="1:16" s="114" customFormat="1">
      <c r="I29" s="135"/>
    </row>
    <row r="30" spans="1:16" customFormat="1" ht="12.75" customHeight="1">
      <c r="B30" s="136" t="str">
        <f>'1,1'!C23</f>
        <v>Piezīmes:</v>
      </c>
    </row>
    <row r="31" spans="1:16" customFormat="1" ht="45" customHeight="1">
      <c r="A31"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857"/>
      <c r="C31" s="857"/>
      <c r="D31" s="857"/>
      <c r="E31" s="857"/>
      <c r="F31" s="857"/>
      <c r="G31" s="857"/>
      <c r="H31" s="857"/>
      <c r="I31" s="857"/>
      <c r="J31" s="857"/>
      <c r="K31" s="857"/>
      <c r="L31" s="857"/>
      <c r="M31" s="857"/>
      <c r="N31" s="857"/>
      <c r="O31" s="857"/>
      <c r="P31" s="857"/>
    </row>
    <row r="32" spans="1:16" customFormat="1" ht="79.5" customHeight="1">
      <c r="A32" s="857"/>
      <c r="B32" s="857"/>
      <c r="C32" s="857"/>
      <c r="D32" s="857"/>
      <c r="E32" s="857"/>
      <c r="F32" s="857"/>
      <c r="G32" s="857"/>
      <c r="H32" s="857"/>
      <c r="I32" s="857"/>
      <c r="J32" s="857"/>
      <c r="K32" s="857"/>
      <c r="L32" s="857"/>
      <c r="M32" s="857"/>
      <c r="N32" s="857"/>
      <c r="O32" s="857"/>
      <c r="P32" s="857"/>
    </row>
    <row r="33" spans="2:16" customFormat="1" ht="12.75" customHeight="1">
      <c r="B33" s="137"/>
    </row>
    <row r="34" spans="2:16" customFormat="1" ht="12.75" customHeight="1">
      <c r="B34" s="137"/>
    </row>
    <row r="35" spans="2:16" s="114" customFormat="1">
      <c r="B35" s="114" t="s">
        <v>8</v>
      </c>
      <c r="L35" s="142" t="str">
        <f>Koptame!B41</f>
        <v>Pārbaudīja:</v>
      </c>
      <c r="M35" s="142"/>
      <c r="N35" s="142"/>
      <c r="O35" s="142"/>
      <c r="P35" s="142"/>
    </row>
    <row r="36" spans="2:16" s="114" customFormat="1" ht="14.25" customHeight="1">
      <c r="C36" s="134">
        <f>Koptame!C36</f>
        <v>0</v>
      </c>
      <c r="L36" s="134"/>
      <c r="M36" s="854">
        <f>Koptame!C42</f>
        <v>0</v>
      </c>
      <c r="N36" s="854"/>
      <c r="O36" s="142"/>
      <c r="P36" s="142"/>
    </row>
    <row r="37" spans="2:16" s="114" customFormat="1">
      <c r="C37" s="133">
        <f>Koptame!C37</f>
        <v>0</v>
      </c>
      <c r="L37" s="133"/>
      <c r="M37" s="855">
        <f>Koptame!C43</f>
        <v>0</v>
      </c>
      <c r="N37" s="855"/>
      <c r="O37" s="142"/>
      <c r="P37" s="142"/>
    </row>
    <row r="38" spans="2:16" s="114" customFormat="1" collapsed="1">
      <c r="B38" s="135"/>
      <c r="F38" s="135"/>
      <c r="G38" s="135"/>
    </row>
  </sheetData>
  <mergeCells count="17">
    <mergeCell ref="A2:P2"/>
    <mergeCell ref="L9:O9"/>
    <mergeCell ref="D3:P3"/>
    <mergeCell ref="D4:P4"/>
    <mergeCell ref="D5:P5"/>
    <mergeCell ref="M36:N36"/>
    <mergeCell ref="M37:N37"/>
    <mergeCell ref="L11:P11"/>
    <mergeCell ref="A32:P32"/>
    <mergeCell ref="A31:P31"/>
    <mergeCell ref="A11:A12"/>
    <mergeCell ref="B11:B12"/>
    <mergeCell ref="C11:C12"/>
    <mergeCell ref="D11:D12"/>
    <mergeCell ref="C28:K28"/>
    <mergeCell ref="E11:E12"/>
    <mergeCell ref="F11:K11"/>
  </mergeCells>
  <conditionalFormatting sqref="I20:I21">
    <cfRule type="expression" dxfId="1676" priority="1">
      <formula>#REF!&gt;0</formula>
    </cfRule>
    <cfRule type="expression" dxfId="1675" priority="2">
      <formula>#REF!=3</formula>
    </cfRule>
    <cfRule type="expression" dxfId="1674" priority="3">
      <formula>#REF!=2</formula>
    </cfRule>
    <cfRule type="expression" dxfId="1673" priority="4">
      <formula>#REF!=1</formula>
    </cfRule>
    <cfRule type="expression" dxfId="1672" priority="5" stopIfTrue="1">
      <formula>I20=#REF!=FALSE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P176"/>
  <sheetViews>
    <sheetView showZeros="0" view="pageBreakPreview" zoomScale="130" zoomScaleNormal="100" zoomScaleSheetLayoutView="130" workbookViewId="0">
      <selection activeCell="F145" sqref="F145"/>
    </sheetView>
  </sheetViews>
  <sheetFormatPr defaultColWidth="9.140625" defaultRowHeight="14.25"/>
  <cols>
    <col min="1" max="1" width="9" style="19" customWidth="1"/>
    <col min="2" max="2" width="10.7109375" style="19" customWidth="1"/>
    <col min="3" max="3" width="40.28515625" style="19" customWidth="1"/>
    <col min="4" max="4" width="8.140625" style="19" customWidth="1"/>
    <col min="5" max="8" width="9.140625" style="19"/>
    <col min="9" max="9" width="9.140625" style="56"/>
    <col min="10" max="11" width="9.140625" style="19"/>
    <col min="12" max="12" width="13.2851562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11" t="str">
        <f>kops1!$B$23</f>
        <v>1,3</v>
      </c>
      <c r="I1" s="53"/>
    </row>
    <row r="2" spans="1:16" s="24" customFormat="1" ht="15">
      <c r="A2" s="865" t="str">
        <f>C13</f>
        <v>Sienas</v>
      </c>
      <c r="B2" s="865"/>
      <c r="C2" s="865"/>
      <c r="D2" s="865"/>
      <c r="E2" s="865"/>
      <c r="F2" s="865"/>
      <c r="G2" s="865"/>
      <c r="H2" s="865"/>
      <c r="I2" s="865"/>
      <c r="J2" s="865"/>
      <c r="K2" s="865"/>
      <c r="L2" s="865"/>
      <c r="M2" s="865"/>
      <c r="N2" s="865"/>
      <c r="O2" s="865"/>
      <c r="P2" s="865"/>
    </row>
    <row r="3" spans="1:16" ht="15">
      <c r="A3" s="20"/>
      <c r="B3" s="20"/>
      <c r="C3" s="20" t="s">
        <v>11</v>
      </c>
      <c r="D3" s="867" t="str">
        <f>Koptame!C11</f>
        <v>Pirmsskolas izglītības iestāde</v>
      </c>
      <c r="E3" s="867"/>
      <c r="F3" s="867"/>
      <c r="G3" s="867"/>
      <c r="H3" s="867"/>
      <c r="I3" s="867"/>
      <c r="J3" s="867"/>
      <c r="K3" s="867"/>
      <c r="L3" s="867"/>
      <c r="M3" s="867"/>
      <c r="N3" s="867"/>
      <c r="O3" s="867"/>
      <c r="P3" s="867"/>
    </row>
    <row r="4" spans="1:16" ht="15">
      <c r="A4" s="20"/>
      <c r="B4" s="20"/>
      <c r="C4" s="20" t="s">
        <v>12</v>
      </c>
      <c r="D4" s="867" t="str">
        <f>Koptame!C12</f>
        <v>Pirmsskolas izglītības iestādes jaunbūve</v>
      </c>
      <c r="E4" s="867"/>
      <c r="F4" s="867"/>
      <c r="G4" s="867"/>
      <c r="H4" s="867"/>
      <c r="I4" s="867"/>
      <c r="J4" s="867"/>
      <c r="K4" s="867"/>
      <c r="L4" s="867"/>
      <c r="M4" s="867"/>
      <c r="N4" s="867"/>
      <c r="O4" s="867"/>
      <c r="P4" s="867"/>
    </row>
    <row r="5" spans="1:16" ht="15">
      <c r="A5" s="20"/>
      <c r="B5" s="20"/>
      <c r="C5" s="20" t="s">
        <v>13</v>
      </c>
      <c r="D5" s="867" t="str">
        <f>Koptame!C13</f>
        <v>Baložu iela 33, Baloži, Ķekavas novads</v>
      </c>
      <c r="E5" s="867"/>
      <c r="F5" s="867"/>
      <c r="G5" s="867"/>
      <c r="H5" s="867"/>
      <c r="I5" s="867"/>
      <c r="J5" s="867"/>
      <c r="K5" s="867"/>
      <c r="L5" s="867"/>
      <c r="M5" s="867"/>
      <c r="N5" s="867"/>
      <c r="O5" s="867"/>
      <c r="P5" s="867"/>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P166</f>
        <v>0</v>
      </c>
    </row>
    <row r="8" spans="1:16">
      <c r="A8" s="23"/>
      <c r="B8" s="23"/>
      <c r="D8" s="27"/>
      <c r="E8" s="43"/>
      <c r="F8" s="43"/>
      <c r="G8" s="43"/>
      <c r="H8" s="43"/>
      <c r="I8" s="54"/>
      <c r="J8" s="43"/>
      <c r="K8" s="43"/>
      <c r="N8" s="43"/>
      <c r="O8" s="43"/>
      <c r="P8" s="25"/>
    </row>
    <row r="9" spans="1:16" ht="15.4" customHeight="1">
      <c r="A9" s="45"/>
      <c r="B9" s="45"/>
      <c r="J9" s="44"/>
      <c r="K9" s="44"/>
      <c r="L9" s="866" t="str">
        <f>Koptame!D16</f>
        <v xml:space="preserve">Tāme sastādīta:   </v>
      </c>
      <c r="M9" s="866"/>
      <c r="N9" s="866"/>
      <c r="O9" s="866"/>
      <c r="P9" s="44"/>
    </row>
    <row r="10" spans="1:16" ht="15">
      <c r="A10" s="45"/>
      <c r="B10" s="45"/>
    </row>
    <row r="11" spans="1:16" ht="14.25" customHeight="1">
      <c r="A11" s="858" t="s">
        <v>15</v>
      </c>
      <c r="B11" s="868" t="s">
        <v>21</v>
      </c>
      <c r="C11" s="861" t="s">
        <v>91</v>
      </c>
      <c r="D11" s="862" t="s">
        <v>22</v>
      </c>
      <c r="E11" s="858" t="s">
        <v>23</v>
      </c>
      <c r="F11" s="856" t="s">
        <v>24</v>
      </c>
      <c r="G11" s="856"/>
      <c r="H11" s="856"/>
      <c r="I11" s="856"/>
      <c r="J11" s="856"/>
      <c r="K11" s="856"/>
      <c r="L11" s="856" t="s">
        <v>25</v>
      </c>
      <c r="M11" s="856"/>
      <c r="N11" s="856"/>
      <c r="O11" s="856"/>
      <c r="P11" s="856"/>
    </row>
    <row r="12" spans="1:16" ht="63.95" customHeight="1">
      <c r="A12" s="858"/>
      <c r="B12" s="869"/>
      <c r="C12" s="861"/>
      <c r="D12" s="862"/>
      <c r="E12" s="858"/>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kops1!C23</f>
        <v>Sienas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941</v>
      </c>
      <c r="D14" s="236"/>
      <c r="E14" s="268"/>
      <c r="F14" s="161"/>
      <c r="G14" s="161"/>
      <c r="H14" s="214">
        <f t="shared" ref="H14" si="6">ROUND(F14*G14,2)</f>
        <v>0</v>
      </c>
      <c r="I14" s="165"/>
      <c r="J14" s="165"/>
      <c r="K14" s="96">
        <f t="shared" ref="K14" si="7">SUM(H14:J14)</f>
        <v>0</v>
      </c>
      <c r="L14" s="50">
        <f t="shared" ref="L14" si="8">ROUND(F14*E14,2)</f>
        <v>0</v>
      </c>
      <c r="M14" s="96">
        <f t="shared" ref="M14" si="9">ROUND(H14*E14,2)</f>
        <v>0</v>
      </c>
      <c r="N14" s="96">
        <f t="shared" ref="N14" si="10">ROUND(I14*E14,2)</f>
        <v>0</v>
      </c>
      <c r="O14" s="96">
        <f t="shared" ref="O14" si="11">ROUND(J14*E14,2)</f>
        <v>0</v>
      </c>
      <c r="P14" s="97">
        <f t="shared" ref="P14" si="12">SUM(M14:O14)</f>
        <v>0</v>
      </c>
    </row>
    <row r="15" spans="1:16" s="56" customFormat="1" ht="38.25">
      <c r="A15" s="261">
        <v>1</v>
      </c>
      <c r="B15" s="264"/>
      <c r="C15" s="265" t="s">
        <v>1392</v>
      </c>
      <c r="D15" s="260" t="s">
        <v>586</v>
      </c>
      <c r="E15" s="237">
        <f>386.43+227.84+205.31</f>
        <v>819.57999999999993</v>
      </c>
      <c r="F15" s="161"/>
      <c r="G15" s="161"/>
      <c r="H15" s="214"/>
      <c r="I15" s="215"/>
      <c r="J15" s="216"/>
      <c r="K15" s="96"/>
      <c r="L15" s="50"/>
      <c r="M15" s="96"/>
      <c r="N15" s="96"/>
      <c r="O15" s="96"/>
      <c r="P15" s="97"/>
    </row>
    <row r="16" spans="1:16" s="56" customFormat="1" ht="38.25">
      <c r="A16" s="261">
        <v>2</v>
      </c>
      <c r="B16" s="264"/>
      <c r="C16" s="265" t="s">
        <v>1393</v>
      </c>
      <c r="D16" s="260" t="s">
        <v>586</v>
      </c>
      <c r="E16" s="237">
        <f>33.9+67.49</f>
        <v>101.38999999999999</v>
      </c>
      <c r="F16" s="161"/>
      <c r="G16" s="161"/>
      <c r="H16" s="214"/>
      <c r="I16" s="215"/>
      <c r="J16" s="216"/>
      <c r="K16" s="96"/>
      <c r="L16" s="50"/>
      <c r="M16" s="96"/>
      <c r="N16" s="96"/>
      <c r="O16" s="96"/>
      <c r="P16" s="97"/>
    </row>
    <row r="17" spans="1:16" s="56" customFormat="1" ht="38.25">
      <c r="A17" s="261">
        <v>3</v>
      </c>
      <c r="B17" s="264"/>
      <c r="C17" s="265" t="s">
        <v>1390</v>
      </c>
      <c r="D17" s="260" t="s">
        <v>586</v>
      </c>
      <c r="E17" s="237">
        <f>74.44+60.22</f>
        <v>134.66</v>
      </c>
      <c r="F17" s="161"/>
      <c r="G17" s="161"/>
      <c r="H17" s="214"/>
      <c r="I17" s="215"/>
      <c r="J17" s="216"/>
      <c r="K17" s="96"/>
      <c r="L17" s="50"/>
      <c r="M17" s="96"/>
      <c r="N17" s="96"/>
      <c r="O17" s="96"/>
      <c r="P17" s="97"/>
    </row>
    <row r="18" spans="1:16" s="56" customFormat="1" ht="38.25">
      <c r="A18" s="261">
        <v>4</v>
      </c>
      <c r="B18" s="264"/>
      <c r="C18" s="265" t="s">
        <v>808</v>
      </c>
      <c r="D18" s="260" t="s">
        <v>586</v>
      </c>
      <c r="E18" s="237">
        <v>7.67</v>
      </c>
      <c r="F18" s="161"/>
      <c r="G18" s="161"/>
      <c r="H18" s="214"/>
      <c r="I18" s="215"/>
      <c r="J18" s="216"/>
      <c r="K18" s="96"/>
      <c r="L18" s="50"/>
      <c r="M18" s="96"/>
      <c r="N18" s="96"/>
      <c r="O18" s="96"/>
      <c r="P18" s="97"/>
    </row>
    <row r="19" spans="1:16" s="56" customFormat="1" ht="15">
      <c r="A19" s="234">
        <v>0</v>
      </c>
      <c r="B19" s="238"/>
      <c r="C19" s="267" t="s">
        <v>923</v>
      </c>
      <c r="D19" s="236"/>
      <c r="E19" s="268"/>
      <c r="F19" s="161"/>
      <c r="G19" s="161"/>
      <c r="H19" s="214"/>
      <c r="I19" s="165"/>
      <c r="J19" s="165"/>
      <c r="K19" s="96"/>
      <c r="L19" s="50"/>
      <c r="M19" s="96"/>
      <c r="N19" s="96"/>
      <c r="O19" s="96"/>
      <c r="P19" s="97"/>
    </row>
    <row r="20" spans="1:16" s="56" customFormat="1" ht="15">
      <c r="A20" s="234">
        <v>5</v>
      </c>
      <c r="B20" s="238"/>
      <c r="C20" s="239" t="s">
        <v>908</v>
      </c>
      <c r="D20" s="278" t="s">
        <v>140</v>
      </c>
      <c r="E20" s="608" t="s">
        <v>614</v>
      </c>
      <c r="F20" s="161"/>
      <c r="G20" s="161"/>
      <c r="H20" s="214"/>
      <c r="I20" s="178"/>
      <c r="J20" s="178"/>
      <c r="K20" s="96"/>
      <c r="L20" s="50"/>
      <c r="M20" s="96"/>
      <c r="N20" s="96"/>
      <c r="O20" s="96"/>
      <c r="P20" s="97"/>
    </row>
    <row r="21" spans="1:16" s="56" customFormat="1" ht="15">
      <c r="A21" s="234">
        <v>6</v>
      </c>
      <c r="B21" s="238"/>
      <c r="C21" s="239" t="s">
        <v>909</v>
      </c>
      <c r="D21" s="278" t="s">
        <v>140</v>
      </c>
      <c r="E21" s="608" t="s">
        <v>609</v>
      </c>
      <c r="F21" s="161"/>
      <c r="G21" s="161"/>
      <c r="H21" s="214"/>
      <c r="I21" s="178"/>
      <c r="J21" s="178"/>
      <c r="K21" s="96"/>
      <c r="L21" s="50"/>
      <c r="M21" s="96"/>
      <c r="N21" s="96"/>
      <c r="O21" s="96"/>
      <c r="P21" s="97"/>
    </row>
    <row r="22" spans="1:16" s="56" customFormat="1" ht="15">
      <c r="A22" s="234">
        <v>7</v>
      </c>
      <c r="B22" s="238"/>
      <c r="C22" s="239" t="s">
        <v>910</v>
      </c>
      <c r="D22" s="278" t="s">
        <v>140</v>
      </c>
      <c r="E22" s="608" t="s">
        <v>609</v>
      </c>
      <c r="F22" s="161"/>
      <c r="G22" s="161"/>
      <c r="H22" s="214"/>
      <c r="I22" s="178"/>
      <c r="J22" s="178"/>
      <c r="K22" s="96"/>
      <c r="L22" s="50"/>
      <c r="M22" s="96"/>
      <c r="N22" s="96"/>
      <c r="O22" s="96"/>
      <c r="P22" s="97"/>
    </row>
    <row r="23" spans="1:16" s="56" customFormat="1" ht="15">
      <c r="A23" s="234">
        <v>8</v>
      </c>
      <c r="B23" s="238"/>
      <c r="C23" s="239" t="s">
        <v>909</v>
      </c>
      <c r="D23" s="278" t="s">
        <v>140</v>
      </c>
      <c r="E23" s="608">
        <v>7</v>
      </c>
      <c r="F23" s="161"/>
      <c r="G23" s="161"/>
      <c r="H23" s="214"/>
      <c r="I23" s="178"/>
      <c r="J23" s="178"/>
      <c r="K23" s="96"/>
      <c r="L23" s="50"/>
      <c r="M23" s="96"/>
      <c r="N23" s="96"/>
      <c r="O23" s="96"/>
      <c r="P23" s="97"/>
    </row>
    <row r="24" spans="1:16" s="56" customFormat="1" ht="15">
      <c r="A24" s="234">
        <v>9</v>
      </c>
      <c r="B24" s="238"/>
      <c r="C24" s="239" t="s">
        <v>909</v>
      </c>
      <c r="D24" s="278" t="s">
        <v>140</v>
      </c>
      <c r="E24" s="608">
        <v>2</v>
      </c>
      <c r="F24" s="161"/>
      <c r="G24" s="161"/>
      <c r="H24" s="214"/>
      <c r="I24" s="178"/>
      <c r="J24" s="178"/>
      <c r="K24" s="96"/>
      <c r="L24" s="50"/>
      <c r="M24" s="96"/>
      <c r="N24" s="96"/>
      <c r="O24" s="96"/>
      <c r="P24" s="97"/>
    </row>
    <row r="25" spans="1:16" s="56" customFormat="1" ht="15">
      <c r="A25" s="234">
        <v>10</v>
      </c>
      <c r="B25" s="238"/>
      <c r="C25" s="239" t="s">
        <v>909</v>
      </c>
      <c r="D25" s="278" t="s">
        <v>140</v>
      </c>
      <c r="E25" s="608">
        <v>2</v>
      </c>
      <c r="F25" s="161"/>
      <c r="G25" s="161"/>
      <c r="H25" s="214"/>
      <c r="I25" s="178"/>
      <c r="J25" s="178"/>
      <c r="K25" s="96"/>
      <c r="L25" s="50"/>
      <c r="M25" s="96"/>
      <c r="N25" s="96"/>
      <c r="O25" s="96"/>
      <c r="P25" s="97"/>
    </row>
    <row r="26" spans="1:16" s="56" customFormat="1" ht="15">
      <c r="A26" s="234">
        <v>11</v>
      </c>
      <c r="B26" s="238"/>
      <c r="C26" s="239" t="s">
        <v>911</v>
      </c>
      <c r="D26" s="278" t="s">
        <v>140</v>
      </c>
      <c r="E26" s="608">
        <v>2</v>
      </c>
      <c r="F26" s="161"/>
      <c r="G26" s="161"/>
      <c r="H26" s="214"/>
      <c r="I26" s="178"/>
      <c r="J26" s="178"/>
      <c r="K26" s="96"/>
      <c r="L26" s="50"/>
      <c r="M26" s="96"/>
      <c r="N26" s="96"/>
      <c r="O26" s="96"/>
      <c r="P26" s="97"/>
    </row>
    <row r="27" spans="1:16" s="56" customFormat="1" ht="15">
      <c r="A27" s="234">
        <v>12</v>
      </c>
      <c r="B27" s="238"/>
      <c r="C27" s="239" t="s">
        <v>911</v>
      </c>
      <c r="D27" s="278" t="s">
        <v>140</v>
      </c>
      <c r="E27" s="608">
        <v>1</v>
      </c>
      <c r="F27" s="161"/>
      <c r="G27" s="161"/>
      <c r="H27" s="214"/>
      <c r="I27" s="178"/>
      <c r="J27" s="178"/>
      <c r="K27" s="96"/>
      <c r="L27" s="50"/>
      <c r="M27" s="96"/>
      <c r="N27" s="96"/>
      <c r="O27" s="96"/>
      <c r="P27" s="97"/>
    </row>
    <row r="28" spans="1:16" s="56" customFormat="1" ht="15">
      <c r="A28" s="234">
        <v>13</v>
      </c>
      <c r="B28" s="238"/>
      <c r="C28" s="239" t="s">
        <v>911</v>
      </c>
      <c r="D28" s="278" t="s">
        <v>140</v>
      </c>
      <c r="E28" s="608">
        <v>13</v>
      </c>
      <c r="F28" s="161"/>
      <c r="G28" s="161"/>
      <c r="H28" s="214"/>
      <c r="I28" s="178"/>
      <c r="J28" s="178"/>
      <c r="K28" s="96"/>
      <c r="L28" s="50"/>
      <c r="M28" s="96"/>
      <c r="N28" s="96"/>
      <c r="O28" s="96"/>
      <c r="P28" s="97"/>
    </row>
    <row r="29" spans="1:16" s="56" customFormat="1" ht="15">
      <c r="A29" s="234">
        <v>14</v>
      </c>
      <c r="B29" s="238"/>
      <c r="C29" s="239" t="s">
        <v>912</v>
      </c>
      <c r="D29" s="278" t="s">
        <v>140</v>
      </c>
      <c r="E29" s="608">
        <v>7</v>
      </c>
      <c r="F29" s="161"/>
      <c r="G29" s="161"/>
      <c r="H29" s="214"/>
      <c r="I29" s="178"/>
      <c r="J29" s="178"/>
      <c r="K29" s="96"/>
      <c r="L29" s="50"/>
      <c r="M29" s="96"/>
      <c r="N29" s="96"/>
      <c r="O29" s="96"/>
      <c r="P29" s="97"/>
    </row>
    <row r="30" spans="1:16" s="56" customFormat="1" ht="15">
      <c r="A30" s="234">
        <v>15</v>
      </c>
      <c r="B30" s="238"/>
      <c r="C30" s="239" t="s">
        <v>913</v>
      </c>
      <c r="D30" s="278" t="s">
        <v>140</v>
      </c>
      <c r="E30" s="608">
        <v>19</v>
      </c>
      <c r="F30" s="161"/>
      <c r="G30" s="161"/>
      <c r="H30" s="214"/>
      <c r="I30" s="178"/>
      <c r="J30" s="178"/>
      <c r="K30" s="96"/>
      <c r="L30" s="50"/>
      <c r="M30" s="96"/>
      <c r="N30" s="96"/>
      <c r="O30" s="96"/>
      <c r="P30" s="97"/>
    </row>
    <row r="31" spans="1:16" s="56" customFormat="1" ht="15">
      <c r="A31" s="234">
        <v>16</v>
      </c>
      <c r="B31" s="238"/>
      <c r="C31" s="239" t="s">
        <v>913</v>
      </c>
      <c r="D31" s="278" t="s">
        <v>140</v>
      </c>
      <c r="E31" s="608">
        <v>14</v>
      </c>
      <c r="F31" s="161"/>
      <c r="G31" s="161"/>
      <c r="H31" s="214"/>
      <c r="I31" s="178"/>
      <c r="J31" s="178"/>
      <c r="K31" s="96"/>
      <c r="L31" s="50"/>
      <c r="M31" s="96"/>
      <c r="N31" s="96"/>
      <c r="O31" s="96"/>
      <c r="P31" s="97"/>
    </row>
    <row r="32" spans="1:16" s="56" customFormat="1" ht="15">
      <c r="A32" s="234">
        <v>17</v>
      </c>
      <c r="B32" s="238"/>
      <c r="C32" s="239" t="s">
        <v>914</v>
      </c>
      <c r="D32" s="278" t="s">
        <v>140</v>
      </c>
      <c r="E32" s="608">
        <v>3</v>
      </c>
      <c r="F32" s="161"/>
      <c r="G32" s="161"/>
      <c r="H32" s="214"/>
      <c r="I32" s="178"/>
      <c r="J32" s="178"/>
      <c r="K32" s="96"/>
      <c r="L32" s="50"/>
      <c r="M32" s="96"/>
      <c r="N32" s="96"/>
      <c r="O32" s="96"/>
      <c r="P32" s="97"/>
    </row>
    <row r="33" spans="1:16" s="56" customFormat="1" ht="15">
      <c r="A33" s="234">
        <v>18</v>
      </c>
      <c r="B33" s="238"/>
      <c r="C33" s="239" t="s">
        <v>914</v>
      </c>
      <c r="D33" s="278" t="s">
        <v>140</v>
      </c>
      <c r="E33" s="608">
        <v>4</v>
      </c>
      <c r="F33" s="161"/>
      <c r="G33" s="161"/>
      <c r="H33" s="214"/>
      <c r="I33" s="178"/>
      <c r="J33" s="178"/>
      <c r="K33" s="96"/>
      <c r="L33" s="50"/>
      <c r="M33" s="96"/>
      <c r="N33" s="96"/>
      <c r="O33" s="96"/>
      <c r="P33" s="97"/>
    </row>
    <row r="34" spans="1:16" s="56" customFormat="1" ht="15">
      <c r="A34" s="234">
        <v>19</v>
      </c>
      <c r="B34" s="238"/>
      <c r="C34" s="239" t="s">
        <v>914</v>
      </c>
      <c r="D34" s="278" t="s">
        <v>140</v>
      </c>
      <c r="E34" s="608">
        <v>2</v>
      </c>
      <c r="F34" s="161"/>
      <c r="G34" s="161"/>
      <c r="H34" s="214"/>
      <c r="I34" s="178"/>
      <c r="J34" s="178"/>
      <c r="K34" s="96"/>
      <c r="L34" s="50"/>
      <c r="M34" s="96"/>
      <c r="N34" s="96"/>
      <c r="O34" s="96"/>
      <c r="P34" s="97"/>
    </row>
    <row r="35" spans="1:16" s="56" customFormat="1" ht="15">
      <c r="A35" s="234">
        <v>20</v>
      </c>
      <c r="B35" s="238"/>
      <c r="C35" s="239" t="s">
        <v>914</v>
      </c>
      <c r="D35" s="278" t="s">
        <v>140</v>
      </c>
      <c r="E35" s="608">
        <v>1</v>
      </c>
      <c r="F35" s="161"/>
      <c r="G35" s="161"/>
      <c r="H35" s="214"/>
      <c r="I35" s="178"/>
      <c r="J35" s="178"/>
      <c r="K35" s="96"/>
      <c r="L35" s="50"/>
      <c r="M35" s="96"/>
      <c r="N35" s="96"/>
      <c r="O35" s="96"/>
      <c r="P35" s="97"/>
    </row>
    <row r="36" spans="1:16" s="56" customFormat="1" ht="15">
      <c r="A36" s="234">
        <v>21</v>
      </c>
      <c r="B36" s="238"/>
      <c r="C36" s="239" t="s">
        <v>910</v>
      </c>
      <c r="D36" s="278" t="s">
        <v>140</v>
      </c>
      <c r="E36" s="608">
        <v>2</v>
      </c>
      <c r="F36" s="161"/>
      <c r="G36" s="161"/>
      <c r="H36" s="214"/>
      <c r="I36" s="178"/>
      <c r="J36" s="178"/>
      <c r="K36" s="96"/>
      <c r="L36" s="50"/>
      <c r="M36" s="96"/>
      <c r="N36" s="96"/>
      <c r="O36" s="96"/>
      <c r="P36" s="97"/>
    </row>
    <row r="37" spans="1:16" s="56" customFormat="1" ht="15">
      <c r="A37" s="234">
        <v>22</v>
      </c>
      <c r="B37" s="238"/>
      <c r="C37" s="239" t="s">
        <v>915</v>
      </c>
      <c r="D37" s="278" t="s">
        <v>140</v>
      </c>
      <c r="E37" s="608">
        <v>3</v>
      </c>
      <c r="F37" s="161"/>
      <c r="G37" s="161"/>
      <c r="H37" s="214"/>
      <c r="I37" s="178"/>
      <c r="J37" s="178"/>
      <c r="K37" s="96"/>
      <c r="L37" s="50"/>
      <c r="M37" s="96"/>
      <c r="N37" s="96"/>
      <c r="O37" s="96"/>
      <c r="P37" s="97"/>
    </row>
    <row r="38" spans="1:16" s="56" customFormat="1" ht="15">
      <c r="A38" s="234">
        <v>23</v>
      </c>
      <c r="B38" s="238"/>
      <c r="C38" s="239" t="s">
        <v>915</v>
      </c>
      <c r="D38" s="278" t="s">
        <v>140</v>
      </c>
      <c r="E38" s="608">
        <v>1</v>
      </c>
      <c r="F38" s="161"/>
      <c r="G38" s="161"/>
      <c r="H38" s="214"/>
      <c r="I38" s="178"/>
      <c r="J38" s="178"/>
      <c r="K38" s="96"/>
      <c r="L38" s="50"/>
      <c r="M38" s="96"/>
      <c r="N38" s="96"/>
      <c r="O38" s="96"/>
      <c r="P38" s="97"/>
    </row>
    <row r="39" spans="1:16" s="56" customFormat="1" ht="15">
      <c r="A39" s="234">
        <v>24</v>
      </c>
      <c r="B39" s="238"/>
      <c r="C39" s="239" t="s">
        <v>916</v>
      </c>
      <c r="D39" s="278" t="s">
        <v>140</v>
      </c>
      <c r="E39" s="608">
        <v>4</v>
      </c>
      <c r="F39" s="161"/>
      <c r="G39" s="161"/>
      <c r="H39" s="214"/>
      <c r="I39" s="178"/>
      <c r="J39" s="178"/>
      <c r="K39" s="96"/>
      <c r="L39" s="50"/>
      <c r="M39" s="96"/>
      <c r="N39" s="96"/>
      <c r="O39" s="96"/>
      <c r="P39" s="97"/>
    </row>
    <row r="40" spans="1:16" s="56" customFormat="1" ht="15">
      <c r="A40" s="234">
        <v>25</v>
      </c>
      <c r="B40" s="238"/>
      <c r="C40" s="239" t="s">
        <v>917</v>
      </c>
      <c r="D40" s="278" t="s">
        <v>140</v>
      </c>
      <c r="E40" s="608">
        <v>2</v>
      </c>
      <c r="F40" s="161"/>
      <c r="G40" s="161"/>
      <c r="H40" s="214"/>
      <c r="I40" s="178"/>
      <c r="J40" s="178"/>
      <c r="K40" s="96"/>
      <c r="L40" s="50"/>
      <c r="M40" s="96"/>
      <c r="N40" s="96"/>
      <c r="O40" s="96"/>
      <c r="P40" s="97"/>
    </row>
    <row r="41" spans="1:16" s="56" customFormat="1" ht="15">
      <c r="A41" s="234">
        <v>26</v>
      </c>
      <c r="B41" s="238"/>
      <c r="C41" s="239" t="s">
        <v>914</v>
      </c>
      <c r="D41" s="278" t="s">
        <v>140</v>
      </c>
      <c r="E41" s="608">
        <v>9</v>
      </c>
      <c r="F41" s="161"/>
      <c r="G41" s="161"/>
      <c r="H41" s="214"/>
      <c r="I41" s="178"/>
      <c r="J41" s="178"/>
      <c r="K41" s="96"/>
      <c r="L41" s="50"/>
      <c r="M41" s="96"/>
      <c r="N41" s="96"/>
      <c r="O41" s="96"/>
      <c r="P41" s="97"/>
    </row>
    <row r="42" spans="1:16" s="56" customFormat="1" ht="15">
      <c r="A42" s="234">
        <v>27</v>
      </c>
      <c r="B42" s="238"/>
      <c r="C42" s="239" t="s">
        <v>918</v>
      </c>
      <c r="D42" s="278" t="s">
        <v>140</v>
      </c>
      <c r="E42" s="608">
        <v>8</v>
      </c>
      <c r="F42" s="161"/>
      <c r="G42" s="161"/>
      <c r="H42" s="214"/>
      <c r="I42" s="178"/>
      <c r="J42" s="178"/>
      <c r="K42" s="96"/>
      <c r="L42" s="50"/>
      <c r="M42" s="96"/>
      <c r="N42" s="96"/>
      <c r="O42" s="96"/>
      <c r="P42" s="97"/>
    </row>
    <row r="43" spans="1:16" s="56" customFormat="1" ht="15">
      <c r="A43" s="234">
        <v>28</v>
      </c>
      <c r="B43" s="238"/>
      <c r="C43" s="239" t="s">
        <v>919</v>
      </c>
      <c r="D43" s="278" t="s">
        <v>140</v>
      </c>
      <c r="E43" s="608">
        <v>1</v>
      </c>
      <c r="F43" s="161"/>
      <c r="G43" s="161"/>
      <c r="H43" s="214"/>
      <c r="I43" s="178"/>
      <c r="J43" s="178"/>
      <c r="K43" s="96"/>
      <c r="L43" s="50"/>
      <c r="M43" s="96"/>
      <c r="N43" s="96"/>
      <c r="O43" s="96"/>
      <c r="P43" s="97"/>
    </row>
    <row r="44" spans="1:16" s="56" customFormat="1" ht="15">
      <c r="A44" s="234">
        <v>29</v>
      </c>
      <c r="B44" s="238"/>
      <c r="C44" s="239" t="s">
        <v>919</v>
      </c>
      <c r="D44" s="278" t="s">
        <v>140</v>
      </c>
      <c r="E44" s="608">
        <v>1</v>
      </c>
      <c r="F44" s="161"/>
      <c r="G44" s="161"/>
      <c r="H44" s="214"/>
      <c r="I44" s="178"/>
      <c r="J44" s="178"/>
      <c r="K44" s="96"/>
      <c r="L44" s="50"/>
      <c r="M44" s="96"/>
      <c r="N44" s="96"/>
      <c r="O44" s="96"/>
      <c r="P44" s="97"/>
    </row>
    <row r="45" spans="1:16" s="56" customFormat="1" ht="15">
      <c r="A45" s="234">
        <v>30</v>
      </c>
      <c r="B45" s="238"/>
      <c r="C45" s="239" t="s">
        <v>920</v>
      </c>
      <c r="D45" s="278" t="s">
        <v>140</v>
      </c>
      <c r="E45" s="608">
        <v>1</v>
      </c>
      <c r="F45" s="161"/>
      <c r="G45" s="161"/>
      <c r="H45" s="214"/>
      <c r="I45" s="178"/>
      <c r="J45" s="178"/>
      <c r="K45" s="96"/>
      <c r="L45" s="50"/>
      <c r="M45" s="96"/>
      <c r="N45" s="96"/>
      <c r="O45" s="96"/>
      <c r="P45" s="97"/>
    </row>
    <row r="46" spans="1:16" s="56" customFormat="1" ht="15">
      <c r="A46" s="234">
        <v>31</v>
      </c>
      <c r="B46" s="238"/>
      <c r="C46" s="239" t="s">
        <v>921</v>
      </c>
      <c r="D46" s="278" t="s">
        <v>140</v>
      </c>
      <c r="E46" s="608">
        <v>1</v>
      </c>
      <c r="F46" s="161"/>
      <c r="G46" s="161"/>
      <c r="H46" s="214"/>
      <c r="I46" s="178"/>
      <c r="J46" s="178"/>
      <c r="K46" s="96"/>
      <c r="L46" s="50"/>
      <c r="M46" s="96"/>
      <c r="N46" s="96"/>
      <c r="O46" s="96"/>
      <c r="P46" s="97"/>
    </row>
    <row r="47" spans="1:16" s="56" customFormat="1" ht="15">
      <c r="A47" s="234">
        <v>32</v>
      </c>
      <c r="B47" s="238"/>
      <c r="C47" s="239" t="s">
        <v>922</v>
      </c>
      <c r="D47" s="278" t="s">
        <v>140</v>
      </c>
      <c r="E47" s="608">
        <v>1</v>
      </c>
      <c r="F47" s="161"/>
      <c r="G47" s="161"/>
      <c r="H47" s="214"/>
      <c r="I47" s="178"/>
      <c r="J47" s="178"/>
      <c r="K47" s="96"/>
      <c r="L47" s="50"/>
      <c r="M47" s="96"/>
      <c r="N47" s="96"/>
      <c r="O47" s="96"/>
      <c r="P47" s="97"/>
    </row>
    <row r="48" spans="1:16" s="56" customFormat="1" ht="15">
      <c r="A48" s="234">
        <v>33</v>
      </c>
      <c r="B48" s="238"/>
      <c r="C48" s="239" t="s">
        <v>911</v>
      </c>
      <c r="D48" s="278" t="s">
        <v>140</v>
      </c>
      <c r="E48" s="608">
        <v>11</v>
      </c>
      <c r="F48" s="161"/>
      <c r="G48" s="161"/>
      <c r="H48" s="214"/>
      <c r="I48" s="178"/>
      <c r="J48" s="178"/>
      <c r="K48" s="96"/>
      <c r="L48" s="50"/>
      <c r="M48" s="96"/>
      <c r="N48" s="96"/>
      <c r="O48" s="96"/>
      <c r="P48" s="97"/>
    </row>
    <row r="49" spans="1:16" s="56" customFormat="1" ht="15">
      <c r="A49" s="234">
        <v>34</v>
      </c>
      <c r="B49" s="238"/>
      <c r="C49" s="239" t="s">
        <v>1262</v>
      </c>
      <c r="D49" s="278" t="s">
        <v>140</v>
      </c>
      <c r="E49" s="608">
        <v>1</v>
      </c>
      <c r="F49" s="161"/>
      <c r="G49" s="161"/>
      <c r="H49" s="214"/>
      <c r="I49" s="178"/>
      <c r="J49" s="178"/>
      <c r="K49" s="96"/>
      <c r="L49" s="50"/>
      <c r="M49" s="96"/>
      <c r="N49" s="96"/>
      <c r="O49" s="96"/>
      <c r="P49" s="97"/>
    </row>
    <row r="50" spans="1:16" s="56" customFormat="1" ht="15">
      <c r="A50" s="234">
        <v>35</v>
      </c>
      <c r="B50" s="238"/>
      <c r="C50" s="239" t="s">
        <v>1263</v>
      </c>
      <c r="D50" s="278" t="s">
        <v>140</v>
      </c>
      <c r="E50" s="608">
        <v>3</v>
      </c>
      <c r="F50" s="161"/>
      <c r="G50" s="161"/>
      <c r="H50" s="214"/>
      <c r="I50" s="178"/>
      <c r="J50" s="178"/>
      <c r="K50" s="96"/>
      <c r="L50" s="50"/>
      <c r="M50" s="96"/>
      <c r="N50" s="96"/>
      <c r="O50" s="96"/>
      <c r="P50" s="97"/>
    </row>
    <row r="51" spans="1:16" s="56" customFormat="1" ht="15">
      <c r="A51" s="234">
        <v>36</v>
      </c>
      <c r="B51" s="238"/>
      <c r="C51" s="239" t="s">
        <v>1264</v>
      </c>
      <c r="D51" s="278" t="s">
        <v>140</v>
      </c>
      <c r="E51" s="608">
        <v>2</v>
      </c>
      <c r="F51" s="161"/>
      <c r="G51" s="161"/>
      <c r="H51" s="214"/>
      <c r="I51" s="178"/>
      <c r="J51" s="178"/>
      <c r="K51" s="96"/>
      <c r="L51" s="50"/>
      <c r="M51" s="96"/>
      <c r="N51" s="96"/>
      <c r="O51" s="96"/>
      <c r="P51" s="97"/>
    </row>
    <row r="52" spans="1:16" s="56" customFormat="1" ht="15">
      <c r="A52" s="234">
        <v>0</v>
      </c>
      <c r="B52" s="238"/>
      <c r="C52" s="267" t="s">
        <v>924</v>
      </c>
      <c r="D52" s="236"/>
      <c r="E52" s="268"/>
      <c r="F52" s="161"/>
      <c r="G52" s="161"/>
      <c r="H52" s="214"/>
      <c r="I52" s="165"/>
      <c r="J52" s="165"/>
      <c r="K52" s="96"/>
      <c r="L52" s="50"/>
      <c r="M52" s="96"/>
      <c r="N52" s="96"/>
      <c r="O52" s="96"/>
      <c r="P52" s="97"/>
    </row>
    <row r="53" spans="1:16" s="56" customFormat="1" ht="15">
      <c r="A53" s="234">
        <v>37</v>
      </c>
      <c r="B53" s="238"/>
      <c r="C53" s="239" t="s">
        <v>908</v>
      </c>
      <c r="D53" s="278" t="s">
        <v>140</v>
      </c>
      <c r="E53" s="608">
        <v>1</v>
      </c>
      <c r="F53" s="161"/>
      <c r="G53" s="161"/>
      <c r="H53" s="214"/>
      <c r="I53" s="178"/>
      <c r="J53" s="178"/>
      <c r="K53" s="96"/>
      <c r="L53" s="50"/>
      <c r="M53" s="96"/>
      <c r="N53" s="96"/>
      <c r="O53" s="96"/>
      <c r="P53" s="97"/>
    </row>
    <row r="54" spans="1:16" s="56" customFormat="1" ht="15">
      <c r="A54" s="234">
        <v>38</v>
      </c>
      <c r="B54" s="238"/>
      <c r="C54" s="239" t="s">
        <v>915</v>
      </c>
      <c r="D54" s="278" t="s">
        <v>140</v>
      </c>
      <c r="E54" s="608">
        <v>1</v>
      </c>
      <c r="F54" s="161"/>
      <c r="G54" s="161"/>
      <c r="H54" s="214"/>
      <c r="I54" s="178"/>
      <c r="J54" s="178"/>
      <c r="K54" s="96"/>
      <c r="L54" s="50"/>
      <c r="M54" s="96"/>
      <c r="N54" s="96"/>
      <c r="O54" s="96"/>
      <c r="P54" s="97"/>
    </row>
    <row r="55" spans="1:16" s="56" customFormat="1" ht="15">
      <c r="A55" s="234">
        <v>39</v>
      </c>
      <c r="B55" s="238"/>
      <c r="C55" s="239" t="s">
        <v>911</v>
      </c>
      <c r="D55" s="278" t="s">
        <v>140</v>
      </c>
      <c r="E55" s="608">
        <v>1</v>
      </c>
      <c r="F55" s="161"/>
      <c r="G55" s="161"/>
      <c r="H55" s="214"/>
      <c r="I55" s="178"/>
      <c r="J55" s="178"/>
      <c r="K55" s="96"/>
      <c r="L55" s="50"/>
      <c r="M55" s="96"/>
      <c r="N55" s="96"/>
      <c r="O55" s="96"/>
      <c r="P55" s="97"/>
    </row>
    <row r="56" spans="1:16" s="56" customFormat="1" ht="15">
      <c r="A56" s="234">
        <v>40</v>
      </c>
      <c r="B56" s="238"/>
      <c r="C56" s="239" t="s">
        <v>911</v>
      </c>
      <c r="D56" s="278" t="s">
        <v>140</v>
      </c>
      <c r="E56" s="608">
        <v>1</v>
      </c>
      <c r="F56" s="161"/>
      <c r="G56" s="161"/>
      <c r="H56" s="214"/>
      <c r="I56" s="178"/>
      <c r="J56" s="178"/>
      <c r="K56" s="96"/>
      <c r="L56" s="50"/>
      <c r="M56" s="96"/>
      <c r="N56" s="96"/>
      <c r="O56" s="96"/>
      <c r="P56" s="97"/>
    </row>
    <row r="57" spans="1:16" s="56" customFormat="1" ht="15">
      <c r="A57" s="234">
        <v>41</v>
      </c>
      <c r="B57" s="238"/>
      <c r="C57" s="239" t="s">
        <v>913</v>
      </c>
      <c r="D57" s="278" t="s">
        <v>140</v>
      </c>
      <c r="E57" s="608">
        <v>16</v>
      </c>
      <c r="F57" s="161"/>
      <c r="G57" s="161"/>
      <c r="H57" s="214"/>
      <c r="I57" s="178"/>
      <c r="J57" s="178"/>
      <c r="K57" s="96"/>
      <c r="L57" s="50"/>
      <c r="M57" s="96"/>
      <c r="N57" s="96"/>
      <c r="O57" s="96"/>
      <c r="P57" s="97"/>
    </row>
    <row r="58" spans="1:16" s="56" customFormat="1" ht="15">
      <c r="A58" s="234">
        <v>42</v>
      </c>
      <c r="B58" s="238"/>
      <c r="C58" s="239" t="s">
        <v>914</v>
      </c>
      <c r="D58" s="278" t="s">
        <v>140</v>
      </c>
      <c r="E58" s="608">
        <v>4</v>
      </c>
      <c r="F58" s="161"/>
      <c r="G58" s="161"/>
      <c r="H58" s="214"/>
      <c r="I58" s="178"/>
      <c r="J58" s="178"/>
      <c r="K58" s="96"/>
      <c r="L58" s="50"/>
      <c r="M58" s="96"/>
      <c r="N58" s="96"/>
      <c r="O58" s="96"/>
      <c r="P58" s="97"/>
    </row>
    <row r="59" spans="1:16" s="56" customFormat="1" ht="15">
      <c r="A59" s="234">
        <v>43</v>
      </c>
      <c r="B59" s="238"/>
      <c r="C59" s="239" t="s">
        <v>914</v>
      </c>
      <c r="D59" s="278" t="s">
        <v>140</v>
      </c>
      <c r="E59" s="608">
        <v>1</v>
      </c>
      <c r="F59" s="161"/>
      <c r="G59" s="161"/>
      <c r="H59" s="214"/>
      <c r="I59" s="178"/>
      <c r="J59" s="178"/>
      <c r="K59" s="96"/>
      <c r="L59" s="50"/>
      <c r="M59" s="96"/>
      <c r="N59" s="96"/>
      <c r="O59" s="96"/>
      <c r="P59" s="97"/>
    </row>
    <row r="60" spans="1:16" s="56" customFormat="1" ht="15">
      <c r="A60" s="234">
        <v>44</v>
      </c>
      <c r="B60" s="238"/>
      <c r="C60" s="239" t="s">
        <v>925</v>
      </c>
      <c r="D60" s="278" t="s">
        <v>140</v>
      </c>
      <c r="E60" s="608">
        <v>1</v>
      </c>
      <c r="F60" s="161"/>
      <c r="G60" s="161"/>
      <c r="H60" s="214"/>
      <c r="I60" s="178"/>
      <c r="J60" s="178"/>
      <c r="K60" s="96"/>
      <c r="L60" s="50"/>
      <c r="M60" s="96"/>
      <c r="N60" s="96"/>
      <c r="O60" s="96"/>
      <c r="P60" s="97"/>
    </row>
    <row r="61" spans="1:16" s="56" customFormat="1" ht="15">
      <c r="A61" s="234">
        <v>45</v>
      </c>
      <c r="B61" s="238"/>
      <c r="C61" s="239" t="s">
        <v>915</v>
      </c>
      <c r="D61" s="278" t="s">
        <v>140</v>
      </c>
      <c r="E61" s="608">
        <v>2</v>
      </c>
      <c r="F61" s="161"/>
      <c r="G61" s="161"/>
      <c r="H61" s="214"/>
      <c r="I61" s="178"/>
      <c r="J61" s="178"/>
      <c r="K61" s="96"/>
      <c r="L61" s="50"/>
      <c r="M61" s="96"/>
      <c r="N61" s="96"/>
      <c r="O61" s="96"/>
      <c r="P61" s="97"/>
    </row>
    <row r="62" spans="1:16" s="56" customFormat="1" ht="15">
      <c r="A62" s="234">
        <v>46</v>
      </c>
      <c r="B62" s="238"/>
      <c r="C62" s="239" t="s">
        <v>915</v>
      </c>
      <c r="D62" s="278" t="s">
        <v>140</v>
      </c>
      <c r="E62" s="608">
        <v>1</v>
      </c>
      <c r="F62" s="161"/>
      <c r="G62" s="161"/>
      <c r="H62" s="214"/>
      <c r="I62" s="178"/>
      <c r="J62" s="178"/>
      <c r="K62" s="96"/>
      <c r="L62" s="50"/>
      <c r="M62" s="96"/>
      <c r="N62" s="96"/>
      <c r="O62" s="96"/>
      <c r="P62" s="97"/>
    </row>
    <row r="63" spans="1:16" s="56" customFormat="1" ht="15">
      <c r="A63" s="234">
        <v>47</v>
      </c>
      <c r="B63" s="238"/>
      <c r="C63" s="239" t="s">
        <v>915</v>
      </c>
      <c r="D63" s="278" t="s">
        <v>140</v>
      </c>
      <c r="E63" s="608">
        <v>1</v>
      </c>
      <c r="F63" s="161"/>
      <c r="G63" s="161"/>
      <c r="H63" s="214"/>
      <c r="I63" s="178"/>
      <c r="J63" s="178"/>
      <c r="K63" s="96"/>
      <c r="L63" s="50"/>
      <c r="M63" s="96"/>
      <c r="N63" s="96"/>
      <c r="O63" s="96"/>
      <c r="P63" s="97"/>
    </row>
    <row r="64" spans="1:16" s="56" customFormat="1" ht="15">
      <c r="A64" s="234">
        <v>48</v>
      </c>
      <c r="B64" s="238"/>
      <c r="C64" s="239" t="s">
        <v>916</v>
      </c>
      <c r="D64" s="278" t="s">
        <v>140</v>
      </c>
      <c r="E64" s="608">
        <v>5</v>
      </c>
      <c r="F64" s="161"/>
      <c r="G64" s="161"/>
      <c r="H64" s="214"/>
      <c r="I64" s="178"/>
      <c r="J64" s="178"/>
      <c r="K64" s="96"/>
      <c r="L64" s="50"/>
      <c r="M64" s="96"/>
      <c r="N64" s="96"/>
      <c r="O64" s="96"/>
      <c r="P64" s="97"/>
    </row>
    <row r="65" spans="1:16" s="56" customFormat="1" ht="15">
      <c r="A65" s="234">
        <v>49</v>
      </c>
      <c r="B65" s="238"/>
      <c r="C65" s="239" t="s">
        <v>917</v>
      </c>
      <c r="D65" s="278" t="s">
        <v>140</v>
      </c>
      <c r="E65" s="608">
        <v>2</v>
      </c>
      <c r="F65" s="161"/>
      <c r="G65" s="161"/>
      <c r="H65" s="214"/>
      <c r="I65" s="178"/>
      <c r="J65" s="178"/>
      <c r="K65" s="96"/>
      <c r="L65" s="50"/>
      <c r="M65" s="96"/>
      <c r="N65" s="96"/>
      <c r="O65" s="96"/>
      <c r="P65" s="97"/>
    </row>
    <row r="66" spans="1:16" s="56" customFormat="1" ht="15">
      <c r="A66" s="234">
        <v>50</v>
      </c>
      <c r="B66" s="238"/>
      <c r="C66" s="239" t="s">
        <v>926</v>
      </c>
      <c r="D66" s="278" t="s">
        <v>140</v>
      </c>
      <c r="E66" s="608">
        <v>12</v>
      </c>
      <c r="F66" s="161"/>
      <c r="G66" s="161"/>
      <c r="H66" s="214"/>
      <c r="I66" s="178"/>
      <c r="J66" s="178"/>
      <c r="K66" s="96"/>
      <c r="L66" s="50"/>
      <c r="M66" s="96"/>
      <c r="N66" s="96"/>
      <c r="O66" s="96"/>
      <c r="P66" s="97"/>
    </row>
    <row r="67" spans="1:16" s="56" customFormat="1" ht="15">
      <c r="A67" s="234">
        <v>51</v>
      </c>
      <c r="B67" s="238"/>
      <c r="C67" s="239" t="s">
        <v>919</v>
      </c>
      <c r="D67" s="278" t="s">
        <v>140</v>
      </c>
      <c r="E67" s="608">
        <v>1</v>
      </c>
      <c r="F67" s="161"/>
      <c r="G67" s="161"/>
      <c r="H67" s="214"/>
      <c r="I67" s="178"/>
      <c r="J67" s="178"/>
      <c r="K67" s="96"/>
      <c r="L67" s="50"/>
      <c r="M67" s="96"/>
      <c r="N67" s="96"/>
      <c r="O67" s="96"/>
      <c r="P67" s="97"/>
    </row>
    <row r="68" spans="1:16" s="56" customFormat="1" ht="15">
      <c r="A68" s="234">
        <v>52</v>
      </c>
      <c r="B68" s="238"/>
      <c r="C68" s="239" t="s">
        <v>919</v>
      </c>
      <c r="D68" s="278" t="s">
        <v>140</v>
      </c>
      <c r="E68" s="608">
        <v>1</v>
      </c>
      <c r="F68" s="161"/>
      <c r="G68" s="161"/>
      <c r="H68" s="214"/>
      <c r="I68" s="178"/>
      <c r="J68" s="178"/>
      <c r="K68" s="96"/>
      <c r="L68" s="50"/>
      <c r="M68" s="96"/>
      <c r="N68" s="96"/>
      <c r="O68" s="96"/>
      <c r="P68" s="97"/>
    </row>
    <row r="69" spans="1:16" s="56" customFormat="1" ht="15">
      <c r="A69" s="234">
        <v>53</v>
      </c>
      <c r="B69" s="238"/>
      <c r="C69" s="239" t="s">
        <v>920</v>
      </c>
      <c r="D69" s="278" t="s">
        <v>140</v>
      </c>
      <c r="E69" s="608">
        <v>1</v>
      </c>
      <c r="F69" s="161"/>
      <c r="G69" s="161"/>
      <c r="H69" s="214"/>
      <c r="I69" s="178"/>
      <c r="J69" s="178"/>
      <c r="K69" s="96"/>
      <c r="L69" s="50"/>
      <c r="M69" s="96"/>
      <c r="N69" s="96"/>
      <c r="O69" s="96"/>
      <c r="P69" s="97"/>
    </row>
    <row r="70" spans="1:16" s="56" customFormat="1" ht="15">
      <c r="A70" s="234">
        <v>54</v>
      </c>
      <c r="B70" s="238"/>
      <c r="C70" s="239" t="s">
        <v>927</v>
      </c>
      <c r="D70" s="278" t="s">
        <v>140</v>
      </c>
      <c r="E70" s="608">
        <v>1</v>
      </c>
      <c r="F70" s="161"/>
      <c r="G70" s="161"/>
      <c r="H70" s="214"/>
      <c r="I70" s="178"/>
      <c r="J70" s="178"/>
      <c r="K70" s="96"/>
      <c r="L70" s="50"/>
      <c r="M70" s="96"/>
      <c r="N70" s="96"/>
      <c r="O70" s="96"/>
      <c r="P70" s="97"/>
    </row>
    <row r="71" spans="1:16" s="56" customFormat="1" ht="15">
      <c r="A71" s="234">
        <v>55</v>
      </c>
      <c r="B71" s="238"/>
      <c r="C71" s="239" t="s">
        <v>928</v>
      </c>
      <c r="D71" s="278" t="s">
        <v>140</v>
      </c>
      <c r="E71" s="608">
        <v>1</v>
      </c>
      <c r="F71" s="161"/>
      <c r="G71" s="161"/>
      <c r="H71" s="214"/>
      <c r="I71" s="178"/>
      <c r="J71" s="178"/>
      <c r="K71" s="96"/>
      <c r="L71" s="50"/>
      <c r="M71" s="96"/>
      <c r="N71" s="96"/>
      <c r="O71" s="96"/>
      <c r="P71" s="97"/>
    </row>
    <row r="72" spans="1:16" s="56" customFormat="1" ht="15">
      <c r="A72" s="234">
        <v>56</v>
      </c>
      <c r="B72" s="238"/>
      <c r="C72" s="239" t="s">
        <v>911</v>
      </c>
      <c r="D72" s="278" t="s">
        <v>140</v>
      </c>
      <c r="E72" s="608">
        <v>16</v>
      </c>
      <c r="F72" s="161"/>
      <c r="G72" s="161"/>
      <c r="H72" s="214"/>
      <c r="I72" s="178"/>
      <c r="J72" s="178"/>
      <c r="K72" s="96"/>
      <c r="L72" s="50"/>
      <c r="M72" s="96"/>
      <c r="N72" s="96"/>
      <c r="O72" s="96"/>
      <c r="P72" s="97"/>
    </row>
    <row r="73" spans="1:16" s="56" customFormat="1" ht="15">
      <c r="A73" s="234">
        <v>57</v>
      </c>
      <c r="B73" s="238"/>
      <c r="C73" s="239" t="s">
        <v>929</v>
      </c>
      <c r="D73" s="278" t="s">
        <v>140</v>
      </c>
      <c r="E73" s="608">
        <v>2</v>
      </c>
      <c r="F73" s="161"/>
      <c r="G73" s="161"/>
      <c r="H73" s="214"/>
      <c r="I73" s="178"/>
      <c r="J73" s="178"/>
      <c r="K73" s="96"/>
      <c r="L73" s="50"/>
      <c r="M73" s="96"/>
      <c r="N73" s="96"/>
      <c r="O73" s="96"/>
      <c r="P73" s="97"/>
    </row>
    <row r="74" spans="1:16" s="56" customFormat="1" ht="15">
      <c r="A74" s="234">
        <v>58</v>
      </c>
      <c r="B74" s="238"/>
      <c r="C74" s="239" t="s">
        <v>929</v>
      </c>
      <c r="D74" s="278" t="s">
        <v>140</v>
      </c>
      <c r="E74" s="608">
        <v>2</v>
      </c>
      <c r="F74" s="161"/>
      <c r="G74" s="161"/>
      <c r="H74" s="214"/>
      <c r="I74" s="178"/>
      <c r="J74" s="178"/>
      <c r="K74" s="96"/>
      <c r="L74" s="50"/>
      <c r="M74" s="96"/>
      <c r="N74" s="96"/>
      <c r="O74" s="96"/>
      <c r="P74" s="97"/>
    </row>
    <row r="75" spans="1:16" s="56" customFormat="1" ht="15">
      <c r="A75" s="234">
        <v>0</v>
      </c>
      <c r="B75" s="238"/>
      <c r="C75" s="267" t="s">
        <v>939</v>
      </c>
      <c r="D75" s="236"/>
      <c r="E75" s="268"/>
      <c r="F75" s="161"/>
      <c r="G75" s="161"/>
      <c r="H75" s="214"/>
      <c r="I75" s="165"/>
      <c r="J75" s="165"/>
      <c r="K75" s="96"/>
      <c r="L75" s="50"/>
      <c r="M75" s="96"/>
      <c r="N75" s="96"/>
      <c r="O75" s="96"/>
      <c r="P75" s="97"/>
    </row>
    <row r="76" spans="1:16" s="56" customFormat="1" ht="15">
      <c r="A76" s="234">
        <v>59</v>
      </c>
      <c r="B76" s="238"/>
      <c r="C76" s="239" t="s">
        <v>908</v>
      </c>
      <c r="D76" s="278" t="s">
        <v>140</v>
      </c>
      <c r="E76" s="608">
        <v>1</v>
      </c>
      <c r="F76" s="161"/>
      <c r="G76" s="161"/>
      <c r="H76" s="214"/>
      <c r="I76" s="178"/>
      <c r="J76" s="178"/>
      <c r="K76" s="96"/>
      <c r="L76" s="50"/>
      <c r="M76" s="96"/>
      <c r="N76" s="96"/>
      <c r="O76" s="96"/>
      <c r="P76" s="97"/>
    </row>
    <row r="77" spans="1:16" s="56" customFormat="1" ht="15">
      <c r="A77" s="234">
        <v>60</v>
      </c>
      <c r="B77" s="238"/>
      <c r="C77" s="239" t="s">
        <v>908</v>
      </c>
      <c r="D77" s="278" t="s">
        <v>140</v>
      </c>
      <c r="E77" s="608">
        <v>1</v>
      </c>
      <c r="F77" s="161"/>
      <c r="G77" s="161"/>
      <c r="H77" s="214"/>
      <c r="I77" s="178"/>
      <c r="J77" s="178"/>
      <c r="K77" s="96"/>
      <c r="L77" s="50"/>
      <c r="M77" s="96"/>
      <c r="N77" s="96"/>
      <c r="O77" s="96"/>
      <c r="P77" s="97"/>
    </row>
    <row r="78" spans="1:16" s="56" customFormat="1" ht="15">
      <c r="A78" s="234">
        <v>61</v>
      </c>
      <c r="B78" s="238"/>
      <c r="C78" s="239" t="s">
        <v>911</v>
      </c>
      <c r="D78" s="278" t="s">
        <v>140</v>
      </c>
      <c r="E78" s="608">
        <v>1</v>
      </c>
      <c r="F78" s="161"/>
      <c r="G78" s="161"/>
      <c r="H78" s="214"/>
      <c r="I78" s="178"/>
      <c r="J78" s="178"/>
      <c r="K78" s="96"/>
      <c r="L78" s="50"/>
      <c r="M78" s="96"/>
      <c r="N78" s="96"/>
      <c r="O78" s="96"/>
      <c r="P78" s="97"/>
    </row>
    <row r="79" spans="1:16" s="56" customFormat="1" ht="15">
      <c r="A79" s="234">
        <v>62</v>
      </c>
      <c r="B79" s="238"/>
      <c r="C79" s="239" t="s">
        <v>911</v>
      </c>
      <c r="D79" s="278" t="s">
        <v>140</v>
      </c>
      <c r="E79" s="608">
        <v>1</v>
      </c>
      <c r="F79" s="161"/>
      <c r="G79" s="161"/>
      <c r="H79" s="214"/>
      <c r="I79" s="178"/>
      <c r="J79" s="178"/>
      <c r="K79" s="96"/>
      <c r="L79" s="50"/>
      <c r="M79" s="96"/>
      <c r="N79" s="96"/>
      <c r="O79" s="96"/>
      <c r="P79" s="97"/>
    </row>
    <row r="80" spans="1:16" s="56" customFormat="1" ht="15">
      <c r="A80" s="234">
        <v>63</v>
      </c>
      <c r="B80" s="238"/>
      <c r="C80" s="239" t="s">
        <v>913</v>
      </c>
      <c r="D80" s="278" t="s">
        <v>140</v>
      </c>
      <c r="E80" s="608">
        <v>1</v>
      </c>
      <c r="F80" s="161"/>
      <c r="G80" s="161"/>
      <c r="H80" s="214"/>
      <c r="I80" s="178"/>
      <c r="J80" s="178"/>
      <c r="K80" s="96"/>
      <c r="L80" s="50"/>
      <c r="M80" s="96"/>
      <c r="N80" s="96"/>
      <c r="O80" s="96"/>
      <c r="P80" s="97"/>
    </row>
    <row r="81" spans="1:16" s="56" customFormat="1" ht="15">
      <c r="A81" s="234">
        <v>64</v>
      </c>
      <c r="B81" s="238"/>
      <c r="C81" s="239" t="s">
        <v>913</v>
      </c>
      <c r="D81" s="278" t="s">
        <v>140</v>
      </c>
      <c r="E81" s="608">
        <v>1</v>
      </c>
      <c r="F81" s="161"/>
      <c r="G81" s="161"/>
      <c r="H81" s="214"/>
      <c r="I81" s="178"/>
      <c r="J81" s="178"/>
      <c r="K81" s="96"/>
      <c r="L81" s="50"/>
      <c r="M81" s="96"/>
      <c r="N81" s="96"/>
      <c r="O81" s="96"/>
      <c r="P81" s="97"/>
    </row>
    <row r="82" spans="1:16" s="56" customFormat="1" ht="15">
      <c r="A82" s="234">
        <v>65</v>
      </c>
      <c r="B82" s="238"/>
      <c r="C82" s="239" t="s">
        <v>913</v>
      </c>
      <c r="D82" s="278" t="s">
        <v>140</v>
      </c>
      <c r="E82" s="608">
        <v>1</v>
      </c>
      <c r="F82" s="161"/>
      <c r="G82" s="161"/>
      <c r="H82" s="214"/>
      <c r="I82" s="178"/>
      <c r="J82" s="178"/>
      <c r="K82" s="96"/>
      <c r="L82" s="50"/>
      <c r="M82" s="96"/>
      <c r="N82" s="96"/>
      <c r="O82" s="96"/>
      <c r="P82" s="97"/>
    </row>
    <row r="83" spans="1:16" s="56" customFormat="1" ht="15">
      <c r="A83" s="234">
        <v>66</v>
      </c>
      <c r="B83" s="238"/>
      <c r="C83" s="239" t="s">
        <v>913</v>
      </c>
      <c r="D83" s="278" t="s">
        <v>140</v>
      </c>
      <c r="E83" s="608">
        <v>6</v>
      </c>
      <c r="F83" s="161"/>
      <c r="G83" s="161"/>
      <c r="H83" s="214"/>
      <c r="I83" s="178"/>
      <c r="J83" s="178"/>
      <c r="K83" s="96"/>
      <c r="L83" s="50"/>
      <c r="M83" s="96"/>
      <c r="N83" s="96"/>
      <c r="O83" s="96"/>
      <c r="P83" s="97"/>
    </row>
    <row r="84" spans="1:16" s="56" customFormat="1" ht="15">
      <c r="A84" s="234">
        <v>67</v>
      </c>
      <c r="B84" s="238"/>
      <c r="C84" s="239" t="s">
        <v>913</v>
      </c>
      <c r="D84" s="278" t="s">
        <v>140</v>
      </c>
      <c r="E84" s="608">
        <v>1</v>
      </c>
      <c r="F84" s="161"/>
      <c r="G84" s="161"/>
      <c r="H84" s="214"/>
      <c r="I84" s="178"/>
      <c r="J84" s="178"/>
      <c r="K84" s="96"/>
      <c r="L84" s="50"/>
      <c r="M84" s="96"/>
      <c r="N84" s="96"/>
      <c r="O84" s="96"/>
      <c r="P84" s="97"/>
    </row>
    <row r="85" spans="1:16" s="56" customFormat="1" ht="15">
      <c r="A85" s="234">
        <v>68</v>
      </c>
      <c r="B85" s="238"/>
      <c r="C85" s="239" t="s">
        <v>914</v>
      </c>
      <c r="D85" s="278" t="s">
        <v>140</v>
      </c>
      <c r="E85" s="608">
        <v>1</v>
      </c>
      <c r="F85" s="161"/>
      <c r="G85" s="161"/>
      <c r="H85" s="214"/>
      <c r="I85" s="178"/>
      <c r="J85" s="178"/>
      <c r="K85" s="96"/>
      <c r="L85" s="50"/>
      <c r="M85" s="96"/>
      <c r="N85" s="96"/>
      <c r="O85" s="96"/>
      <c r="P85" s="97"/>
    </row>
    <row r="86" spans="1:16" s="56" customFormat="1" ht="15">
      <c r="A86" s="234">
        <v>69</v>
      </c>
      <c r="B86" s="238"/>
      <c r="C86" s="239" t="s">
        <v>914</v>
      </c>
      <c r="D86" s="278" t="s">
        <v>140</v>
      </c>
      <c r="E86" s="608">
        <v>1</v>
      </c>
      <c r="F86" s="161"/>
      <c r="G86" s="161"/>
      <c r="H86" s="214"/>
      <c r="I86" s="178"/>
      <c r="J86" s="178"/>
      <c r="K86" s="96"/>
      <c r="L86" s="50"/>
      <c r="M86" s="96"/>
      <c r="N86" s="96"/>
      <c r="O86" s="96"/>
      <c r="P86" s="97"/>
    </row>
    <row r="87" spans="1:16" s="56" customFormat="1" ht="15">
      <c r="A87" s="234">
        <v>70</v>
      </c>
      <c r="B87" s="238"/>
      <c r="C87" s="239" t="s">
        <v>914</v>
      </c>
      <c r="D87" s="278" t="s">
        <v>140</v>
      </c>
      <c r="E87" s="608">
        <v>3</v>
      </c>
      <c r="F87" s="161"/>
      <c r="G87" s="161"/>
      <c r="H87" s="214"/>
      <c r="I87" s="178"/>
      <c r="J87" s="178"/>
      <c r="K87" s="96"/>
      <c r="L87" s="50"/>
      <c r="M87" s="96"/>
      <c r="N87" s="96"/>
      <c r="O87" s="96"/>
      <c r="P87" s="97"/>
    </row>
    <row r="88" spans="1:16" s="56" customFormat="1" ht="15">
      <c r="A88" s="234">
        <v>71</v>
      </c>
      <c r="B88" s="238"/>
      <c r="C88" s="239" t="s">
        <v>914</v>
      </c>
      <c r="D88" s="278" t="s">
        <v>140</v>
      </c>
      <c r="E88" s="608">
        <v>1</v>
      </c>
      <c r="F88" s="161"/>
      <c r="G88" s="161"/>
      <c r="H88" s="214"/>
      <c r="I88" s="178"/>
      <c r="J88" s="178"/>
      <c r="K88" s="96"/>
      <c r="L88" s="50"/>
      <c r="M88" s="96"/>
      <c r="N88" s="96"/>
      <c r="O88" s="96"/>
      <c r="P88" s="97"/>
    </row>
    <row r="89" spans="1:16" s="56" customFormat="1" ht="15">
      <c r="A89" s="234">
        <v>72</v>
      </c>
      <c r="B89" s="238"/>
      <c r="C89" s="239" t="s">
        <v>914</v>
      </c>
      <c r="D89" s="278" t="s">
        <v>140</v>
      </c>
      <c r="E89" s="608">
        <v>2</v>
      </c>
      <c r="F89" s="161"/>
      <c r="G89" s="161"/>
      <c r="H89" s="214"/>
      <c r="I89" s="178"/>
      <c r="J89" s="178"/>
      <c r="K89" s="96"/>
      <c r="L89" s="50"/>
      <c r="M89" s="96"/>
      <c r="N89" s="96"/>
      <c r="O89" s="96"/>
      <c r="P89" s="97"/>
    </row>
    <row r="90" spans="1:16" s="56" customFormat="1" ht="15">
      <c r="A90" s="234">
        <v>73</v>
      </c>
      <c r="B90" s="238"/>
      <c r="C90" s="239" t="s">
        <v>914</v>
      </c>
      <c r="D90" s="278" t="s">
        <v>140</v>
      </c>
      <c r="E90" s="608">
        <v>1</v>
      </c>
      <c r="F90" s="161"/>
      <c r="G90" s="161"/>
      <c r="H90" s="214"/>
      <c r="I90" s="178"/>
      <c r="J90" s="178"/>
      <c r="K90" s="96"/>
      <c r="L90" s="50"/>
      <c r="M90" s="96"/>
      <c r="N90" s="96"/>
      <c r="O90" s="96"/>
      <c r="P90" s="97"/>
    </row>
    <row r="91" spans="1:16" s="56" customFormat="1" ht="15">
      <c r="A91" s="234">
        <v>0</v>
      </c>
      <c r="B91" s="238"/>
      <c r="C91" s="267" t="s">
        <v>1265</v>
      </c>
      <c r="D91" s="236"/>
      <c r="E91" s="268"/>
      <c r="F91" s="161"/>
      <c r="G91" s="161"/>
      <c r="H91" s="214"/>
      <c r="I91" s="165"/>
      <c r="J91" s="165"/>
      <c r="K91" s="96"/>
      <c r="L91" s="50"/>
      <c r="M91" s="96"/>
      <c r="N91" s="96"/>
      <c r="O91" s="96"/>
      <c r="P91" s="97"/>
    </row>
    <row r="92" spans="1:16" s="56" customFormat="1" ht="25.5">
      <c r="A92" s="234">
        <v>74</v>
      </c>
      <c r="B92" s="238"/>
      <c r="C92" s="285" t="s">
        <v>813</v>
      </c>
      <c r="D92" s="260" t="s">
        <v>29</v>
      </c>
      <c r="E92" s="237">
        <f>(272+65.3)*2+E95*8</f>
        <v>1428.92</v>
      </c>
      <c r="F92" s="161"/>
      <c r="G92" s="161"/>
      <c r="H92" s="214"/>
      <c r="I92" s="161"/>
      <c r="J92" s="161"/>
      <c r="K92" s="96"/>
      <c r="L92" s="50"/>
      <c r="M92" s="96"/>
      <c r="N92" s="96"/>
      <c r="O92" s="96"/>
      <c r="P92" s="97"/>
    </row>
    <row r="93" spans="1:16" s="56" customFormat="1" ht="25.5">
      <c r="A93" s="234">
        <v>75</v>
      </c>
      <c r="B93" s="238"/>
      <c r="C93" s="271" t="s">
        <v>811</v>
      </c>
      <c r="D93" s="260" t="s">
        <v>586</v>
      </c>
      <c r="E93" s="237">
        <f>81.43+13.05+21.52+1.25+10.62</f>
        <v>127.87</v>
      </c>
      <c r="F93" s="161"/>
      <c r="G93" s="161"/>
      <c r="H93" s="214"/>
      <c r="I93" s="161"/>
      <c r="J93" s="161"/>
      <c r="K93" s="96"/>
      <c r="L93" s="50"/>
      <c r="M93" s="96"/>
      <c r="N93" s="96"/>
      <c r="O93" s="96"/>
      <c r="P93" s="97"/>
    </row>
    <row r="94" spans="1:16" s="56" customFormat="1" ht="38.25">
      <c r="A94" s="234">
        <v>76</v>
      </c>
      <c r="B94" s="238"/>
      <c r="C94" s="270" t="s">
        <v>798</v>
      </c>
      <c r="D94" s="260" t="s">
        <v>799</v>
      </c>
      <c r="E94" s="268">
        <f>19.103+16.237+8.23</f>
        <v>43.570000000000007</v>
      </c>
      <c r="F94" s="161"/>
      <c r="G94" s="161"/>
      <c r="H94" s="214"/>
      <c r="I94" s="214"/>
      <c r="J94" s="214"/>
      <c r="K94" s="96"/>
      <c r="L94" s="50"/>
      <c r="M94" s="96"/>
      <c r="N94" s="96"/>
      <c r="O94" s="96"/>
      <c r="P94" s="97"/>
    </row>
    <row r="95" spans="1:16" s="56" customFormat="1" ht="38.25">
      <c r="A95" s="234">
        <v>77</v>
      </c>
      <c r="B95" s="238"/>
      <c r="C95" s="271" t="s">
        <v>1268</v>
      </c>
      <c r="D95" s="260" t="s">
        <v>586</v>
      </c>
      <c r="E95" s="268">
        <f>47.86+29.56+16.87</f>
        <v>94.29</v>
      </c>
      <c r="F95" s="161"/>
      <c r="G95" s="161"/>
      <c r="H95" s="214"/>
      <c r="I95" s="161"/>
      <c r="J95" s="161"/>
      <c r="K95" s="96"/>
      <c r="L95" s="50"/>
      <c r="M95" s="96"/>
      <c r="N95" s="96"/>
      <c r="O95" s="96"/>
      <c r="P95" s="97"/>
    </row>
    <row r="96" spans="1:16" s="56" customFormat="1" ht="15">
      <c r="A96" s="234">
        <v>0</v>
      </c>
      <c r="B96" s="238"/>
      <c r="C96" s="267" t="s">
        <v>932</v>
      </c>
      <c r="D96" s="236"/>
      <c r="E96" s="268"/>
      <c r="F96" s="161"/>
      <c r="G96" s="161"/>
      <c r="H96" s="214"/>
      <c r="I96" s="165"/>
      <c r="J96" s="165"/>
      <c r="K96" s="96"/>
      <c r="L96" s="50"/>
      <c r="M96" s="96"/>
      <c r="N96" s="96"/>
      <c r="O96" s="96"/>
      <c r="P96" s="97"/>
    </row>
    <row r="97" spans="1:16" s="56" customFormat="1" ht="25.5">
      <c r="A97" s="234">
        <v>78</v>
      </c>
      <c r="B97" s="238"/>
      <c r="C97" s="285" t="s">
        <v>813</v>
      </c>
      <c r="D97" s="260" t="s">
        <v>29</v>
      </c>
      <c r="E97" s="268">
        <v>220.16</v>
      </c>
      <c r="F97" s="161"/>
      <c r="G97" s="161"/>
      <c r="H97" s="214"/>
      <c r="I97" s="161"/>
      <c r="J97" s="161"/>
      <c r="K97" s="96"/>
      <c r="L97" s="50"/>
      <c r="M97" s="96"/>
      <c r="N97" s="96"/>
      <c r="O97" s="96"/>
      <c r="P97" s="97"/>
    </row>
    <row r="98" spans="1:16" s="56" customFormat="1" ht="38.25">
      <c r="A98" s="234">
        <v>79</v>
      </c>
      <c r="B98" s="238"/>
      <c r="C98" s="270" t="s">
        <v>798</v>
      </c>
      <c r="D98" s="260" t="s">
        <v>799</v>
      </c>
      <c r="E98" s="268">
        <v>5.6079999999999997</v>
      </c>
      <c r="F98" s="161"/>
      <c r="G98" s="161"/>
      <c r="H98" s="214"/>
      <c r="I98" s="214"/>
      <c r="J98" s="214"/>
      <c r="K98" s="96"/>
      <c r="L98" s="50"/>
      <c r="M98" s="96"/>
      <c r="N98" s="96"/>
      <c r="O98" s="96"/>
      <c r="P98" s="97"/>
    </row>
    <row r="99" spans="1:16" s="56" customFormat="1" ht="38.25">
      <c r="A99" s="234">
        <v>80</v>
      </c>
      <c r="B99" s="238"/>
      <c r="C99" s="271" t="s">
        <v>1269</v>
      </c>
      <c r="D99" s="260" t="s">
        <v>586</v>
      </c>
      <c r="E99" s="268">
        <v>27.52</v>
      </c>
      <c r="F99" s="161"/>
      <c r="G99" s="161"/>
      <c r="H99" s="214"/>
      <c r="I99" s="161"/>
      <c r="J99" s="161"/>
      <c r="K99" s="96"/>
      <c r="L99" s="50"/>
      <c r="M99" s="96"/>
      <c r="N99" s="96"/>
      <c r="O99" s="96"/>
      <c r="P99" s="97"/>
    </row>
    <row r="100" spans="1:16" s="56" customFormat="1" ht="15">
      <c r="A100" s="234">
        <v>0</v>
      </c>
      <c r="B100" s="238"/>
      <c r="C100" s="267" t="s">
        <v>940</v>
      </c>
      <c r="D100" s="236"/>
      <c r="E100" s="268"/>
      <c r="F100" s="161"/>
      <c r="G100" s="161"/>
      <c r="H100" s="214"/>
      <c r="I100" s="165"/>
      <c r="J100" s="165"/>
      <c r="K100" s="96"/>
      <c r="L100" s="50"/>
      <c r="M100" s="96"/>
      <c r="N100" s="96"/>
      <c r="O100" s="96"/>
      <c r="P100" s="97"/>
    </row>
    <row r="101" spans="1:16" s="56" customFormat="1" ht="51">
      <c r="A101" s="273">
        <v>81</v>
      </c>
      <c r="B101" s="274"/>
      <c r="C101" s="277" t="s">
        <v>933</v>
      </c>
      <c r="D101" s="275" t="s">
        <v>799</v>
      </c>
      <c r="E101" s="419">
        <f>1.862+0.224+0.512+0.06</f>
        <v>2.6580000000000004</v>
      </c>
      <c r="F101" s="161"/>
      <c r="G101" s="161"/>
      <c r="H101" s="214"/>
      <c r="I101" s="276"/>
      <c r="J101" s="276"/>
      <c r="K101" s="96"/>
      <c r="L101" s="50"/>
      <c r="M101" s="96"/>
      <c r="N101" s="96"/>
      <c r="O101" s="96"/>
      <c r="P101" s="97"/>
    </row>
    <row r="102" spans="1:16" s="56" customFormat="1">
      <c r="A102" s="429">
        <v>0</v>
      </c>
      <c r="B102" s="281"/>
      <c r="C102" s="282" t="s">
        <v>960</v>
      </c>
      <c r="D102" s="14"/>
      <c r="E102" s="15"/>
      <c r="F102" s="161"/>
      <c r="G102" s="161"/>
      <c r="H102" s="214"/>
      <c r="I102" s="430"/>
      <c r="J102" s="430"/>
      <c r="K102" s="96"/>
      <c r="L102" s="50"/>
      <c r="M102" s="96"/>
      <c r="N102" s="96"/>
      <c r="O102" s="96"/>
      <c r="P102" s="97"/>
    </row>
    <row r="103" spans="1:16" s="56" customFormat="1">
      <c r="A103" s="429">
        <v>0</v>
      </c>
      <c r="B103" s="281"/>
      <c r="C103" s="282" t="s">
        <v>882</v>
      </c>
      <c r="D103" s="14"/>
      <c r="E103" s="15"/>
      <c r="F103" s="161"/>
      <c r="G103" s="161"/>
      <c r="H103" s="214"/>
      <c r="I103" s="430"/>
      <c r="J103" s="430"/>
      <c r="K103" s="96"/>
      <c r="L103" s="50"/>
      <c r="M103" s="96"/>
      <c r="N103" s="96"/>
      <c r="O103" s="96"/>
      <c r="P103" s="97"/>
    </row>
    <row r="104" spans="1:16" s="56" customFormat="1" ht="38.25">
      <c r="A104" s="261">
        <v>82</v>
      </c>
      <c r="B104" s="431"/>
      <c r="C104" s="432" t="s">
        <v>1394</v>
      </c>
      <c r="D104" s="391" t="s">
        <v>29</v>
      </c>
      <c r="E104" s="215">
        <v>224.6</v>
      </c>
      <c r="F104" s="161"/>
      <c r="G104" s="161"/>
      <c r="H104" s="214"/>
      <c r="I104" s="181"/>
      <c r="J104" s="181"/>
      <c r="K104" s="96"/>
      <c r="L104" s="50"/>
      <c r="M104" s="96"/>
      <c r="N104" s="96"/>
      <c r="O104" s="96"/>
      <c r="P104" s="97"/>
    </row>
    <row r="105" spans="1:16" s="56" customFormat="1" ht="51">
      <c r="A105" s="261">
        <v>83</v>
      </c>
      <c r="B105" s="433"/>
      <c r="C105" s="386" t="s">
        <v>1395</v>
      </c>
      <c r="D105" s="260" t="s">
        <v>29</v>
      </c>
      <c r="E105" s="215">
        <v>224.6</v>
      </c>
      <c r="F105" s="161"/>
      <c r="G105" s="161"/>
      <c r="H105" s="214"/>
      <c r="I105" s="214"/>
      <c r="J105" s="214"/>
      <c r="K105" s="96"/>
      <c r="L105" s="50"/>
      <c r="M105" s="96"/>
      <c r="N105" s="96"/>
      <c r="O105" s="96"/>
      <c r="P105" s="97"/>
    </row>
    <row r="106" spans="1:16" s="56" customFormat="1" ht="25.5">
      <c r="A106" s="261">
        <v>84</v>
      </c>
      <c r="B106" s="433"/>
      <c r="C106" s="386" t="s">
        <v>883</v>
      </c>
      <c r="D106" s="260" t="s">
        <v>29</v>
      </c>
      <c r="E106" s="215">
        <v>224.6</v>
      </c>
      <c r="F106" s="161"/>
      <c r="G106" s="161"/>
      <c r="H106" s="214"/>
      <c r="I106" s="214"/>
      <c r="J106" s="214"/>
      <c r="K106" s="96"/>
      <c r="L106" s="50"/>
      <c r="M106" s="96"/>
      <c r="N106" s="96"/>
      <c r="O106" s="96"/>
      <c r="P106" s="97"/>
    </row>
    <row r="107" spans="1:16" s="56" customFormat="1">
      <c r="A107" s="261">
        <v>85</v>
      </c>
      <c r="B107" s="433"/>
      <c r="C107" s="380" t="s">
        <v>884</v>
      </c>
      <c r="D107" s="260" t="s">
        <v>29</v>
      </c>
      <c r="E107" s="215">
        <v>224.6</v>
      </c>
      <c r="F107" s="161"/>
      <c r="G107" s="161"/>
      <c r="H107" s="214"/>
      <c r="I107" s="214"/>
      <c r="J107" s="214"/>
      <c r="K107" s="96"/>
      <c r="L107" s="50"/>
      <c r="M107" s="96"/>
      <c r="N107" s="96"/>
      <c r="O107" s="96"/>
      <c r="P107" s="97"/>
    </row>
    <row r="108" spans="1:16" s="56" customFormat="1">
      <c r="A108" s="429">
        <v>0</v>
      </c>
      <c r="B108" s="281"/>
      <c r="C108" s="282" t="s">
        <v>885</v>
      </c>
      <c r="D108" s="14"/>
      <c r="E108" s="15"/>
      <c r="F108" s="161"/>
      <c r="G108" s="161"/>
      <c r="H108" s="214"/>
      <c r="I108" s="430"/>
      <c r="J108" s="430"/>
      <c r="K108" s="96"/>
      <c r="L108" s="50"/>
      <c r="M108" s="96"/>
      <c r="N108" s="96"/>
      <c r="O108" s="96"/>
      <c r="P108" s="97"/>
    </row>
    <row r="109" spans="1:16" s="56" customFormat="1" ht="25.5">
      <c r="A109" s="234">
        <v>86</v>
      </c>
      <c r="B109" s="236"/>
      <c r="C109" s="239" t="s">
        <v>886</v>
      </c>
      <c r="D109" s="236" t="s">
        <v>29</v>
      </c>
      <c r="E109" s="609">
        <v>535.4</v>
      </c>
      <c r="F109" s="161"/>
      <c r="G109" s="161"/>
      <c r="H109" s="214"/>
      <c r="I109" s="215"/>
      <c r="J109" s="216"/>
      <c r="K109" s="96"/>
      <c r="L109" s="50"/>
      <c r="M109" s="96"/>
      <c r="N109" s="96"/>
      <c r="O109" s="96"/>
      <c r="P109" s="97"/>
    </row>
    <row r="110" spans="1:16" s="56" customFormat="1" ht="25.5">
      <c r="A110" s="261">
        <v>0</v>
      </c>
      <c r="B110" s="433"/>
      <c r="C110" s="265" t="s">
        <v>887</v>
      </c>
      <c r="D110" s="443" t="s">
        <v>881</v>
      </c>
      <c r="E110" s="215"/>
      <c r="F110" s="161"/>
      <c r="G110" s="161"/>
      <c r="H110" s="214"/>
      <c r="I110" s="215"/>
      <c r="J110" s="216"/>
      <c r="K110" s="96"/>
      <c r="L110" s="50"/>
      <c r="M110" s="96"/>
      <c r="N110" s="96"/>
      <c r="O110" s="96"/>
      <c r="P110" s="97"/>
    </row>
    <row r="111" spans="1:16" s="56" customFormat="1">
      <c r="A111" s="429">
        <v>0</v>
      </c>
      <c r="B111" s="281"/>
      <c r="C111" s="282" t="s">
        <v>888</v>
      </c>
      <c r="D111" s="14"/>
      <c r="E111" s="15"/>
      <c r="F111" s="161"/>
      <c r="G111" s="161"/>
      <c r="H111" s="214"/>
      <c r="I111" s="430"/>
      <c r="J111" s="430"/>
      <c r="K111" s="96"/>
      <c r="L111" s="50"/>
      <c r="M111" s="96"/>
      <c r="N111" s="96"/>
      <c r="O111" s="96"/>
      <c r="P111" s="97"/>
    </row>
    <row r="112" spans="1:16" s="56" customFormat="1" ht="25.5">
      <c r="A112" s="234">
        <v>87</v>
      </c>
      <c r="B112" s="236"/>
      <c r="C112" s="239" t="s">
        <v>886</v>
      </c>
      <c r="D112" s="236" t="s">
        <v>29</v>
      </c>
      <c r="E112" s="609">
        <v>247.1</v>
      </c>
      <c r="F112" s="161"/>
      <c r="G112" s="161"/>
      <c r="H112" s="214"/>
      <c r="I112" s="215"/>
      <c r="J112" s="216"/>
      <c r="K112" s="96"/>
      <c r="L112" s="50"/>
      <c r="M112" s="96"/>
      <c r="N112" s="96"/>
      <c r="O112" s="96"/>
      <c r="P112" s="97"/>
    </row>
    <row r="113" spans="1:16" s="56" customFormat="1" ht="25.5">
      <c r="A113" s="261">
        <v>0</v>
      </c>
      <c r="B113" s="433"/>
      <c r="C113" s="265" t="s">
        <v>887</v>
      </c>
      <c r="D113" s="443" t="s">
        <v>881</v>
      </c>
      <c r="E113" s="215"/>
      <c r="F113" s="161"/>
      <c r="G113" s="161"/>
      <c r="H113" s="214"/>
      <c r="I113" s="215"/>
      <c r="J113" s="216"/>
      <c r="K113" s="96"/>
      <c r="L113" s="50"/>
      <c r="M113" s="96"/>
      <c r="N113" s="96"/>
      <c r="O113" s="96"/>
      <c r="P113" s="97"/>
    </row>
    <row r="114" spans="1:16" s="56" customFormat="1">
      <c r="A114" s="429">
        <v>0</v>
      </c>
      <c r="B114" s="281"/>
      <c r="C114" s="282" t="s">
        <v>890</v>
      </c>
      <c r="D114" s="14"/>
      <c r="E114" s="15"/>
      <c r="F114" s="161"/>
      <c r="G114" s="161"/>
      <c r="H114" s="214"/>
      <c r="I114" s="430"/>
      <c r="J114" s="430"/>
      <c r="K114" s="96"/>
      <c r="L114" s="50"/>
      <c r="M114" s="96"/>
      <c r="N114" s="96"/>
      <c r="O114" s="96"/>
      <c r="P114" s="97"/>
    </row>
    <row r="115" spans="1:16" s="56" customFormat="1" ht="25.5">
      <c r="A115" s="234">
        <v>88</v>
      </c>
      <c r="B115" s="236"/>
      <c r="C115" s="239" t="s">
        <v>886</v>
      </c>
      <c r="D115" s="236" t="s">
        <v>29</v>
      </c>
      <c r="E115" s="609">
        <v>14.8</v>
      </c>
      <c r="F115" s="161"/>
      <c r="G115" s="161"/>
      <c r="H115" s="214"/>
      <c r="I115" s="215"/>
      <c r="J115" s="216"/>
      <c r="K115" s="96"/>
      <c r="L115" s="50"/>
      <c r="M115" s="96"/>
      <c r="N115" s="96"/>
      <c r="O115" s="96"/>
      <c r="P115" s="97"/>
    </row>
    <row r="116" spans="1:16" s="56" customFormat="1" ht="25.5">
      <c r="A116" s="261">
        <v>0</v>
      </c>
      <c r="B116" s="433"/>
      <c r="C116" s="265" t="s">
        <v>887</v>
      </c>
      <c r="D116" s="443" t="s">
        <v>881</v>
      </c>
      <c r="E116" s="215"/>
      <c r="F116" s="161"/>
      <c r="G116" s="161"/>
      <c r="H116" s="214"/>
      <c r="I116" s="215"/>
      <c r="J116" s="216"/>
      <c r="K116" s="96"/>
      <c r="L116" s="50"/>
      <c r="M116" s="96"/>
      <c r="N116" s="96"/>
      <c r="O116" s="96"/>
      <c r="P116" s="97"/>
    </row>
    <row r="117" spans="1:16" s="56" customFormat="1">
      <c r="A117" s="429">
        <v>0</v>
      </c>
      <c r="B117" s="281"/>
      <c r="C117" s="282" t="s">
        <v>891</v>
      </c>
      <c r="D117" s="14"/>
      <c r="E117" s="15"/>
      <c r="F117" s="161"/>
      <c r="G117" s="161"/>
      <c r="H117" s="214"/>
      <c r="I117" s="430"/>
      <c r="J117" s="430"/>
      <c r="K117" s="96"/>
      <c r="L117" s="50"/>
      <c r="M117" s="96"/>
      <c r="N117" s="96"/>
      <c r="O117" s="96"/>
      <c r="P117" s="97"/>
    </row>
    <row r="118" spans="1:16" s="56" customFormat="1" ht="25.5">
      <c r="A118" s="234">
        <v>89</v>
      </c>
      <c r="B118" s="236"/>
      <c r="C118" s="239" t="s">
        <v>886</v>
      </c>
      <c r="D118" s="236" t="s">
        <v>29</v>
      </c>
      <c r="E118" s="609">
        <v>313.3</v>
      </c>
      <c r="F118" s="161"/>
      <c r="G118" s="161"/>
      <c r="H118" s="214"/>
      <c r="I118" s="215"/>
      <c r="J118" s="216"/>
      <c r="K118" s="96"/>
      <c r="L118" s="50"/>
      <c r="M118" s="96"/>
      <c r="N118" s="96"/>
      <c r="O118" s="96"/>
      <c r="P118" s="97"/>
    </row>
    <row r="119" spans="1:16" s="56" customFormat="1" ht="25.5">
      <c r="A119" s="261">
        <v>0</v>
      </c>
      <c r="B119" s="433"/>
      <c r="C119" s="265" t="s">
        <v>887</v>
      </c>
      <c r="D119" s="443" t="s">
        <v>881</v>
      </c>
      <c r="E119" s="215"/>
      <c r="F119" s="161"/>
      <c r="G119" s="161"/>
      <c r="H119" s="214"/>
      <c r="I119" s="215"/>
      <c r="J119" s="216"/>
      <c r="K119" s="96"/>
      <c r="L119" s="50"/>
      <c r="M119" s="96"/>
      <c r="N119" s="96"/>
      <c r="O119" s="96"/>
      <c r="P119" s="97"/>
    </row>
    <row r="120" spans="1:16" s="56" customFormat="1">
      <c r="A120" s="429">
        <v>0</v>
      </c>
      <c r="B120" s="281"/>
      <c r="C120" s="282" t="s">
        <v>893</v>
      </c>
      <c r="D120" s="14"/>
      <c r="E120" s="15"/>
      <c r="F120" s="161"/>
      <c r="G120" s="161"/>
      <c r="H120" s="214"/>
      <c r="I120" s="430"/>
      <c r="J120" s="430"/>
      <c r="K120" s="96"/>
      <c r="L120" s="50"/>
      <c r="M120" s="96"/>
      <c r="N120" s="96"/>
      <c r="O120" s="96"/>
      <c r="P120" s="97"/>
    </row>
    <row r="121" spans="1:16" s="56" customFormat="1" ht="25.5">
      <c r="A121" s="234">
        <v>90</v>
      </c>
      <c r="B121" s="236"/>
      <c r="C121" s="239" t="s">
        <v>886</v>
      </c>
      <c r="D121" s="236" t="s">
        <v>29</v>
      </c>
      <c r="E121" s="609">
        <f>831*2</f>
        <v>1662</v>
      </c>
      <c r="F121" s="161"/>
      <c r="G121" s="161"/>
      <c r="H121" s="214"/>
      <c r="I121" s="215"/>
      <c r="J121" s="216"/>
      <c r="K121" s="96"/>
      <c r="L121" s="50"/>
      <c r="M121" s="96"/>
      <c r="N121" s="96"/>
      <c r="O121" s="96"/>
      <c r="P121" s="97"/>
    </row>
    <row r="122" spans="1:16" s="56" customFormat="1" ht="25.5">
      <c r="A122" s="261">
        <v>0</v>
      </c>
      <c r="B122" s="433"/>
      <c r="C122" s="265" t="s">
        <v>895</v>
      </c>
      <c r="D122" s="443" t="s">
        <v>881</v>
      </c>
      <c r="E122" s="215"/>
      <c r="F122" s="161"/>
      <c r="G122" s="161"/>
      <c r="H122" s="214"/>
      <c r="I122" s="215"/>
      <c r="J122" s="216"/>
      <c r="K122" s="96"/>
      <c r="L122" s="50"/>
      <c r="M122" s="96"/>
      <c r="N122" s="96"/>
      <c r="O122" s="96"/>
      <c r="P122" s="97"/>
    </row>
    <row r="123" spans="1:16" s="56" customFormat="1">
      <c r="A123" s="429">
        <v>0</v>
      </c>
      <c r="B123" s="281"/>
      <c r="C123" s="282" t="s">
        <v>894</v>
      </c>
      <c r="D123" s="14"/>
      <c r="E123" s="15"/>
      <c r="F123" s="161"/>
      <c r="G123" s="161"/>
      <c r="H123" s="214"/>
      <c r="I123" s="430"/>
      <c r="J123" s="430"/>
      <c r="K123" s="96"/>
      <c r="L123" s="50"/>
      <c r="M123" s="96"/>
      <c r="N123" s="96"/>
      <c r="O123" s="96"/>
      <c r="P123" s="97"/>
    </row>
    <row r="124" spans="1:16" s="56" customFormat="1" ht="25.5">
      <c r="A124" s="234">
        <v>91</v>
      </c>
      <c r="B124" s="236"/>
      <c r="C124" s="239" t="s">
        <v>886</v>
      </c>
      <c r="D124" s="236" t="s">
        <v>29</v>
      </c>
      <c r="E124" s="609">
        <f>330.4*2</f>
        <v>660.8</v>
      </c>
      <c r="F124" s="161"/>
      <c r="G124" s="161"/>
      <c r="H124" s="214"/>
      <c r="I124" s="215"/>
      <c r="J124" s="216"/>
      <c r="K124" s="96"/>
      <c r="L124" s="50"/>
      <c r="M124" s="96"/>
      <c r="N124" s="96"/>
      <c r="O124" s="96"/>
      <c r="P124" s="97"/>
    </row>
    <row r="125" spans="1:16" s="56" customFormat="1" ht="25.5">
      <c r="A125" s="261">
        <v>0</v>
      </c>
      <c r="B125" s="433"/>
      <c r="C125" s="265" t="s">
        <v>896</v>
      </c>
      <c r="D125" s="443" t="s">
        <v>881</v>
      </c>
      <c r="E125" s="215"/>
      <c r="F125" s="161"/>
      <c r="G125" s="161"/>
      <c r="H125" s="214"/>
      <c r="I125" s="215"/>
      <c r="J125" s="216"/>
      <c r="K125" s="96"/>
      <c r="L125" s="50"/>
      <c r="M125" s="96"/>
      <c r="N125" s="96"/>
      <c r="O125" s="96"/>
      <c r="P125" s="97"/>
    </row>
    <row r="126" spans="1:16" s="56" customFormat="1">
      <c r="A126" s="429">
        <v>0</v>
      </c>
      <c r="B126" s="281"/>
      <c r="C126" s="282" t="s">
        <v>897</v>
      </c>
      <c r="D126" s="14"/>
      <c r="E126" s="15"/>
      <c r="F126" s="161"/>
      <c r="G126" s="161"/>
      <c r="H126" s="214"/>
      <c r="I126" s="430"/>
      <c r="J126" s="430"/>
      <c r="K126" s="96"/>
      <c r="L126" s="50"/>
      <c r="M126" s="96"/>
      <c r="N126" s="96"/>
      <c r="O126" s="96"/>
      <c r="P126" s="97"/>
    </row>
    <row r="127" spans="1:16" s="56" customFormat="1" ht="25.5">
      <c r="A127" s="234">
        <v>92</v>
      </c>
      <c r="B127" s="236"/>
      <c r="C127" s="239" t="s">
        <v>886</v>
      </c>
      <c r="D127" s="236" t="s">
        <v>29</v>
      </c>
      <c r="E127" s="609">
        <f>1781*2</f>
        <v>3562</v>
      </c>
      <c r="F127" s="161"/>
      <c r="G127" s="161"/>
      <c r="H127" s="214"/>
      <c r="I127" s="215"/>
      <c r="J127" s="216"/>
      <c r="K127" s="96"/>
      <c r="L127" s="50"/>
      <c r="M127" s="96"/>
      <c r="N127" s="96"/>
      <c r="O127" s="96"/>
      <c r="P127" s="97"/>
    </row>
    <row r="128" spans="1:16" s="56" customFormat="1" ht="25.5">
      <c r="A128" s="261">
        <v>0</v>
      </c>
      <c r="B128" s="433"/>
      <c r="C128" s="265" t="s">
        <v>887</v>
      </c>
      <c r="D128" s="443" t="s">
        <v>881</v>
      </c>
      <c r="E128" s="215"/>
      <c r="F128" s="161"/>
      <c r="G128" s="161"/>
      <c r="H128" s="214"/>
      <c r="I128" s="215"/>
      <c r="J128" s="216"/>
      <c r="K128" s="96"/>
      <c r="L128" s="50"/>
      <c r="M128" s="96"/>
      <c r="N128" s="96"/>
      <c r="O128" s="96"/>
      <c r="P128" s="97"/>
    </row>
    <row r="129" spans="1:16" s="56" customFormat="1">
      <c r="A129" s="429">
        <v>0</v>
      </c>
      <c r="B129" s="281"/>
      <c r="C129" s="282" t="s">
        <v>899</v>
      </c>
      <c r="D129" s="14"/>
      <c r="E129" s="15"/>
      <c r="F129" s="161"/>
      <c r="G129" s="161"/>
      <c r="H129" s="214"/>
      <c r="I129" s="430"/>
      <c r="J129" s="430"/>
      <c r="K129" s="96"/>
      <c r="L129" s="50"/>
      <c r="M129" s="96"/>
      <c r="N129" s="96"/>
      <c r="O129" s="96"/>
      <c r="P129" s="97"/>
    </row>
    <row r="130" spans="1:16" s="56" customFormat="1" ht="25.5">
      <c r="A130" s="261">
        <v>93</v>
      </c>
      <c r="B130" s="422"/>
      <c r="C130" s="265" t="s">
        <v>898</v>
      </c>
      <c r="D130" s="260" t="s">
        <v>29</v>
      </c>
      <c r="E130" s="609">
        <f>169.7*2</f>
        <v>339.4</v>
      </c>
      <c r="F130" s="161"/>
      <c r="G130" s="161"/>
      <c r="H130" s="214"/>
      <c r="I130" s="214"/>
      <c r="J130" s="214"/>
      <c r="K130" s="96"/>
      <c r="L130" s="50"/>
      <c r="M130" s="96"/>
      <c r="N130" s="96"/>
      <c r="O130" s="96"/>
      <c r="P130" s="97"/>
    </row>
    <row r="131" spans="1:16" s="56" customFormat="1" ht="25.5">
      <c r="A131" s="261">
        <v>0</v>
      </c>
      <c r="B131" s="433"/>
      <c r="C131" s="265" t="s">
        <v>887</v>
      </c>
      <c r="D131" s="443" t="s">
        <v>881</v>
      </c>
      <c r="E131" s="215"/>
      <c r="F131" s="161"/>
      <c r="G131" s="161"/>
      <c r="H131" s="214"/>
      <c r="I131" s="215"/>
      <c r="J131" s="216"/>
      <c r="K131" s="96"/>
      <c r="L131" s="50"/>
      <c r="M131" s="96"/>
      <c r="N131" s="96"/>
      <c r="O131" s="96"/>
      <c r="P131" s="97"/>
    </row>
    <row r="132" spans="1:16" s="56" customFormat="1">
      <c r="A132" s="429">
        <v>0</v>
      </c>
      <c r="B132" s="281"/>
      <c r="C132" s="282" t="s">
        <v>900</v>
      </c>
      <c r="D132" s="14"/>
      <c r="E132" s="15"/>
      <c r="F132" s="161"/>
      <c r="G132" s="161"/>
      <c r="H132" s="214"/>
      <c r="I132" s="430"/>
      <c r="J132" s="430"/>
      <c r="K132" s="96"/>
      <c r="L132" s="50"/>
      <c r="M132" s="96"/>
      <c r="N132" s="96"/>
      <c r="O132" s="96"/>
      <c r="P132" s="97"/>
    </row>
    <row r="133" spans="1:16" s="56" customFormat="1" ht="25.5">
      <c r="A133" s="234">
        <v>94</v>
      </c>
      <c r="B133" s="236"/>
      <c r="C133" s="239" t="s">
        <v>886</v>
      </c>
      <c r="D133" s="236" t="s">
        <v>29</v>
      </c>
      <c r="E133" s="609">
        <f>145.8*2</f>
        <v>291.60000000000002</v>
      </c>
      <c r="F133" s="161"/>
      <c r="G133" s="161"/>
      <c r="H133" s="214"/>
      <c r="I133" s="215"/>
      <c r="J133" s="216"/>
      <c r="K133" s="96"/>
      <c r="L133" s="50"/>
      <c r="M133" s="96"/>
      <c r="N133" s="96"/>
      <c r="O133" s="96"/>
      <c r="P133" s="97"/>
    </row>
    <row r="134" spans="1:16" s="56" customFormat="1">
      <c r="A134" s="261">
        <v>0</v>
      </c>
      <c r="B134" s="433"/>
      <c r="C134" s="265" t="s">
        <v>901</v>
      </c>
      <c r="D134" s="443" t="s">
        <v>881</v>
      </c>
      <c r="E134" s="215"/>
      <c r="F134" s="161"/>
      <c r="G134" s="161"/>
      <c r="H134" s="214"/>
      <c r="I134" s="215"/>
      <c r="J134" s="216"/>
      <c r="K134" s="96"/>
      <c r="L134" s="50"/>
      <c r="M134" s="96"/>
      <c r="N134" s="96"/>
      <c r="O134" s="96"/>
      <c r="P134" s="97"/>
    </row>
    <row r="135" spans="1:16" s="56" customFormat="1">
      <c r="A135" s="429">
        <v>0</v>
      </c>
      <c r="B135" s="281"/>
      <c r="C135" s="282" t="s">
        <v>1281</v>
      </c>
      <c r="D135" s="14"/>
      <c r="E135" s="15"/>
      <c r="F135" s="161"/>
      <c r="G135" s="161"/>
      <c r="H135" s="214"/>
      <c r="I135" s="430"/>
      <c r="J135" s="430"/>
      <c r="K135" s="96"/>
      <c r="L135" s="50"/>
      <c r="M135" s="96"/>
      <c r="N135" s="96"/>
      <c r="O135" s="96"/>
      <c r="P135" s="97"/>
    </row>
    <row r="136" spans="1:16" s="56" customFormat="1" ht="25.5">
      <c r="A136" s="251">
        <v>95</v>
      </c>
      <c r="B136" s="236"/>
      <c r="C136" s="239" t="s">
        <v>886</v>
      </c>
      <c r="D136" s="236" t="s">
        <v>29</v>
      </c>
      <c r="E136" s="609">
        <f>79.4*2</f>
        <v>158.80000000000001</v>
      </c>
      <c r="F136" s="161"/>
      <c r="G136" s="161"/>
      <c r="H136" s="214"/>
      <c r="I136" s="215"/>
      <c r="J136" s="216"/>
      <c r="K136" s="96"/>
      <c r="L136" s="50"/>
      <c r="M136" s="96"/>
      <c r="N136" s="96"/>
      <c r="O136" s="96"/>
      <c r="P136" s="97"/>
    </row>
    <row r="137" spans="1:16" s="56" customFormat="1">
      <c r="A137" s="261">
        <v>0</v>
      </c>
      <c r="B137" s="433"/>
      <c r="C137" s="265" t="s">
        <v>901</v>
      </c>
      <c r="D137" s="443" t="s">
        <v>881</v>
      </c>
      <c r="E137" s="215"/>
      <c r="F137" s="161"/>
      <c r="G137" s="161"/>
      <c r="H137" s="214"/>
      <c r="I137" s="215"/>
      <c r="J137" s="216"/>
      <c r="K137" s="96"/>
      <c r="L137" s="50"/>
      <c r="M137" s="96"/>
      <c r="N137" s="96"/>
      <c r="O137" s="96"/>
      <c r="P137" s="97"/>
    </row>
    <row r="138" spans="1:16" s="56" customFormat="1">
      <c r="A138" s="429">
        <v>0</v>
      </c>
      <c r="B138" s="281"/>
      <c r="C138" s="282" t="s">
        <v>880</v>
      </c>
      <c r="D138" s="14"/>
      <c r="E138" s="15"/>
      <c r="F138" s="161"/>
      <c r="G138" s="161"/>
      <c r="H138" s="214"/>
      <c r="I138" s="430"/>
      <c r="J138" s="430"/>
      <c r="K138" s="96"/>
      <c r="L138" s="50"/>
      <c r="M138" s="96"/>
      <c r="N138" s="96"/>
      <c r="O138" s="96"/>
      <c r="P138" s="97"/>
    </row>
    <row r="139" spans="1:16" s="56" customFormat="1" ht="38.25">
      <c r="A139" s="261">
        <v>96</v>
      </c>
      <c r="B139" s="238"/>
      <c r="C139" s="265" t="s">
        <v>1396</v>
      </c>
      <c r="D139" s="260" t="s">
        <v>29</v>
      </c>
      <c r="E139" s="237">
        <f>224.6*2</f>
        <v>449.2</v>
      </c>
      <c r="F139" s="161"/>
      <c r="G139" s="161"/>
      <c r="H139" s="214"/>
      <c r="I139" s="214"/>
      <c r="J139" s="214"/>
      <c r="K139" s="96"/>
      <c r="L139" s="50"/>
      <c r="M139" s="96"/>
      <c r="N139" s="96"/>
      <c r="O139" s="96"/>
      <c r="P139" s="97"/>
    </row>
    <row r="140" spans="1:16" s="56" customFormat="1" ht="51">
      <c r="A140" s="434">
        <v>97</v>
      </c>
      <c r="B140" s="422"/>
      <c r="C140" s="265" t="s">
        <v>1397</v>
      </c>
      <c r="D140" s="260" t="s">
        <v>29</v>
      </c>
      <c r="E140" s="237">
        <f t="shared" ref="E140:E141" si="13">224.6*2</f>
        <v>449.2</v>
      </c>
      <c r="F140" s="161"/>
      <c r="G140" s="161"/>
      <c r="H140" s="214"/>
      <c r="I140" s="214"/>
      <c r="J140" s="214"/>
      <c r="K140" s="96"/>
      <c r="L140" s="50"/>
      <c r="M140" s="96"/>
      <c r="N140" s="96"/>
      <c r="O140" s="96"/>
      <c r="P140" s="97"/>
    </row>
    <row r="141" spans="1:16" s="56" customFormat="1" ht="38.25">
      <c r="A141" s="261">
        <v>98</v>
      </c>
      <c r="B141" s="422"/>
      <c r="C141" s="266" t="s">
        <v>902</v>
      </c>
      <c r="D141" s="260" t="s">
        <v>29</v>
      </c>
      <c r="E141" s="237">
        <f t="shared" si="13"/>
        <v>449.2</v>
      </c>
      <c r="F141" s="161"/>
      <c r="G141" s="161"/>
      <c r="H141" s="214"/>
      <c r="I141" s="214"/>
      <c r="J141" s="214"/>
      <c r="K141" s="96"/>
      <c r="L141" s="50"/>
      <c r="M141" s="96"/>
      <c r="N141" s="96"/>
      <c r="O141" s="96"/>
      <c r="P141" s="97"/>
    </row>
    <row r="142" spans="1:16" s="56" customFormat="1">
      <c r="A142" s="429">
        <v>0</v>
      </c>
      <c r="B142" s="281"/>
      <c r="C142" s="282" t="s">
        <v>903</v>
      </c>
      <c r="D142" s="14"/>
      <c r="E142" s="15"/>
      <c r="F142" s="161"/>
      <c r="G142" s="161"/>
      <c r="H142" s="214"/>
      <c r="I142" s="430"/>
      <c r="J142" s="430"/>
      <c r="K142" s="96"/>
      <c r="L142" s="50"/>
      <c r="M142" s="96"/>
      <c r="N142" s="96"/>
      <c r="O142" s="96"/>
      <c r="P142" s="97"/>
    </row>
    <row r="143" spans="1:16" s="56" customFormat="1" ht="25.5">
      <c r="A143" s="261">
        <v>99</v>
      </c>
      <c r="B143" s="238"/>
      <c r="C143" s="265" t="s">
        <v>906</v>
      </c>
      <c r="D143" s="260" t="s">
        <v>29</v>
      </c>
      <c r="E143" s="237">
        <v>2.9</v>
      </c>
      <c r="F143" s="161"/>
      <c r="G143" s="161"/>
      <c r="H143" s="214"/>
      <c r="I143" s="214"/>
      <c r="J143" s="214"/>
      <c r="K143" s="96"/>
      <c r="L143" s="50"/>
      <c r="M143" s="96"/>
      <c r="N143" s="96"/>
      <c r="O143" s="96"/>
      <c r="P143" s="97"/>
    </row>
    <row r="144" spans="1:16" s="56" customFormat="1" ht="51">
      <c r="A144" s="434">
        <v>100</v>
      </c>
      <c r="B144" s="422"/>
      <c r="C144" s="623" t="s">
        <v>1398</v>
      </c>
      <c r="D144" s="260" t="s">
        <v>29</v>
      </c>
      <c r="E144" s="237">
        <v>2.9</v>
      </c>
      <c r="F144" s="161"/>
      <c r="G144" s="161"/>
      <c r="H144" s="214"/>
      <c r="I144" s="214"/>
      <c r="J144" s="214"/>
      <c r="K144" s="96"/>
      <c r="L144" s="50"/>
      <c r="M144" s="96"/>
      <c r="N144" s="96"/>
      <c r="O144" s="96"/>
      <c r="P144" s="97"/>
    </row>
    <row r="145" spans="1:16" s="56" customFormat="1" ht="63.75">
      <c r="A145" s="261">
        <v>101</v>
      </c>
      <c r="B145" s="422"/>
      <c r="C145" s="266" t="s">
        <v>904</v>
      </c>
      <c r="D145" s="260" t="s">
        <v>29</v>
      </c>
      <c r="E145" s="237">
        <f>E144*2</f>
        <v>5.8</v>
      </c>
      <c r="F145" s="161"/>
      <c r="G145" s="161"/>
      <c r="H145" s="214"/>
      <c r="I145" s="214"/>
      <c r="J145" s="214"/>
      <c r="K145" s="96"/>
      <c r="L145" s="50"/>
      <c r="M145" s="96"/>
      <c r="N145" s="96"/>
      <c r="O145" s="96"/>
      <c r="P145" s="97"/>
    </row>
    <row r="146" spans="1:16" s="56" customFormat="1">
      <c r="A146" s="429">
        <v>0</v>
      </c>
      <c r="B146" s="281"/>
      <c r="C146" s="282" t="s">
        <v>905</v>
      </c>
      <c r="D146" s="14"/>
      <c r="E146" s="15"/>
      <c r="F146" s="161"/>
      <c r="G146" s="161"/>
      <c r="H146" s="214"/>
      <c r="I146" s="430"/>
      <c r="J146" s="430"/>
      <c r="K146" s="96"/>
      <c r="L146" s="50"/>
      <c r="M146" s="96"/>
      <c r="N146" s="96"/>
      <c r="O146" s="96"/>
      <c r="P146" s="97"/>
    </row>
    <row r="147" spans="1:16" s="56" customFormat="1" ht="25.5">
      <c r="A147" s="434">
        <v>102</v>
      </c>
      <c r="B147" s="422"/>
      <c r="C147" s="265" t="s">
        <v>907</v>
      </c>
      <c r="D147" s="260" t="s">
        <v>29</v>
      </c>
      <c r="E147" s="237">
        <v>378.6</v>
      </c>
      <c r="F147" s="161"/>
      <c r="G147" s="161"/>
      <c r="H147" s="214"/>
      <c r="I147" s="214"/>
      <c r="J147" s="214"/>
      <c r="K147" s="96"/>
      <c r="L147" s="50"/>
      <c r="M147" s="96"/>
      <c r="N147" s="96"/>
      <c r="O147" s="96"/>
      <c r="P147" s="97"/>
    </row>
    <row r="148" spans="1:16" s="56" customFormat="1" ht="63.75">
      <c r="A148" s="261">
        <v>103</v>
      </c>
      <c r="B148" s="422"/>
      <c r="C148" s="265" t="s">
        <v>866</v>
      </c>
      <c r="D148" s="260" t="s">
        <v>29</v>
      </c>
      <c r="E148" s="237">
        <v>378.6</v>
      </c>
      <c r="F148" s="161"/>
      <c r="G148" s="161"/>
      <c r="H148" s="214"/>
      <c r="I148" s="214"/>
      <c r="J148" s="214"/>
      <c r="K148" s="96"/>
      <c r="L148" s="50"/>
      <c r="M148" s="96"/>
      <c r="N148" s="96"/>
      <c r="O148" s="96"/>
      <c r="P148" s="97"/>
    </row>
    <row r="149" spans="1:16" s="56" customFormat="1" ht="25.5">
      <c r="A149" s="289">
        <v>104</v>
      </c>
      <c r="B149" s="290"/>
      <c r="C149" s="291" t="s">
        <v>824</v>
      </c>
      <c r="D149" s="292" t="s">
        <v>29</v>
      </c>
      <c r="E149" s="293">
        <v>197.4</v>
      </c>
      <c r="F149" s="161"/>
      <c r="G149" s="161"/>
      <c r="H149" s="214"/>
      <c r="I149" s="214"/>
      <c r="J149" s="214"/>
      <c r="K149" s="96"/>
      <c r="L149" s="50"/>
      <c r="M149" s="96"/>
      <c r="N149" s="96"/>
      <c r="O149" s="96"/>
      <c r="P149" s="97"/>
    </row>
    <row r="150" spans="1:16" s="56" customFormat="1">
      <c r="A150" s="289">
        <v>0</v>
      </c>
      <c r="B150" s="290"/>
      <c r="C150" s="297" t="s">
        <v>825</v>
      </c>
      <c r="D150" s="260" t="s">
        <v>436</v>
      </c>
      <c r="E150" s="294">
        <v>2</v>
      </c>
      <c r="F150" s="161"/>
      <c r="G150" s="161"/>
      <c r="H150" s="214"/>
      <c r="I150" s="214"/>
      <c r="J150" s="214"/>
      <c r="K150" s="96"/>
      <c r="L150" s="50"/>
      <c r="M150" s="96"/>
      <c r="N150" s="96"/>
      <c r="O150" s="96"/>
      <c r="P150" s="97"/>
    </row>
    <row r="151" spans="1:16" s="56" customFormat="1">
      <c r="A151" s="289">
        <v>0</v>
      </c>
      <c r="B151" s="290"/>
      <c r="C151" s="297" t="s">
        <v>826</v>
      </c>
      <c r="D151" s="260" t="s">
        <v>436</v>
      </c>
      <c r="E151" s="294">
        <v>1</v>
      </c>
      <c r="F151" s="161"/>
      <c r="G151" s="161"/>
      <c r="H151" s="214"/>
      <c r="I151" s="214"/>
      <c r="J151" s="214"/>
      <c r="K151" s="96"/>
      <c r="L151" s="50"/>
      <c r="M151" s="96"/>
      <c r="N151" s="96"/>
      <c r="O151" s="96"/>
      <c r="P151" s="97"/>
    </row>
    <row r="152" spans="1:16" s="56" customFormat="1">
      <c r="A152" s="289">
        <v>0</v>
      </c>
      <c r="B152" s="290"/>
      <c r="C152" s="297" t="s">
        <v>827</v>
      </c>
      <c r="D152" s="260" t="s">
        <v>436</v>
      </c>
      <c r="E152" s="294">
        <v>2</v>
      </c>
      <c r="F152" s="161"/>
      <c r="G152" s="161"/>
      <c r="H152" s="214"/>
      <c r="I152" s="214"/>
      <c r="J152" s="214"/>
      <c r="K152" s="96"/>
      <c r="L152" s="50"/>
      <c r="M152" s="96"/>
      <c r="N152" s="96"/>
      <c r="O152" s="96"/>
      <c r="P152" s="97"/>
    </row>
    <row r="153" spans="1:16" s="56" customFormat="1">
      <c r="A153" s="289">
        <v>0</v>
      </c>
      <c r="B153" s="290"/>
      <c r="C153" s="297" t="s">
        <v>1282</v>
      </c>
      <c r="D153" s="260" t="s">
        <v>436</v>
      </c>
      <c r="E153" s="294">
        <v>2</v>
      </c>
      <c r="F153" s="161"/>
      <c r="G153" s="161"/>
      <c r="H153" s="214"/>
      <c r="I153" s="214"/>
      <c r="J153" s="214"/>
      <c r="K153" s="96"/>
      <c r="L153" s="50"/>
      <c r="M153" s="96"/>
      <c r="N153" s="96"/>
      <c r="O153" s="96"/>
      <c r="P153" s="97"/>
    </row>
    <row r="154" spans="1:16" s="56" customFormat="1">
      <c r="A154" s="289">
        <v>0</v>
      </c>
      <c r="B154" s="290"/>
      <c r="C154" s="297" t="s">
        <v>828</v>
      </c>
      <c r="D154" s="260" t="s">
        <v>436</v>
      </c>
      <c r="E154" s="294">
        <v>1</v>
      </c>
      <c r="F154" s="161"/>
      <c r="G154" s="161"/>
      <c r="H154" s="214"/>
      <c r="I154" s="214"/>
      <c r="J154" s="214"/>
      <c r="K154" s="96"/>
      <c r="L154" s="50"/>
      <c r="M154" s="96"/>
      <c r="N154" s="96"/>
      <c r="O154" s="96"/>
      <c r="P154" s="97"/>
    </row>
    <row r="155" spans="1:16" s="56" customFormat="1">
      <c r="A155" s="289">
        <v>0</v>
      </c>
      <c r="B155" s="290"/>
      <c r="C155" s="297" t="s">
        <v>1284</v>
      </c>
      <c r="D155" s="260" t="s">
        <v>436</v>
      </c>
      <c r="E155" s="294">
        <v>2</v>
      </c>
      <c r="F155" s="161"/>
      <c r="G155" s="161"/>
      <c r="H155" s="214"/>
      <c r="I155" s="214"/>
      <c r="J155" s="214"/>
      <c r="K155" s="96"/>
      <c r="L155" s="50"/>
      <c r="M155" s="96"/>
      <c r="N155" s="96"/>
      <c r="O155" s="96"/>
      <c r="P155" s="97"/>
    </row>
    <row r="156" spans="1:16" s="56" customFormat="1">
      <c r="A156" s="289">
        <v>0</v>
      </c>
      <c r="B156" s="290"/>
      <c r="C156" s="297" t="s">
        <v>1283</v>
      </c>
      <c r="D156" s="260" t="s">
        <v>436</v>
      </c>
      <c r="E156" s="294">
        <v>1</v>
      </c>
      <c r="F156" s="161"/>
      <c r="G156" s="161"/>
      <c r="H156" s="214"/>
      <c r="I156" s="214"/>
      <c r="J156" s="214"/>
      <c r="K156" s="96"/>
      <c r="L156" s="50"/>
      <c r="M156" s="96"/>
      <c r="N156" s="96"/>
      <c r="O156" s="96"/>
      <c r="P156" s="97"/>
    </row>
    <row r="157" spans="1:16" s="56" customFormat="1">
      <c r="A157" s="289">
        <v>0</v>
      </c>
      <c r="B157" s="290"/>
      <c r="C157" s="297" t="s">
        <v>829</v>
      </c>
      <c r="D157" s="260" t="s">
        <v>436</v>
      </c>
      <c r="E157" s="294">
        <v>1</v>
      </c>
      <c r="F157" s="161"/>
      <c r="G157" s="161"/>
      <c r="H157" s="214"/>
      <c r="I157" s="214"/>
      <c r="J157" s="214"/>
      <c r="K157" s="96"/>
      <c r="L157" s="50"/>
      <c r="M157" s="96"/>
      <c r="N157" s="96"/>
      <c r="O157" s="96"/>
      <c r="P157" s="97"/>
    </row>
    <row r="158" spans="1:16" s="56" customFormat="1">
      <c r="A158" s="289">
        <v>0</v>
      </c>
      <c r="B158" s="290"/>
      <c r="C158" s="297" t="s">
        <v>830</v>
      </c>
      <c r="D158" s="260" t="s">
        <v>436</v>
      </c>
      <c r="E158" s="294">
        <v>1</v>
      </c>
      <c r="F158" s="161"/>
      <c r="G158" s="161"/>
      <c r="H158" s="214"/>
      <c r="I158" s="214"/>
      <c r="J158" s="214"/>
      <c r="K158" s="96"/>
      <c r="L158" s="50"/>
      <c r="M158" s="96"/>
      <c r="N158" s="96"/>
      <c r="O158" s="96"/>
      <c r="P158" s="97"/>
    </row>
    <row r="159" spans="1:16" s="56" customFormat="1">
      <c r="A159" s="289">
        <v>0</v>
      </c>
      <c r="B159" s="290"/>
      <c r="C159" s="297" t="s">
        <v>831</v>
      </c>
      <c r="D159" s="260" t="s">
        <v>436</v>
      </c>
      <c r="E159" s="294">
        <v>1</v>
      </c>
      <c r="F159" s="161"/>
      <c r="G159" s="161"/>
      <c r="H159" s="214"/>
      <c r="I159" s="214"/>
      <c r="J159" s="214"/>
      <c r="K159" s="96"/>
      <c r="L159" s="50"/>
      <c r="M159" s="96"/>
      <c r="N159" s="96"/>
      <c r="O159" s="96"/>
      <c r="P159" s="97"/>
    </row>
    <row r="160" spans="1:16" s="56" customFormat="1">
      <c r="A160" s="289">
        <v>0</v>
      </c>
      <c r="B160" s="290"/>
      <c r="C160" s="297" t="s">
        <v>1285</v>
      </c>
      <c r="D160" s="260" t="s">
        <v>436</v>
      </c>
      <c r="E160" s="294">
        <v>1</v>
      </c>
      <c r="F160" s="161"/>
      <c r="G160" s="161"/>
      <c r="H160" s="214"/>
      <c r="I160" s="214"/>
      <c r="J160" s="214"/>
      <c r="K160" s="96"/>
      <c r="L160" s="50"/>
      <c r="M160" s="96"/>
      <c r="N160" s="96"/>
      <c r="O160" s="96"/>
      <c r="P160" s="97"/>
    </row>
    <row r="161" spans="1:16" s="56" customFormat="1">
      <c r="A161" s="289">
        <v>0</v>
      </c>
      <c r="B161" s="290"/>
      <c r="C161" s="297" t="s">
        <v>1286</v>
      </c>
      <c r="D161" s="260" t="s">
        <v>436</v>
      </c>
      <c r="E161" s="294">
        <v>1</v>
      </c>
      <c r="F161" s="161"/>
      <c r="G161" s="161"/>
      <c r="H161" s="214"/>
      <c r="I161" s="214"/>
      <c r="J161" s="214"/>
      <c r="K161" s="96"/>
      <c r="L161" s="50"/>
      <c r="M161" s="96"/>
      <c r="N161" s="96"/>
      <c r="O161" s="96"/>
      <c r="P161" s="97"/>
    </row>
    <row r="162" spans="1:16" s="56" customFormat="1">
      <c r="A162" s="289">
        <v>0</v>
      </c>
      <c r="B162" s="290"/>
      <c r="C162" s="297" t="s">
        <v>1287</v>
      </c>
      <c r="D162" s="260" t="s">
        <v>436</v>
      </c>
      <c r="E162" s="294">
        <v>1</v>
      </c>
      <c r="F162" s="161"/>
      <c r="G162" s="161"/>
      <c r="H162" s="214"/>
      <c r="I162" s="214"/>
      <c r="J162" s="214"/>
      <c r="K162" s="96"/>
      <c r="L162" s="50"/>
      <c r="M162" s="96"/>
      <c r="N162" s="96"/>
      <c r="O162" s="96"/>
      <c r="P162" s="97"/>
    </row>
    <row r="163" spans="1:16" s="56" customFormat="1">
      <c r="A163" s="289">
        <v>0</v>
      </c>
      <c r="B163" s="290"/>
      <c r="C163" s="297" t="s">
        <v>1288</v>
      </c>
      <c r="D163" s="260" t="s">
        <v>436</v>
      </c>
      <c r="E163" s="294">
        <v>1</v>
      </c>
      <c r="F163" s="161"/>
      <c r="G163" s="161"/>
      <c r="H163" s="214"/>
      <c r="I163" s="214"/>
      <c r="J163" s="214"/>
      <c r="K163" s="96"/>
      <c r="L163" s="50"/>
      <c r="M163" s="96"/>
      <c r="N163" s="96"/>
      <c r="O163" s="96"/>
      <c r="P163" s="97"/>
    </row>
    <row r="164" spans="1:16" s="56" customFormat="1" ht="25.5">
      <c r="A164" s="289">
        <v>0</v>
      </c>
      <c r="B164" s="290"/>
      <c r="C164" s="295" t="s">
        <v>820</v>
      </c>
      <c r="D164" s="260" t="s">
        <v>29</v>
      </c>
      <c r="E164" s="293">
        <f>E149</f>
        <v>197.4</v>
      </c>
      <c r="F164" s="161"/>
      <c r="G164" s="161"/>
      <c r="H164" s="214"/>
      <c r="I164" s="214"/>
      <c r="J164" s="214"/>
      <c r="K164" s="96"/>
      <c r="L164" s="50"/>
      <c r="M164" s="96"/>
      <c r="N164" s="96"/>
      <c r="O164" s="96"/>
      <c r="P164" s="97"/>
    </row>
    <row r="165" spans="1:16" s="56" customFormat="1">
      <c r="A165" s="62"/>
      <c r="B165" s="98"/>
      <c r="C165" s="99"/>
      <c r="D165" s="100"/>
      <c r="E165" s="58"/>
      <c r="F165" s="60"/>
      <c r="G165" s="60"/>
      <c r="H165" s="58"/>
      <c r="I165" s="58"/>
      <c r="J165" s="58"/>
      <c r="K165" s="58"/>
      <c r="L165" s="60"/>
      <c r="M165" s="58"/>
      <c r="N165" s="58"/>
      <c r="O165" s="58"/>
      <c r="P165" s="61"/>
    </row>
    <row r="166" spans="1:16" ht="15.4" customHeight="1">
      <c r="A166" s="41"/>
      <c r="B166" s="41"/>
      <c r="C166" s="870" t="s">
        <v>97</v>
      </c>
      <c r="D166" s="871"/>
      <c r="E166" s="871"/>
      <c r="F166" s="871"/>
      <c r="G166" s="871"/>
      <c r="H166" s="871"/>
      <c r="I166" s="871"/>
      <c r="J166" s="871"/>
      <c r="K166" s="871"/>
      <c r="L166" s="42"/>
      <c r="M166" s="42"/>
      <c r="N166" s="42"/>
      <c r="O166" s="42"/>
      <c r="P166" s="42"/>
    </row>
    <row r="167" spans="1:16" s="114" customFormat="1" collapsed="1">
      <c r="I167" s="135"/>
    </row>
    <row r="168" spans="1:16" customFormat="1" ht="12.75" customHeight="1">
      <c r="B168" s="136" t="s">
        <v>52</v>
      </c>
    </row>
    <row r="169" spans="1:16" customFormat="1" ht="45" customHeight="1">
      <c r="A169"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9" s="857"/>
      <c r="C169" s="857"/>
      <c r="D169" s="857"/>
      <c r="E169" s="857"/>
      <c r="F169" s="857"/>
      <c r="G169" s="857"/>
      <c r="H169" s="857"/>
      <c r="I169" s="857"/>
      <c r="J169" s="857"/>
      <c r="K169" s="857"/>
      <c r="L169" s="857"/>
      <c r="M169" s="857"/>
      <c r="N169" s="857"/>
      <c r="O169" s="857"/>
      <c r="P169" s="857"/>
    </row>
    <row r="170" spans="1:16" customFormat="1" ht="77.25" customHeight="1">
      <c r="A170" s="857"/>
      <c r="B170" s="857"/>
      <c r="C170" s="857"/>
      <c r="D170" s="857"/>
      <c r="E170" s="857"/>
      <c r="F170" s="857"/>
      <c r="G170" s="857"/>
      <c r="H170" s="857"/>
      <c r="I170" s="857"/>
      <c r="J170" s="857"/>
      <c r="K170" s="857"/>
      <c r="L170" s="857"/>
      <c r="M170" s="857"/>
      <c r="N170" s="857"/>
      <c r="O170" s="857"/>
      <c r="P170" s="857"/>
    </row>
    <row r="171" spans="1:16" customFormat="1" ht="12.75" customHeight="1">
      <c r="B171" s="137"/>
    </row>
    <row r="172" spans="1:16" customFormat="1" ht="12.75" customHeight="1">
      <c r="B172" s="137"/>
    </row>
    <row r="173" spans="1:16" s="114" customFormat="1">
      <c r="B173" s="114" t="s">
        <v>8</v>
      </c>
      <c r="L173" s="142" t="str">
        <f>Koptame!B41</f>
        <v>Pārbaudīja:</v>
      </c>
      <c r="M173" s="142"/>
      <c r="N173" s="142"/>
      <c r="O173" s="142"/>
      <c r="P173" s="142"/>
    </row>
    <row r="174" spans="1:16" s="114" customFormat="1" ht="14.25" customHeight="1">
      <c r="C174" s="134">
        <f>Koptame!C36</f>
        <v>0</v>
      </c>
      <c r="L174" s="134"/>
      <c r="M174" s="854">
        <f>Koptame!C42</f>
        <v>0</v>
      </c>
      <c r="N174" s="854"/>
      <c r="O174" s="142"/>
      <c r="P174" s="142"/>
    </row>
    <row r="175" spans="1:16" s="114" customFormat="1">
      <c r="C175" s="133">
        <f>Koptame!C37</f>
        <v>0</v>
      </c>
      <c r="L175" s="133"/>
      <c r="M175" s="855">
        <f>Koptame!C43</f>
        <v>0</v>
      </c>
      <c r="N175" s="855"/>
      <c r="O175" s="142"/>
      <c r="P175" s="142"/>
    </row>
    <row r="176" spans="1:16" s="114" customFormat="1" collapsed="1">
      <c r="B176" s="135"/>
      <c r="F176" s="135"/>
      <c r="G176" s="135"/>
    </row>
  </sheetData>
  <mergeCells count="17">
    <mergeCell ref="A170:P170"/>
    <mergeCell ref="M174:N174"/>
    <mergeCell ref="M175:N175"/>
    <mergeCell ref="D11:D12"/>
    <mergeCell ref="C166:K166"/>
    <mergeCell ref="A169:P169"/>
    <mergeCell ref="A2:P2"/>
    <mergeCell ref="L9:O9"/>
    <mergeCell ref="E11:E12"/>
    <mergeCell ref="F11:K11"/>
    <mergeCell ref="L11:P11"/>
    <mergeCell ref="D3:P3"/>
    <mergeCell ref="D4:P4"/>
    <mergeCell ref="D5:P5"/>
    <mergeCell ref="A11:A12"/>
    <mergeCell ref="B11:B12"/>
    <mergeCell ref="C11:C12"/>
  </mergeCells>
  <conditionalFormatting sqref="I15:I18">
    <cfRule type="expression" dxfId="1671" priority="468">
      <formula>#REF!&gt;0</formula>
    </cfRule>
    <cfRule type="expression" dxfId="1670" priority="469">
      <formula>#REF!=3</formula>
    </cfRule>
    <cfRule type="expression" dxfId="1669" priority="470">
      <formula>#REF!=2</formula>
    </cfRule>
    <cfRule type="expression" dxfId="1668" priority="471">
      <formula>#REF!=1</formula>
    </cfRule>
    <cfRule type="expression" dxfId="1667" priority="472" stopIfTrue="1">
      <formula>I15=#REF!=FALSE</formula>
    </cfRule>
  </conditionalFormatting>
  <conditionalFormatting sqref="I101:I164">
    <cfRule type="expression" dxfId="1666" priority="7" stopIfTrue="1">
      <formula>I101=#REF!=FALSE</formula>
    </cfRule>
    <cfRule type="expression" dxfId="1665" priority="8">
      <formula>#REF!&gt;0</formula>
    </cfRule>
    <cfRule type="expression" dxfId="1664" priority="9">
      <formula>#REF!=3</formula>
    </cfRule>
    <cfRule type="expression" dxfId="1663" priority="10">
      <formula>#REF!=2</formula>
    </cfRule>
    <cfRule type="expression" dxfId="1662" priority="11">
      <formula>#REF!=1</formula>
    </cfRule>
    <cfRule type="expression" dxfId="1661" priority="12" stopIfTrue="1">
      <formula>I101=#REF!=FALSE</formula>
    </cfRule>
  </conditionalFormatting>
  <conditionalFormatting sqref="I104:I107">
    <cfRule type="expression" dxfId="1660" priority="439">
      <formula>#REF!=2</formula>
    </cfRule>
    <cfRule type="expression" dxfId="1659" priority="440">
      <formula>#REF!=1</formula>
    </cfRule>
    <cfRule type="expression" dxfId="1658" priority="441">
      <formula>#REF!&gt;0</formula>
    </cfRule>
    <cfRule type="expression" dxfId="1657" priority="442">
      <formula>#REF!=3</formula>
    </cfRule>
    <cfRule type="expression" dxfId="1656" priority="443">
      <formula>#REF!=2</formula>
    </cfRule>
    <cfRule type="expression" dxfId="1655" priority="444">
      <formula>#REF!=1</formula>
    </cfRule>
    <cfRule type="expression" dxfId="1654" priority="445" stopIfTrue="1">
      <formula>I104=#REF!=FALSE</formula>
    </cfRule>
    <cfRule type="expression" dxfId="1653" priority="446">
      <formula>#REF!&gt;0</formula>
    </cfRule>
    <cfRule type="expression" dxfId="1652" priority="447">
      <formula>#REF!=3</formula>
    </cfRule>
    <cfRule type="expression" dxfId="1651" priority="448">
      <formula>#REF!=2</formula>
    </cfRule>
    <cfRule type="expression" dxfId="1650" priority="449">
      <formula>#REF!=1</formula>
    </cfRule>
    <cfRule type="expression" dxfId="1649" priority="450" stopIfTrue="1">
      <formula>I104=#REF!=FALSE</formula>
    </cfRule>
  </conditionalFormatting>
  <conditionalFormatting sqref="I109">
    <cfRule type="expression" dxfId="1648" priority="424">
      <formula>#REF!&gt;0</formula>
    </cfRule>
    <cfRule type="expression" dxfId="1647" priority="425">
      <formula>#REF!=3</formula>
    </cfRule>
    <cfRule type="expression" dxfId="1646" priority="426">
      <formula>#REF!=2</formula>
    </cfRule>
    <cfRule type="expression" dxfId="1645" priority="427">
      <formula>#REF!=1</formula>
    </cfRule>
    <cfRule type="expression" dxfId="1644" priority="428" stopIfTrue="1">
      <formula>I109=#REF!=FALSE</formula>
    </cfRule>
    <cfRule type="expression" dxfId="1643" priority="429">
      <formula>#REF!&gt;0</formula>
    </cfRule>
    <cfRule type="expression" dxfId="1642" priority="430">
      <formula>#REF!=3</formula>
    </cfRule>
    <cfRule type="expression" dxfId="1641" priority="431">
      <formula>#REF!=2</formula>
    </cfRule>
    <cfRule type="expression" dxfId="1640" priority="432">
      <formula>#REF!=1</formula>
    </cfRule>
    <cfRule type="expression" dxfId="1639" priority="433" stopIfTrue="1">
      <formula>I109=#REF!=FALSE</formula>
    </cfRule>
  </conditionalFormatting>
  <conditionalFormatting sqref="I109:I110">
    <cfRule type="expression" dxfId="1638" priority="434">
      <formula>#REF!&gt;0</formula>
    </cfRule>
    <cfRule type="expression" dxfId="1637" priority="435">
      <formula>#REF!=3</formula>
    </cfRule>
    <cfRule type="expression" dxfId="1636" priority="436">
      <formula>#REF!=2</formula>
    </cfRule>
    <cfRule type="expression" dxfId="1635" priority="437">
      <formula>#REF!=1</formula>
    </cfRule>
    <cfRule type="expression" dxfId="1634" priority="438" stopIfTrue="1">
      <formula>I109=#REF!=FALSE</formula>
    </cfRule>
  </conditionalFormatting>
  <conditionalFormatting sqref="I110 I113 I116 I131">
    <cfRule type="expression" dxfId="1633" priority="452">
      <formula>#REF!&gt;0</formula>
    </cfRule>
    <cfRule type="expression" dxfId="1632" priority="453">
      <formula>#REF!=3</formula>
    </cfRule>
    <cfRule type="expression" dxfId="1631" priority="454">
      <formula>#REF!=2</formula>
    </cfRule>
    <cfRule type="expression" dxfId="1630" priority="455">
      <formula>#REF!=1</formula>
    </cfRule>
    <cfRule type="expression" dxfId="1629" priority="461" stopIfTrue="1">
      <formula>I110=#REF!=FALSE</formula>
    </cfRule>
  </conditionalFormatting>
  <conditionalFormatting sqref="I110 I113 I116">
    <cfRule type="expression" dxfId="1628" priority="451" stopIfTrue="1">
      <formula>I110=#REF!=FALSE</formula>
    </cfRule>
  </conditionalFormatting>
  <conditionalFormatting sqref="I112">
    <cfRule type="expression" dxfId="1627" priority="357">
      <formula>#REF!&gt;0</formula>
    </cfRule>
    <cfRule type="expression" dxfId="1626" priority="358">
      <formula>#REF!=3</formula>
    </cfRule>
    <cfRule type="expression" dxfId="1625" priority="359">
      <formula>#REF!=2</formula>
    </cfRule>
    <cfRule type="expression" dxfId="1624" priority="360">
      <formula>#REF!=1</formula>
    </cfRule>
    <cfRule type="expression" dxfId="1623" priority="361" stopIfTrue="1">
      <formula>I112=#REF!=FALSE</formula>
    </cfRule>
    <cfRule type="expression" dxfId="1622" priority="362">
      <formula>#REF!&gt;0</formula>
    </cfRule>
    <cfRule type="expression" dxfId="1621" priority="363">
      <formula>#REF!=3</formula>
    </cfRule>
    <cfRule type="expression" dxfId="1620" priority="364">
      <formula>#REF!=2</formula>
    </cfRule>
    <cfRule type="expression" dxfId="1619" priority="365">
      <formula>#REF!=1</formula>
    </cfRule>
    <cfRule type="expression" dxfId="1618" priority="366" stopIfTrue="1">
      <formula>I112=#REF!=FALSE</formula>
    </cfRule>
  </conditionalFormatting>
  <conditionalFormatting sqref="I112:I113">
    <cfRule type="expression" dxfId="1617" priority="367">
      <formula>#REF!&gt;0</formula>
    </cfRule>
    <cfRule type="expression" dxfId="1616" priority="368">
      <formula>#REF!=3</formula>
    </cfRule>
    <cfRule type="expression" dxfId="1615" priority="369">
      <formula>#REF!=2</formula>
    </cfRule>
    <cfRule type="expression" dxfId="1614" priority="370">
      <formula>#REF!=1</formula>
    </cfRule>
    <cfRule type="expression" dxfId="1613" priority="371" stopIfTrue="1">
      <formula>I112=#REF!=FALSE</formula>
    </cfRule>
  </conditionalFormatting>
  <conditionalFormatting sqref="I115">
    <cfRule type="expression" dxfId="1612" priority="275">
      <formula>#REF!&gt;0</formula>
    </cfRule>
    <cfRule type="expression" dxfId="1611" priority="276">
      <formula>#REF!=3</formula>
    </cfRule>
    <cfRule type="expression" dxfId="1610" priority="277">
      <formula>#REF!=2</formula>
    </cfRule>
    <cfRule type="expression" dxfId="1609" priority="278">
      <formula>#REF!=1</formula>
    </cfRule>
    <cfRule type="expression" dxfId="1608" priority="279" stopIfTrue="1">
      <formula>I115=#REF!=FALSE</formula>
    </cfRule>
    <cfRule type="expression" dxfId="1607" priority="280">
      <formula>#REF!&gt;0</formula>
    </cfRule>
    <cfRule type="expression" dxfId="1606" priority="281">
      <formula>#REF!=3</formula>
    </cfRule>
    <cfRule type="expression" dxfId="1605" priority="282">
      <formula>#REF!=2</formula>
    </cfRule>
    <cfRule type="expression" dxfId="1604" priority="283">
      <formula>#REF!=1</formula>
    </cfRule>
    <cfRule type="expression" dxfId="1603" priority="284" stopIfTrue="1">
      <formula>I115=#REF!=FALSE</formula>
    </cfRule>
  </conditionalFormatting>
  <conditionalFormatting sqref="I115:I116">
    <cfRule type="expression" dxfId="1602" priority="285">
      <formula>#REF!&gt;0</formula>
    </cfRule>
    <cfRule type="expression" dxfId="1601" priority="286">
      <formula>#REF!=3</formula>
    </cfRule>
    <cfRule type="expression" dxfId="1600" priority="287">
      <formula>#REF!=2</formula>
    </cfRule>
    <cfRule type="expression" dxfId="1599" priority="288">
      <formula>#REF!=1</formula>
    </cfRule>
    <cfRule type="expression" dxfId="1598" priority="289" stopIfTrue="1">
      <formula>I115=#REF!=FALSE</formula>
    </cfRule>
  </conditionalFormatting>
  <conditionalFormatting sqref="I118">
    <cfRule type="expression" dxfId="1597" priority="241">
      <formula>#REF!&gt;0</formula>
    </cfRule>
    <cfRule type="expression" dxfId="1596" priority="242">
      <formula>#REF!=3</formula>
    </cfRule>
    <cfRule type="expression" dxfId="1595" priority="243">
      <formula>#REF!=2</formula>
    </cfRule>
    <cfRule type="expression" dxfId="1594" priority="244">
      <formula>#REF!=1</formula>
    </cfRule>
    <cfRule type="expression" dxfId="1593" priority="245" stopIfTrue="1">
      <formula>I118=#REF!=FALSE</formula>
    </cfRule>
  </conditionalFormatting>
  <conditionalFormatting sqref="I118:I119">
    <cfRule type="expression" dxfId="1592" priority="231">
      <formula>#REF!&gt;0</formula>
    </cfRule>
    <cfRule type="expression" dxfId="1591" priority="232">
      <formula>#REF!=3</formula>
    </cfRule>
    <cfRule type="expression" dxfId="1590" priority="233">
      <formula>#REF!=2</formula>
    </cfRule>
    <cfRule type="expression" dxfId="1589" priority="234">
      <formula>#REF!=1</formula>
    </cfRule>
    <cfRule type="expression" dxfId="1588" priority="240" stopIfTrue="1">
      <formula>I118=#REF!=FALSE</formula>
    </cfRule>
    <cfRule type="expression" dxfId="1587" priority="246">
      <formula>#REF!&gt;0</formula>
    </cfRule>
    <cfRule type="expression" dxfId="1586" priority="247">
      <formula>#REF!=3</formula>
    </cfRule>
    <cfRule type="expression" dxfId="1585" priority="248">
      <formula>#REF!=2</formula>
    </cfRule>
    <cfRule type="expression" dxfId="1584" priority="249">
      <formula>#REF!=1</formula>
    </cfRule>
    <cfRule type="expression" dxfId="1583" priority="250" stopIfTrue="1">
      <formula>I118=#REF!=FALSE</formula>
    </cfRule>
  </conditionalFormatting>
  <conditionalFormatting sqref="I119">
    <cfRule type="expression" dxfId="1582" priority="235" stopIfTrue="1">
      <formula>I119=#REF!=FALSE</formula>
    </cfRule>
  </conditionalFormatting>
  <conditionalFormatting sqref="I121">
    <cfRule type="expression" dxfId="1581" priority="202">
      <formula>#REF!&gt;0</formula>
    </cfRule>
    <cfRule type="expression" dxfId="1580" priority="203">
      <formula>#REF!=3</formula>
    </cfRule>
    <cfRule type="expression" dxfId="1579" priority="204">
      <formula>#REF!=2</formula>
    </cfRule>
    <cfRule type="expression" dxfId="1578" priority="205">
      <formula>#REF!=1</formula>
    </cfRule>
    <cfRule type="expression" dxfId="1577" priority="206" stopIfTrue="1">
      <formula>I121=#REF!=FALSE</formula>
    </cfRule>
  </conditionalFormatting>
  <conditionalFormatting sqref="I121:I122">
    <cfRule type="expression" dxfId="1576" priority="192">
      <formula>#REF!&gt;0</formula>
    </cfRule>
    <cfRule type="expression" dxfId="1575" priority="193">
      <formula>#REF!=3</formula>
    </cfRule>
    <cfRule type="expression" dxfId="1574" priority="194">
      <formula>#REF!=2</formula>
    </cfRule>
    <cfRule type="expression" dxfId="1573" priority="195">
      <formula>#REF!=1</formula>
    </cfRule>
    <cfRule type="expression" dxfId="1572" priority="201" stopIfTrue="1">
      <formula>I121=#REF!=FALSE</formula>
    </cfRule>
    <cfRule type="expression" dxfId="1571" priority="207">
      <formula>#REF!&gt;0</formula>
    </cfRule>
    <cfRule type="expression" dxfId="1570" priority="208">
      <formula>#REF!=3</formula>
    </cfRule>
    <cfRule type="expression" dxfId="1569" priority="209">
      <formula>#REF!=2</formula>
    </cfRule>
    <cfRule type="expression" dxfId="1568" priority="210">
      <formula>#REF!=1</formula>
    </cfRule>
    <cfRule type="expression" dxfId="1567" priority="211" stopIfTrue="1">
      <formula>I121=#REF!=FALSE</formula>
    </cfRule>
  </conditionalFormatting>
  <conditionalFormatting sqref="I122">
    <cfRule type="expression" dxfId="1566" priority="196" stopIfTrue="1">
      <formula>I122=#REF!=FALSE</formula>
    </cfRule>
  </conditionalFormatting>
  <conditionalFormatting sqref="I124">
    <cfRule type="expression" dxfId="1565" priority="182">
      <formula>#REF!&gt;0</formula>
    </cfRule>
    <cfRule type="expression" dxfId="1564" priority="183">
      <formula>#REF!=3</formula>
    </cfRule>
    <cfRule type="expression" dxfId="1563" priority="184">
      <formula>#REF!=2</formula>
    </cfRule>
    <cfRule type="expression" dxfId="1562" priority="185">
      <formula>#REF!=1</formula>
    </cfRule>
    <cfRule type="expression" dxfId="1561" priority="186" stopIfTrue="1">
      <formula>I124=#REF!=FALSE</formula>
    </cfRule>
  </conditionalFormatting>
  <conditionalFormatting sqref="I124:I125">
    <cfRule type="expression" dxfId="1560" priority="172">
      <formula>#REF!&gt;0</formula>
    </cfRule>
    <cfRule type="expression" dxfId="1559" priority="173">
      <formula>#REF!=3</formula>
    </cfRule>
    <cfRule type="expression" dxfId="1558" priority="174">
      <formula>#REF!=2</formula>
    </cfRule>
    <cfRule type="expression" dxfId="1557" priority="175">
      <formula>#REF!=1</formula>
    </cfRule>
    <cfRule type="expression" dxfId="1556" priority="181" stopIfTrue="1">
      <formula>I124=#REF!=FALSE</formula>
    </cfRule>
    <cfRule type="expression" dxfId="1555" priority="187">
      <formula>#REF!&gt;0</formula>
    </cfRule>
    <cfRule type="expression" dxfId="1554" priority="188">
      <formula>#REF!=3</formula>
    </cfRule>
    <cfRule type="expression" dxfId="1553" priority="189">
      <formula>#REF!=2</formula>
    </cfRule>
    <cfRule type="expression" dxfId="1552" priority="190">
      <formula>#REF!=1</formula>
    </cfRule>
    <cfRule type="expression" dxfId="1551" priority="191" stopIfTrue="1">
      <formula>I124=#REF!=FALSE</formula>
    </cfRule>
  </conditionalFormatting>
  <conditionalFormatting sqref="I125">
    <cfRule type="expression" dxfId="1550" priority="176" stopIfTrue="1">
      <formula>I125=#REF!=FALSE</formula>
    </cfRule>
  </conditionalFormatting>
  <conditionalFormatting sqref="I127">
    <cfRule type="expression" dxfId="1549" priority="162">
      <formula>#REF!&gt;0</formula>
    </cfRule>
    <cfRule type="expression" dxfId="1548" priority="163">
      <formula>#REF!=3</formula>
    </cfRule>
    <cfRule type="expression" dxfId="1547" priority="164">
      <formula>#REF!=2</formula>
    </cfRule>
    <cfRule type="expression" dxfId="1546" priority="165">
      <formula>#REF!=1</formula>
    </cfRule>
    <cfRule type="expression" dxfId="1545" priority="166" stopIfTrue="1">
      <formula>I127=#REF!=FALSE</formula>
    </cfRule>
  </conditionalFormatting>
  <conditionalFormatting sqref="I127:I128">
    <cfRule type="expression" dxfId="1544" priority="152">
      <formula>#REF!&gt;0</formula>
    </cfRule>
    <cfRule type="expression" dxfId="1543" priority="153">
      <formula>#REF!=3</formula>
    </cfRule>
    <cfRule type="expression" dxfId="1542" priority="154">
      <formula>#REF!=2</formula>
    </cfRule>
    <cfRule type="expression" dxfId="1541" priority="155">
      <formula>#REF!=1</formula>
    </cfRule>
    <cfRule type="expression" dxfId="1540" priority="161" stopIfTrue="1">
      <formula>I127=#REF!=FALSE</formula>
    </cfRule>
    <cfRule type="expression" dxfId="1539" priority="167">
      <formula>#REF!&gt;0</formula>
    </cfRule>
    <cfRule type="expression" dxfId="1538" priority="168">
      <formula>#REF!=3</formula>
    </cfRule>
    <cfRule type="expression" dxfId="1537" priority="169">
      <formula>#REF!=2</formula>
    </cfRule>
    <cfRule type="expression" dxfId="1536" priority="170">
      <formula>#REF!=1</formula>
    </cfRule>
    <cfRule type="expression" dxfId="1535" priority="171" stopIfTrue="1">
      <formula>I127=#REF!=FALSE</formula>
    </cfRule>
  </conditionalFormatting>
  <conditionalFormatting sqref="I128">
    <cfRule type="expression" dxfId="1534" priority="156" stopIfTrue="1">
      <formula>I128=#REF!=FALSE</formula>
    </cfRule>
  </conditionalFormatting>
  <conditionalFormatting sqref="I130">
    <cfRule type="expression" dxfId="1533" priority="133">
      <formula>#REF!&gt;0</formula>
    </cfRule>
    <cfRule type="expression" dxfId="1532" priority="134">
      <formula>#REF!=3</formula>
    </cfRule>
    <cfRule type="expression" dxfId="1531" priority="135">
      <formula>#REF!=2</formula>
    </cfRule>
    <cfRule type="expression" dxfId="1530" priority="136">
      <formula>#REF!=1</formula>
    </cfRule>
    <cfRule type="expression" dxfId="1529" priority="137" stopIfTrue="1">
      <formula>I130=#REF!=FALSE</formula>
    </cfRule>
    <cfRule type="expression" dxfId="1528" priority="138">
      <formula>#REF!&gt;0</formula>
    </cfRule>
    <cfRule type="expression" dxfId="1527" priority="139">
      <formula>#REF!=3</formula>
    </cfRule>
    <cfRule type="expression" dxfId="1526" priority="140">
      <formula>#REF!=2</formula>
    </cfRule>
    <cfRule type="expression" dxfId="1525" priority="141">
      <formula>#REF!=1</formula>
    </cfRule>
    <cfRule type="expression" dxfId="1524" priority="142">
      <formula>#REF!&gt;0</formula>
    </cfRule>
    <cfRule type="expression" dxfId="1523" priority="143">
      <formula>#REF!=3</formula>
    </cfRule>
    <cfRule type="expression" dxfId="1522" priority="144">
      <formula>#REF!=2</formula>
    </cfRule>
    <cfRule type="expression" dxfId="1521" priority="145">
      <formula>#REF!=1</formula>
    </cfRule>
    <cfRule type="expression" dxfId="1520" priority="146" stopIfTrue="1">
      <formula>I130=#REF!=FALSE</formula>
    </cfRule>
  </conditionalFormatting>
  <conditionalFormatting sqref="I130:I131">
    <cfRule type="expression" dxfId="1519" priority="147">
      <formula>#REF!&gt;0</formula>
    </cfRule>
    <cfRule type="expression" dxfId="1518" priority="148">
      <formula>#REF!=3</formula>
    </cfRule>
    <cfRule type="expression" dxfId="1517" priority="149">
      <formula>#REF!=2</formula>
    </cfRule>
    <cfRule type="expression" dxfId="1516" priority="150">
      <formula>#REF!=1</formula>
    </cfRule>
    <cfRule type="expression" dxfId="1515" priority="151" stopIfTrue="1">
      <formula>I130=#REF!=FALSE</formula>
    </cfRule>
  </conditionalFormatting>
  <conditionalFormatting sqref="I133">
    <cfRule type="expression" dxfId="1514" priority="123">
      <formula>#REF!&gt;0</formula>
    </cfRule>
    <cfRule type="expression" dxfId="1513" priority="124">
      <formula>#REF!=3</formula>
    </cfRule>
    <cfRule type="expression" dxfId="1512" priority="125">
      <formula>#REF!=2</formula>
    </cfRule>
    <cfRule type="expression" dxfId="1511" priority="126">
      <formula>#REF!=1</formula>
    </cfRule>
    <cfRule type="expression" dxfId="1510" priority="127" stopIfTrue="1">
      <formula>I133=#REF!=FALSE</formula>
    </cfRule>
  </conditionalFormatting>
  <conditionalFormatting sqref="I133:I134 I136:I137">
    <cfRule type="expression" dxfId="1509" priority="113">
      <formula>#REF!&gt;0</formula>
    </cfRule>
    <cfRule type="expression" dxfId="1508" priority="114">
      <formula>#REF!=3</formula>
    </cfRule>
    <cfRule type="expression" dxfId="1507" priority="115">
      <formula>#REF!=2</formula>
    </cfRule>
    <cfRule type="expression" dxfId="1506" priority="116">
      <formula>#REF!=1</formula>
    </cfRule>
    <cfRule type="expression" dxfId="1505" priority="122" stopIfTrue="1">
      <formula>I133=#REF!=FALSE</formula>
    </cfRule>
    <cfRule type="expression" dxfId="1504" priority="128">
      <formula>#REF!&gt;0</formula>
    </cfRule>
    <cfRule type="expression" dxfId="1503" priority="129">
      <formula>#REF!=3</formula>
    </cfRule>
    <cfRule type="expression" dxfId="1502" priority="130">
      <formula>#REF!=2</formula>
    </cfRule>
    <cfRule type="expression" dxfId="1501" priority="131">
      <formula>#REF!=1</formula>
    </cfRule>
    <cfRule type="expression" dxfId="1500" priority="132" stopIfTrue="1">
      <formula>I133=#REF!=FALSE</formula>
    </cfRule>
  </conditionalFormatting>
  <conditionalFormatting sqref="I134 I137">
    <cfRule type="expression" dxfId="1499" priority="117" stopIfTrue="1">
      <formula>I134=#REF!=FALSE</formula>
    </cfRule>
  </conditionalFormatting>
  <conditionalFormatting sqref="I136">
    <cfRule type="expression" dxfId="1498" priority="2">
      <formula>#REF!&gt;0</formula>
    </cfRule>
    <cfRule type="expression" dxfId="1497" priority="3">
      <formula>#REF!=3</formula>
    </cfRule>
    <cfRule type="expression" dxfId="1496" priority="4">
      <formula>#REF!=2</formula>
    </cfRule>
    <cfRule type="expression" dxfId="1495" priority="5">
      <formula>#REF!=1</formula>
    </cfRule>
    <cfRule type="expression" dxfId="1494" priority="6" stopIfTrue="1">
      <formula>I136=#REF!=FALSE</formula>
    </cfRule>
  </conditionalFormatting>
  <conditionalFormatting sqref="I139:I140">
    <cfRule type="expression" dxfId="1493" priority="99">
      <formula>#REF!&gt;0</formula>
    </cfRule>
    <cfRule type="expression" dxfId="1492" priority="100">
      <formula>#REF!=3</formula>
    </cfRule>
    <cfRule type="expression" dxfId="1491" priority="101">
      <formula>#REF!=2</formula>
    </cfRule>
    <cfRule type="expression" dxfId="1490" priority="102">
      <formula>#REF!=1</formula>
    </cfRule>
    <cfRule type="expression" dxfId="1489" priority="103">
      <formula>#REF!&gt;0</formula>
    </cfRule>
    <cfRule type="expression" dxfId="1488" priority="104">
      <formula>#REF!=3</formula>
    </cfRule>
    <cfRule type="expression" dxfId="1487" priority="105">
      <formula>#REF!=2</formula>
    </cfRule>
    <cfRule type="expression" dxfId="1486" priority="106">
      <formula>#REF!=1</formula>
    </cfRule>
    <cfRule type="expression" dxfId="1485" priority="107" stopIfTrue="1">
      <formula>I139=#REF!=FALSE</formula>
    </cfRule>
    <cfRule type="expression" dxfId="1484" priority="108">
      <formula>#REF!&gt;0</formula>
    </cfRule>
    <cfRule type="expression" dxfId="1483" priority="109">
      <formula>#REF!=3</formula>
    </cfRule>
    <cfRule type="expression" dxfId="1482" priority="110">
      <formula>#REF!=2</formula>
    </cfRule>
    <cfRule type="expression" dxfId="1481" priority="111">
      <formula>#REF!=1</formula>
    </cfRule>
    <cfRule type="expression" dxfId="1480" priority="112" stopIfTrue="1">
      <formula>I139=#REF!=FALSE</formula>
    </cfRule>
  </conditionalFormatting>
  <conditionalFormatting sqref="I139:I141">
    <cfRule type="expression" dxfId="1479" priority="98" stopIfTrue="1">
      <formula>I139=#REF!=FALSE</formula>
    </cfRule>
  </conditionalFormatting>
  <conditionalFormatting sqref="I140:I141">
    <cfRule type="expression" dxfId="1478" priority="94">
      <formula>#REF!&gt;0</formula>
    </cfRule>
    <cfRule type="expression" dxfId="1477" priority="95">
      <formula>#REF!=3</formula>
    </cfRule>
    <cfRule type="expression" dxfId="1476" priority="96">
      <formula>#REF!=2</formula>
    </cfRule>
    <cfRule type="expression" dxfId="1475" priority="97">
      <formula>#REF!=1</formula>
    </cfRule>
  </conditionalFormatting>
  <conditionalFormatting sqref="I141">
    <cfRule type="expression" dxfId="1474" priority="80">
      <formula>#REF!&gt;0</formula>
    </cfRule>
    <cfRule type="expression" dxfId="1473" priority="81">
      <formula>#REF!=3</formula>
    </cfRule>
    <cfRule type="expression" dxfId="1472" priority="82">
      <formula>#REF!=2</formula>
    </cfRule>
    <cfRule type="expression" dxfId="1471" priority="83">
      <formula>#REF!=1</formula>
    </cfRule>
    <cfRule type="expression" dxfId="1470" priority="84" stopIfTrue="1">
      <formula>I141=#REF!=FALSE</formula>
    </cfRule>
    <cfRule type="expression" dxfId="1469" priority="85">
      <formula>#REF!&gt;0</formula>
    </cfRule>
    <cfRule type="expression" dxfId="1468" priority="86">
      <formula>#REF!=3</formula>
    </cfRule>
    <cfRule type="expression" dxfId="1467" priority="87">
      <formula>#REF!=2</formula>
    </cfRule>
    <cfRule type="expression" dxfId="1466" priority="88">
      <formula>#REF!=1</formula>
    </cfRule>
    <cfRule type="expression" dxfId="1465" priority="89">
      <formula>#REF!&gt;0</formula>
    </cfRule>
    <cfRule type="expression" dxfId="1464" priority="90">
      <formula>#REF!=3</formula>
    </cfRule>
    <cfRule type="expression" dxfId="1463" priority="91">
      <formula>#REF!=2</formula>
    </cfRule>
    <cfRule type="expression" dxfId="1462" priority="92">
      <formula>#REF!=1</formula>
    </cfRule>
    <cfRule type="expression" dxfId="1461" priority="93" stopIfTrue="1">
      <formula>I141=#REF!=FALSE</formula>
    </cfRule>
  </conditionalFormatting>
  <conditionalFormatting sqref="I143:I144">
    <cfRule type="expression" dxfId="1460" priority="66">
      <formula>#REF!&gt;0</formula>
    </cfRule>
    <cfRule type="expression" dxfId="1459" priority="67">
      <formula>#REF!=3</formula>
    </cfRule>
    <cfRule type="expression" dxfId="1458" priority="68">
      <formula>#REF!=2</formula>
    </cfRule>
    <cfRule type="expression" dxfId="1457" priority="69">
      <formula>#REF!=1</formula>
    </cfRule>
    <cfRule type="expression" dxfId="1456" priority="70">
      <formula>#REF!&gt;0</formula>
    </cfRule>
    <cfRule type="expression" dxfId="1455" priority="71">
      <formula>#REF!=3</formula>
    </cfRule>
    <cfRule type="expression" dxfId="1454" priority="72">
      <formula>#REF!=2</formula>
    </cfRule>
    <cfRule type="expression" dxfId="1453" priority="73">
      <formula>#REF!=1</formula>
    </cfRule>
    <cfRule type="expression" dxfId="1452" priority="74" stopIfTrue="1">
      <formula>I143=#REF!=FALSE</formula>
    </cfRule>
    <cfRule type="expression" dxfId="1451" priority="75">
      <formula>#REF!&gt;0</formula>
    </cfRule>
    <cfRule type="expression" dxfId="1450" priority="76">
      <formula>#REF!=3</formula>
    </cfRule>
    <cfRule type="expression" dxfId="1449" priority="77">
      <formula>#REF!=2</formula>
    </cfRule>
    <cfRule type="expression" dxfId="1448" priority="78">
      <formula>#REF!=1</formula>
    </cfRule>
    <cfRule type="expression" dxfId="1447" priority="79" stopIfTrue="1">
      <formula>I143=#REF!=FALSE</formula>
    </cfRule>
  </conditionalFormatting>
  <conditionalFormatting sqref="I143:I145">
    <cfRule type="expression" dxfId="1446" priority="65" stopIfTrue="1">
      <formula>I143=#REF!=FALSE</formula>
    </cfRule>
  </conditionalFormatting>
  <conditionalFormatting sqref="I144:I145">
    <cfRule type="expression" dxfId="1445" priority="61">
      <formula>#REF!&gt;0</formula>
    </cfRule>
    <cfRule type="expression" dxfId="1444" priority="62">
      <formula>#REF!=3</formula>
    </cfRule>
    <cfRule type="expression" dxfId="1443" priority="63">
      <formula>#REF!=2</formula>
    </cfRule>
    <cfRule type="expression" dxfId="1442" priority="64">
      <formula>#REF!=1</formula>
    </cfRule>
  </conditionalFormatting>
  <conditionalFormatting sqref="I145">
    <cfRule type="expression" dxfId="1441" priority="47">
      <formula>#REF!&gt;0</formula>
    </cfRule>
    <cfRule type="expression" dxfId="1440" priority="48">
      <formula>#REF!=3</formula>
    </cfRule>
    <cfRule type="expression" dxfId="1439" priority="49">
      <formula>#REF!=2</formula>
    </cfRule>
    <cfRule type="expression" dxfId="1438" priority="50">
      <formula>#REF!=1</formula>
    </cfRule>
    <cfRule type="expression" dxfId="1437" priority="51" stopIfTrue="1">
      <formula>I145=#REF!=FALSE</formula>
    </cfRule>
    <cfRule type="expression" dxfId="1436" priority="52">
      <formula>#REF!&gt;0</formula>
    </cfRule>
    <cfRule type="expression" dxfId="1435" priority="53">
      <formula>#REF!=3</formula>
    </cfRule>
    <cfRule type="expression" dxfId="1434" priority="54">
      <formula>#REF!=2</formula>
    </cfRule>
    <cfRule type="expression" dxfId="1433" priority="55">
      <formula>#REF!=1</formula>
    </cfRule>
    <cfRule type="expression" dxfId="1432" priority="56">
      <formula>#REF!&gt;0</formula>
    </cfRule>
    <cfRule type="expression" dxfId="1431" priority="57">
      <formula>#REF!=3</formula>
    </cfRule>
    <cfRule type="expression" dxfId="1430" priority="58">
      <formula>#REF!=2</formula>
    </cfRule>
    <cfRule type="expression" dxfId="1429" priority="59">
      <formula>#REF!=1</formula>
    </cfRule>
    <cfRule type="expression" dxfId="1428" priority="60" stopIfTrue="1">
      <formula>I145=#REF!=FALSE</formula>
    </cfRule>
  </conditionalFormatting>
  <conditionalFormatting sqref="I147">
    <cfRule type="expression" dxfId="1427" priority="13">
      <formula>#REF!&gt;0</formula>
    </cfRule>
    <cfRule type="expression" dxfId="1426" priority="14">
      <formula>#REF!=3</formula>
    </cfRule>
    <cfRule type="expression" dxfId="1425" priority="15">
      <formula>#REF!=2</formula>
    </cfRule>
    <cfRule type="expression" dxfId="1424" priority="16">
      <formula>#REF!=1</formula>
    </cfRule>
    <cfRule type="expression" dxfId="1423" priority="17" stopIfTrue="1">
      <formula>I147=#REF!=FALSE</formula>
    </cfRule>
    <cfRule type="expression" dxfId="1422" priority="18">
      <formula>#REF!&gt;0</formula>
    </cfRule>
    <cfRule type="expression" dxfId="1421" priority="19">
      <formula>#REF!=3</formula>
    </cfRule>
    <cfRule type="expression" dxfId="1420" priority="20">
      <formula>#REF!=2</formula>
    </cfRule>
    <cfRule type="expression" dxfId="1419" priority="21">
      <formula>#REF!=1</formula>
    </cfRule>
    <cfRule type="expression" dxfId="1418" priority="24">
      <formula>#REF!=2</formula>
    </cfRule>
    <cfRule type="expression" dxfId="1417" priority="25">
      <formula>#REF!=1</formula>
    </cfRule>
    <cfRule type="expression" dxfId="1416" priority="26" stopIfTrue="1">
      <formula>I147=#REF!=FALSE</formula>
    </cfRule>
    <cfRule type="expression" dxfId="1415" priority="27">
      <formula>#REF!&gt;0</formula>
    </cfRule>
    <cfRule type="expression" dxfId="1414" priority="28">
      <formula>#REF!=3</formula>
    </cfRule>
  </conditionalFormatting>
  <conditionalFormatting sqref="I147:I148">
    <cfRule type="expression" dxfId="1413" priority="22">
      <formula>#REF!&gt;0</formula>
    </cfRule>
    <cfRule type="expression" dxfId="1412" priority="23">
      <formula>#REF!=3</formula>
    </cfRule>
    <cfRule type="expression" dxfId="1411" priority="29">
      <formula>#REF!=2</formula>
    </cfRule>
    <cfRule type="expression" dxfId="1410" priority="30">
      <formula>#REF!=1</formula>
    </cfRule>
  </conditionalFormatting>
  <conditionalFormatting sqref="I147:I164">
    <cfRule type="expression" dxfId="1409" priority="31" stopIfTrue="1">
      <formula>I147=#REF!=FALSE</formula>
    </cfRule>
  </conditionalFormatting>
  <conditionalFormatting sqref="I148">
    <cfRule type="expression" dxfId="1408" priority="33">
      <formula>#REF!&gt;0</formula>
    </cfRule>
    <cfRule type="expression" dxfId="1407" priority="35">
      <formula>#REF!=2</formula>
    </cfRule>
    <cfRule type="expression" dxfId="1406" priority="36">
      <formula>#REF!=1</formula>
    </cfRule>
    <cfRule type="expression" dxfId="1405" priority="37">
      <formula>#REF!&gt;0</formula>
    </cfRule>
    <cfRule type="expression" dxfId="1404" priority="38">
      <formula>#REF!=3</formula>
    </cfRule>
    <cfRule type="expression" dxfId="1403" priority="39">
      <formula>#REF!=2</formula>
    </cfRule>
    <cfRule type="expression" dxfId="1402" priority="40">
      <formula>#REF!=1</formula>
    </cfRule>
    <cfRule type="expression" dxfId="1401" priority="41" stopIfTrue="1">
      <formula>I148=#REF!=FALSE</formula>
    </cfRule>
    <cfRule type="expression" dxfId="1400" priority="43">
      <formula>#REF!=3</formula>
    </cfRule>
    <cfRule type="expression" dxfId="1399" priority="46" stopIfTrue="1">
      <formula>I148=#REF!=FALSE</formula>
    </cfRule>
  </conditionalFormatting>
  <conditionalFormatting sqref="I148:I164">
    <cfRule type="expression" dxfId="1398" priority="34">
      <formula>#REF!=3</formula>
    </cfRule>
    <cfRule type="expression" dxfId="1397" priority="42">
      <formula>#REF!&gt;0</formula>
    </cfRule>
    <cfRule type="expression" dxfId="1396" priority="44">
      <formula>#REF!=2</formula>
    </cfRule>
    <cfRule type="expression" dxfId="1395" priority="45">
      <formula>#REF!=1</formula>
    </cfRule>
  </conditionalFormatting>
  <conditionalFormatting sqref="I149:I164">
    <cfRule type="expression" dxfId="1394" priority="456">
      <formula>#REF!&gt;0</formula>
    </cfRule>
    <cfRule type="expression" dxfId="1393" priority="457">
      <formula>#REF!=3</formula>
    </cfRule>
    <cfRule type="expression" dxfId="1392" priority="458">
      <formula>#REF!=2</formula>
    </cfRule>
    <cfRule type="expression" dxfId="1391" priority="459">
      <formula>#REF!=1</formula>
    </cfRule>
    <cfRule type="expression" dxfId="1390" priority="460" stopIfTrue="1">
      <formula>I149=#REF!=FALSE</formula>
    </cfRule>
    <cfRule type="expression" dxfId="1389" priority="463">
      <formula>#REF!&gt;0</formula>
    </cfRule>
    <cfRule type="expression" dxfId="1388" priority="464">
      <formula>#REF!=3</formula>
    </cfRule>
    <cfRule type="expression" dxfId="1387" priority="465">
      <formula>#REF!=2</formula>
    </cfRule>
    <cfRule type="expression" dxfId="1386" priority="466">
      <formula>#REF!=1</formula>
    </cfRule>
    <cfRule type="expression" dxfId="1385" priority="467" stopIfTrue="1">
      <formula>I149=#REF!=FALSE</formula>
    </cfRule>
  </conditionalFormatting>
  <printOptions horizontalCentered="1"/>
  <pageMargins left="0.27559055118110237" right="0.27559055118110237" top="0.74803149606299213" bottom="0.74803149606299213" header="0.31496062992125984" footer="0.31496062992125984"/>
  <pageSetup paperSize="9" scale="73" orientation="landscape" horizontalDpi="300" verticalDpi="300" r:id="rId1"/>
  <rowBreaks count="1" manualBreakCount="1">
    <brk id="160" max="1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P43"/>
  <sheetViews>
    <sheetView showZeros="0" view="pageBreakPreview" topLeftCell="A21" zoomScale="120" zoomScaleNormal="100" zoomScaleSheetLayoutView="120" workbookViewId="0">
      <selection activeCell="C17" sqref="C17:E18"/>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kops1!B24</f>
        <v>1,4</v>
      </c>
    </row>
    <row r="2" spans="1:16" s="24" customFormat="1" ht="15">
      <c r="A2" s="865" t="str">
        <f>C13</f>
        <v>Pārsegums</v>
      </c>
      <c r="B2" s="865"/>
      <c r="C2" s="865"/>
      <c r="D2" s="865"/>
      <c r="E2" s="865"/>
      <c r="F2" s="865"/>
      <c r="G2" s="865"/>
      <c r="H2" s="865"/>
      <c r="I2" s="865"/>
      <c r="J2" s="865"/>
      <c r="K2" s="865"/>
      <c r="L2" s="865"/>
      <c r="M2" s="865"/>
      <c r="N2" s="865"/>
      <c r="O2" s="865"/>
      <c r="P2" s="865"/>
    </row>
    <row r="3" spans="1:16" ht="15">
      <c r="A3" s="20"/>
      <c r="B3" s="20"/>
      <c r="C3" s="20" t="s">
        <v>11</v>
      </c>
      <c r="D3" s="867" t="str">
        <f>Koptame!C11</f>
        <v>Pirmsskolas izglītības iestāde</v>
      </c>
      <c r="E3" s="867"/>
      <c r="F3" s="867"/>
      <c r="G3" s="867"/>
      <c r="H3" s="867"/>
      <c r="I3" s="867"/>
      <c r="J3" s="867"/>
      <c r="K3" s="867"/>
      <c r="L3" s="867"/>
      <c r="M3" s="867"/>
      <c r="N3" s="867"/>
      <c r="O3" s="867"/>
      <c r="P3" s="867"/>
    </row>
    <row r="4" spans="1:16" ht="15">
      <c r="A4" s="20"/>
      <c r="B4" s="20"/>
      <c r="C4" s="20" t="s">
        <v>12</v>
      </c>
      <c r="D4" s="867" t="str">
        <f>Koptame!C12</f>
        <v>Pirmsskolas izglītības iestādes jaunbūve</v>
      </c>
      <c r="E4" s="867"/>
      <c r="F4" s="867"/>
      <c r="G4" s="867"/>
      <c r="H4" s="867"/>
      <c r="I4" s="867"/>
      <c r="J4" s="867"/>
      <c r="K4" s="867"/>
      <c r="L4" s="867"/>
      <c r="M4" s="867"/>
      <c r="N4" s="867"/>
      <c r="O4" s="867"/>
      <c r="P4" s="867"/>
    </row>
    <row r="5" spans="1:16" ht="15">
      <c r="A5" s="20"/>
      <c r="B5" s="20"/>
      <c r="C5" s="20" t="s">
        <v>13</v>
      </c>
      <c r="D5" s="867" t="str">
        <f>Koptame!C13</f>
        <v>Baložu iela 33, Baloži, Ķekavas novads</v>
      </c>
      <c r="E5" s="867"/>
      <c r="F5" s="867"/>
      <c r="G5" s="867"/>
      <c r="H5" s="867"/>
      <c r="I5" s="867"/>
      <c r="J5" s="867"/>
      <c r="K5" s="867"/>
      <c r="L5" s="867"/>
      <c r="M5" s="867"/>
      <c r="N5" s="867"/>
      <c r="O5" s="867"/>
      <c r="P5" s="867"/>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4" customHeight="1">
      <c r="A9" s="45"/>
      <c r="B9" s="45"/>
      <c r="J9" s="44"/>
      <c r="K9" s="44"/>
      <c r="L9" s="866" t="str">
        <f>Koptame!D16</f>
        <v xml:space="preserve">Tāme sastādīta:   </v>
      </c>
      <c r="M9" s="866"/>
      <c r="N9" s="866"/>
      <c r="O9" s="866"/>
      <c r="P9" s="44"/>
    </row>
    <row r="10" spans="1:16" ht="15">
      <c r="A10" s="45"/>
      <c r="B10" s="45"/>
    </row>
    <row r="11" spans="1:16" ht="14.25" customHeight="1">
      <c r="A11" s="858" t="s">
        <v>15</v>
      </c>
      <c r="B11" s="868" t="s">
        <v>21</v>
      </c>
      <c r="C11" s="861" t="s">
        <v>91</v>
      </c>
      <c r="D11" s="862" t="s">
        <v>22</v>
      </c>
      <c r="E11" s="858" t="s">
        <v>23</v>
      </c>
      <c r="F11" s="856" t="s">
        <v>24</v>
      </c>
      <c r="G11" s="856"/>
      <c r="H11" s="856"/>
      <c r="I11" s="856"/>
      <c r="J11" s="856"/>
      <c r="K11" s="856"/>
      <c r="L11" s="856" t="s">
        <v>25</v>
      </c>
      <c r="M11" s="856"/>
      <c r="N11" s="856"/>
      <c r="O11" s="856"/>
      <c r="P11" s="856"/>
    </row>
    <row r="12" spans="1:16" ht="63.95" customHeight="1">
      <c r="A12" s="858"/>
      <c r="B12" s="869"/>
      <c r="C12" s="861"/>
      <c r="D12" s="862"/>
      <c r="E12" s="858"/>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kops1!C24</f>
        <v>Pārsegums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934</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1">
      <c r="A15" s="273">
        <v>1</v>
      </c>
      <c r="B15" s="274"/>
      <c r="C15" s="277" t="s">
        <v>810</v>
      </c>
      <c r="D15" s="275" t="s">
        <v>799</v>
      </c>
      <c r="E15" s="419">
        <v>1.66</v>
      </c>
      <c r="F15" s="161"/>
      <c r="G15" s="161"/>
      <c r="H15" s="214"/>
      <c r="I15" s="276"/>
      <c r="J15" s="276"/>
      <c r="K15" s="96"/>
      <c r="L15" s="50"/>
      <c r="M15" s="96"/>
      <c r="N15" s="96"/>
      <c r="O15" s="96"/>
      <c r="P15" s="97"/>
    </row>
    <row r="16" spans="1:16" s="56" customFormat="1" ht="30">
      <c r="A16" s="273"/>
      <c r="B16" s="274"/>
      <c r="C16" s="267" t="s">
        <v>1399</v>
      </c>
      <c r="D16" s="236"/>
      <c r="E16" s="268"/>
      <c r="F16" s="161"/>
      <c r="G16" s="161"/>
      <c r="H16" s="214"/>
      <c r="I16" s="276"/>
      <c r="J16" s="276"/>
      <c r="K16" s="96"/>
      <c r="L16" s="50"/>
      <c r="M16" s="96"/>
      <c r="N16" s="96"/>
      <c r="O16" s="96"/>
      <c r="P16" s="97"/>
    </row>
    <row r="17" spans="1:16" s="56" customFormat="1" ht="25.5">
      <c r="A17" s="273">
        <v>2</v>
      </c>
      <c r="B17" s="274"/>
      <c r="C17" s="629" t="s">
        <v>1400</v>
      </c>
      <c r="D17" s="283" t="s">
        <v>140</v>
      </c>
      <c r="E17" s="440">
        <v>280</v>
      </c>
      <c r="F17" s="161"/>
      <c r="G17" s="161"/>
      <c r="H17" s="214"/>
      <c r="I17" s="276"/>
      <c r="J17" s="276"/>
      <c r="K17" s="96"/>
      <c r="L17" s="50"/>
      <c r="M17" s="96"/>
      <c r="N17" s="96"/>
      <c r="O17" s="96"/>
      <c r="P17" s="97"/>
    </row>
    <row r="18" spans="1:16" s="56" customFormat="1" ht="51">
      <c r="A18" s="273">
        <v>3</v>
      </c>
      <c r="B18" s="274"/>
      <c r="C18" s="629" t="s">
        <v>810</v>
      </c>
      <c r="D18" s="283" t="s">
        <v>799</v>
      </c>
      <c r="E18" s="440">
        <v>6.51</v>
      </c>
      <c r="F18" s="161"/>
      <c r="G18" s="161"/>
      <c r="H18" s="214"/>
      <c r="I18" s="276"/>
      <c r="J18" s="276"/>
      <c r="K18" s="96"/>
      <c r="L18" s="50"/>
      <c r="M18" s="96"/>
      <c r="N18" s="96"/>
      <c r="O18" s="96"/>
      <c r="P18" s="97"/>
    </row>
    <row r="19" spans="1:16" s="56" customFormat="1" ht="15">
      <c r="A19" s="234">
        <v>0</v>
      </c>
      <c r="B19" s="238"/>
      <c r="C19" s="267" t="s">
        <v>938</v>
      </c>
      <c r="D19" s="236"/>
      <c r="E19" s="268"/>
      <c r="F19" s="161"/>
      <c r="G19" s="161"/>
      <c r="H19" s="214"/>
      <c r="I19" s="165"/>
      <c r="J19" s="165"/>
      <c r="K19" s="96"/>
      <c r="L19" s="50"/>
      <c r="M19" s="96"/>
      <c r="N19" s="96"/>
      <c r="O19" s="96"/>
      <c r="P19" s="97"/>
    </row>
    <row r="20" spans="1:16" s="56" customFormat="1" ht="25.5">
      <c r="A20" s="234">
        <v>4</v>
      </c>
      <c r="B20" s="238"/>
      <c r="C20" s="285" t="s">
        <v>813</v>
      </c>
      <c r="D20" s="260" t="s">
        <v>29</v>
      </c>
      <c r="E20" s="268">
        <v>1070</v>
      </c>
      <c r="F20" s="161"/>
      <c r="G20" s="161"/>
      <c r="H20" s="214"/>
      <c r="I20" s="161"/>
      <c r="J20" s="161"/>
      <c r="K20" s="96"/>
      <c r="L20" s="50"/>
      <c r="M20" s="96"/>
      <c r="N20" s="96"/>
      <c r="O20" s="96"/>
      <c r="P20" s="97"/>
    </row>
    <row r="21" spans="1:16" s="56" customFormat="1" ht="38.25">
      <c r="A21" s="234">
        <v>5</v>
      </c>
      <c r="B21" s="238"/>
      <c r="C21" s="270" t="s">
        <v>798</v>
      </c>
      <c r="D21" s="260" t="s">
        <v>799</v>
      </c>
      <c r="E21" s="268">
        <f>4.174+4.174</f>
        <v>8.3480000000000008</v>
      </c>
      <c r="F21" s="161"/>
      <c r="G21" s="161"/>
      <c r="H21" s="214"/>
      <c r="I21" s="214"/>
      <c r="J21" s="214"/>
      <c r="K21" s="96"/>
      <c r="L21" s="50"/>
      <c r="M21" s="96"/>
      <c r="N21" s="96"/>
      <c r="O21" s="96"/>
      <c r="P21" s="97"/>
    </row>
    <row r="22" spans="1:16" s="56" customFormat="1" ht="38.25">
      <c r="A22" s="234">
        <v>6</v>
      </c>
      <c r="B22" s="238"/>
      <c r="C22" s="271" t="s">
        <v>1266</v>
      </c>
      <c r="D22" s="260" t="s">
        <v>586</v>
      </c>
      <c r="E22" s="268">
        <f>27.68+7.412+56.88+41.712</f>
        <v>133.68400000000003</v>
      </c>
      <c r="F22" s="161"/>
      <c r="G22" s="161"/>
      <c r="H22" s="214"/>
      <c r="I22" s="161"/>
      <c r="J22" s="161"/>
      <c r="K22" s="96"/>
      <c r="L22" s="50"/>
      <c r="M22" s="96"/>
      <c r="N22" s="96"/>
      <c r="O22" s="96"/>
      <c r="P22" s="97"/>
    </row>
    <row r="23" spans="1:16" s="56" customFormat="1" ht="15">
      <c r="A23" s="234">
        <v>0</v>
      </c>
      <c r="B23" s="238"/>
      <c r="C23" s="267" t="s">
        <v>935</v>
      </c>
      <c r="D23" s="236"/>
      <c r="E23" s="268"/>
      <c r="F23" s="161"/>
      <c r="G23" s="161"/>
      <c r="H23" s="214"/>
      <c r="I23" s="165"/>
      <c r="J23" s="165"/>
      <c r="K23" s="96"/>
      <c r="L23" s="50"/>
      <c r="M23" s="96"/>
      <c r="N23" s="96"/>
      <c r="O23" s="96"/>
      <c r="P23" s="97"/>
    </row>
    <row r="24" spans="1:16" s="56" customFormat="1" ht="51">
      <c r="A24" s="273">
        <v>7</v>
      </c>
      <c r="B24" s="274"/>
      <c r="C24" s="277" t="s">
        <v>810</v>
      </c>
      <c r="D24" s="275" t="s">
        <v>799</v>
      </c>
      <c r="E24" s="419">
        <f>8.13+0.976</f>
        <v>9.1060000000000016</v>
      </c>
      <c r="F24" s="161"/>
      <c r="G24" s="161"/>
      <c r="H24" s="214"/>
      <c r="I24" s="276"/>
      <c r="J24" s="276"/>
      <c r="K24" s="96"/>
      <c r="L24" s="50"/>
      <c r="M24" s="96"/>
      <c r="N24" s="96"/>
      <c r="O24" s="96"/>
      <c r="P24" s="97"/>
    </row>
    <row r="25" spans="1:16" s="56" customFormat="1">
      <c r="A25" s="280">
        <v>0</v>
      </c>
      <c r="B25" s="281"/>
      <c r="C25" s="282" t="s">
        <v>937</v>
      </c>
      <c r="D25" s="14"/>
      <c r="E25" s="15"/>
      <c r="F25" s="161"/>
      <c r="G25" s="161"/>
      <c r="H25" s="214"/>
      <c r="I25" s="279"/>
      <c r="J25" s="279"/>
      <c r="K25" s="96"/>
      <c r="L25" s="50"/>
      <c r="M25" s="96"/>
      <c r="N25" s="96"/>
      <c r="O25" s="96"/>
      <c r="P25" s="97"/>
    </row>
    <row r="26" spans="1:16" s="56" customFormat="1" ht="25.5">
      <c r="A26" s="234">
        <v>8</v>
      </c>
      <c r="B26" s="283"/>
      <c r="C26" s="284" t="s">
        <v>936</v>
      </c>
      <c r="D26" s="283" t="s">
        <v>29</v>
      </c>
      <c r="E26" s="440">
        <f>1110.49+1110.58</f>
        <v>2221.0699999999997</v>
      </c>
      <c r="F26" s="161"/>
      <c r="G26" s="161"/>
      <c r="H26" s="214"/>
      <c r="I26" s="161"/>
      <c r="J26" s="161"/>
      <c r="K26" s="96"/>
      <c r="L26" s="50"/>
      <c r="M26" s="96"/>
      <c r="N26" s="96"/>
      <c r="O26" s="96"/>
      <c r="P26" s="97"/>
    </row>
    <row r="27" spans="1:16" s="56" customFormat="1" ht="25.5">
      <c r="A27" s="234">
        <v>9</v>
      </c>
      <c r="B27" s="238"/>
      <c r="C27" s="285" t="s">
        <v>812</v>
      </c>
      <c r="D27" s="260" t="s">
        <v>29</v>
      </c>
      <c r="E27" s="268">
        <v>1780</v>
      </c>
      <c r="F27" s="161"/>
      <c r="G27" s="161"/>
      <c r="H27" s="214"/>
      <c r="I27" s="161"/>
      <c r="J27" s="161"/>
      <c r="K27" s="96"/>
      <c r="L27" s="50"/>
      <c r="M27" s="96"/>
      <c r="N27" s="96"/>
      <c r="O27" s="96"/>
      <c r="P27" s="97"/>
    </row>
    <row r="28" spans="1:16" s="56" customFormat="1" ht="38.25">
      <c r="A28" s="234">
        <v>10</v>
      </c>
      <c r="B28" s="238"/>
      <c r="C28" s="270" t="s">
        <v>798</v>
      </c>
      <c r="D28" s="260" t="s">
        <v>799</v>
      </c>
      <c r="E28" s="268">
        <f>35.85+35.766</f>
        <v>71.616</v>
      </c>
      <c r="F28" s="161"/>
      <c r="G28" s="161"/>
      <c r="H28" s="214"/>
      <c r="I28" s="214"/>
      <c r="J28" s="214"/>
      <c r="K28" s="96"/>
      <c r="L28" s="50"/>
      <c r="M28" s="96"/>
      <c r="N28" s="96"/>
      <c r="O28" s="96"/>
      <c r="P28" s="97"/>
    </row>
    <row r="29" spans="1:16" s="56" customFormat="1" ht="38.25">
      <c r="A29" s="234">
        <v>11</v>
      </c>
      <c r="B29" s="238"/>
      <c r="C29" s="271" t="s">
        <v>1267</v>
      </c>
      <c r="D29" s="260" t="s">
        <v>586</v>
      </c>
      <c r="E29" s="268">
        <f>195.68+158.35</f>
        <v>354.03</v>
      </c>
      <c r="F29" s="161"/>
      <c r="G29" s="161"/>
      <c r="H29" s="214"/>
      <c r="I29" s="161"/>
      <c r="J29" s="161"/>
      <c r="K29" s="96"/>
      <c r="L29" s="50"/>
      <c r="M29" s="96"/>
      <c r="N29" s="96"/>
      <c r="O29" s="96"/>
      <c r="P29" s="97"/>
    </row>
    <row r="30" spans="1:16" s="56" customFormat="1" ht="15">
      <c r="A30" s="234">
        <v>0</v>
      </c>
      <c r="B30" s="238"/>
      <c r="C30" s="267" t="s">
        <v>814</v>
      </c>
      <c r="D30" s="236"/>
      <c r="E30" s="268"/>
      <c r="F30" s="161"/>
      <c r="G30" s="161"/>
      <c r="H30" s="214"/>
      <c r="I30" s="165"/>
      <c r="J30" s="165"/>
      <c r="K30" s="96"/>
      <c r="L30" s="50"/>
      <c r="M30" s="96"/>
      <c r="N30" s="96"/>
      <c r="O30" s="96"/>
      <c r="P30" s="97"/>
    </row>
    <row r="31" spans="1:16" s="56" customFormat="1" ht="51">
      <c r="A31" s="273">
        <v>12</v>
      </c>
      <c r="B31" s="274"/>
      <c r="C31" s="277" t="s">
        <v>810</v>
      </c>
      <c r="D31" s="275" t="s">
        <v>799</v>
      </c>
      <c r="E31" s="419">
        <f>3.4+0.408</f>
        <v>3.8079999999999998</v>
      </c>
      <c r="F31" s="161"/>
      <c r="G31" s="161"/>
      <c r="H31" s="214"/>
      <c r="I31" s="276"/>
      <c r="J31" s="276"/>
      <c r="K31" s="96"/>
      <c r="L31" s="50"/>
      <c r="M31" s="96"/>
      <c r="N31" s="96"/>
      <c r="O31" s="96"/>
      <c r="P31" s="97"/>
    </row>
    <row r="32" spans="1:16">
      <c r="A32" s="28"/>
      <c r="B32" s="33"/>
      <c r="C32" s="16"/>
      <c r="D32" s="18"/>
      <c r="E32" s="29"/>
      <c r="F32" s="30"/>
      <c r="G32" s="30"/>
      <c r="H32" s="31"/>
      <c r="I32" s="29"/>
      <c r="J32" s="29"/>
      <c r="K32" s="29"/>
      <c r="L32" s="30"/>
      <c r="M32" s="29"/>
      <c r="N32" s="29"/>
      <c r="O32" s="29"/>
      <c r="P32" s="32"/>
    </row>
    <row r="33" spans="1:16" ht="15.4" customHeight="1">
      <c r="A33" s="41"/>
      <c r="B33" s="41"/>
      <c r="C33" s="870" t="s">
        <v>97</v>
      </c>
      <c r="D33" s="871"/>
      <c r="E33" s="871"/>
      <c r="F33" s="871"/>
      <c r="G33" s="871"/>
      <c r="H33" s="871"/>
      <c r="I33" s="871"/>
      <c r="J33" s="871"/>
      <c r="K33" s="871"/>
      <c r="L33" s="42"/>
      <c r="M33" s="42"/>
      <c r="N33" s="42"/>
      <c r="O33" s="42"/>
      <c r="P33" s="42"/>
    </row>
    <row r="34" spans="1:16" s="114" customFormat="1" collapsed="1">
      <c r="I34" s="135"/>
    </row>
    <row r="35" spans="1:16" customFormat="1" ht="12.75" customHeight="1">
      <c r="B35" s="136" t="s">
        <v>52</v>
      </c>
    </row>
    <row r="36" spans="1:16" customFormat="1" ht="45" customHeight="1">
      <c r="A36"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857"/>
      <c r="C36" s="857"/>
      <c r="D36" s="857"/>
      <c r="E36" s="857"/>
      <c r="F36" s="857"/>
      <c r="G36" s="857"/>
      <c r="H36" s="857"/>
      <c r="I36" s="857"/>
      <c r="J36" s="857"/>
      <c r="K36" s="857"/>
      <c r="L36" s="857"/>
      <c r="M36" s="857"/>
      <c r="N36" s="857"/>
      <c r="O36" s="857"/>
      <c r="P36" s="857"/>
    </row>
    <row r="37" spans="1:16" customFormat="1" ht="77.25" customHeight="1">
      <c r="A37" s="857"/>
      <c r="B37" s="857"/>
      <c r="C37" s="857"/>
      <c r="D37" s="857"/>
      <c r="E37" s="857"/>
      <c r="F37" s="857"/>
      <c r="G37" s="857"/>
      <c r="H37" s="857"/>
      <c r="I37" s="857"/>
      <c r="J37" s="857"/>
      <c r="K37" s="857"/>
      <c r="L37" s="857"/>
      <c r="M37" s="857"/>
      <c r="N37" s="857"/>
      <c r="O37" s="857"/>
      <c r="P37" s="857"/>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854">
        <f>Koptame!C42</f>
        <v>0</v>
      </c>
      <c r="N41" s="854"/>
      <c r="O41" s="142"/>
      <c r="P41" s="142"/>
    </row>
    <row r="42" spans="1:16" s="114" customFormat="1">
      <c r="C42" s="133">
        <f>Koptame!C37</f>
        <v>0</v>
      </c>
      <c r="L42" s="133"/>
      <c r="M42" s="855">
        <f>Koptame!C43</f>
        <v>0</v>
      </c>
      <c r="N42" s="855"/>
      <c r="O42" s="142"/>
      <c r="P42" s="142"/>
    </row>
    <row r="43" spans="1:16" s="114" customFormat="1" collapsed="1">
      <c r="B43" s="135"/>
      <c r="F43" s="135"/>
      <c r="G43" s="135"/>
    </row>
  </sheetData>
  <mergeCells count="17">
    <mergeCell ref="A2:P2"/>
    <mergeCell ref="L9:O9"/>
    <mergeCell ref="D3:P3"/>
    <mergeCell ref="D4:P4"/>
    <mergeCell ref="D5:P5"/>
    <mergeCell ref="M41:N41"/>
    <mergeCell ref="M42:N42"/>
    <mergeCell ref="L11:P11"/>
    <mergeCell ref="A37:P37"/>
    <mergeCell ref="A36:P36"/>
    <mergeCell ref="A11:A12"/>
    <mergeCell ref="B11:B12"/>
    <mergeCell ref="C11:C12"/>
    <mergeCell ref="D11:D12"/>
    <mergeCell ref="C33:K33"/>
    <mergeCell ref="E11:E12"/>
    <mergeCell ref="F11:K11"/>
  </mergeCells>
  <conditionalFormatting sqref="I15:I18">
    <cfRule type="expression" dxfId="1384" priority="13" stopIfTrue="1">
      <formula>I15=#REF!=FALSE</formula>
    </cfRule>
    <cfRule type="expression" dxfId="1383" priority="14">
      <formula>#REF!&gt;0</formula>
    </cfRule>
    <cfRule type="expression" dxfId="1382" priority="15">
      <formula>#REF!=3</formula>
    </cfRule>
    <cfRule type="expression" dxfId="1381" priority="16">
      <formula>#REF!=2</formula>
    </cfRule>
    <cfRule type="expression" dxfId="1380" priority="17">
      <formula>#REF!=1</formula>
    </cfRule>
    <cfRule type="expression" dxfId="1379" priority="18" stopIfTrue="1">
      <formula>I15=#REF!=FALSE</formula>
    </cfRule>
  </conditionalFormatting>
  <conditionalFormatting sqref="I24">
    <cfRule type="expression" dxfId="1378" priority="1" stopIfTrue="1">
      <formula>I24=#REF!=FALSE</formula>
    </cfRule>
    <cfRule type="expression" dxfId="1377" priority="2">
      <formula>#REF!&gt;0</formula>
    </cfRule>
    <cfRule type="expression" dxfId="1376" priority="3">
      <formula>#REF!=3</formula>
    </cfRule>
    <cfRule type="expression" dxfId="1375" priority="4">
      <formula>#REF!=2</formula>
    </cfRule>
    <cfRule type="expression" dxfId="1374" priority="5">
      <formula>#REF!=1</formula>
    </cfRule>
    <cfRule type="expression" dxfId="1373" priority="6" stopIfTrue="1">
      <formula>I24=#REF!=FALSE</formula>
    </cfRule>
  </conditionalFormatting>
  <conditionalFormatting sqref="I31">
    <cfRule type="expression" dxfId="1372" priority="7" stopIfTrue="1">
      <formula>I31=#REF!=FALSE</formula>
    </cfRule>
    <cfRule type="expression" dxfId="1371" priority="8">
      <formula>#REF!&gt;0</formula>
    </cfRule>
    <cfRule type="expression" dxfId="1370" priority="9">
      <formula>#REF!=3</formula>
    </cfRule>
    <cfRule type="expression" dxfId="1369" priority="10">
      <formula>#REF!=2</formula>
    </cfRule>
    <cfRule type="expression" dxfId="1368" priority="11">
      <formula>#REF!=1</formula>
    </cfRule>
    <cfRule type="expression" dxfId="1367" priority="12" stopIfTrue="1">
      <formula>I31=#REF!=FALSE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7"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P87"/>
  <sheetViews>
    <sheetView showZeros="0" tabSelected="1" view="pageBreakPreview" topLeftCell="A23" zoomScale="110" zoomScaleNormal="100" zoomScaleSheetLayoutView="110" workbookViewId="0">
      <selection activeCell="K36" sqref="K36"/>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kops1!B25</f>
        <v>1,5</v>
      </c>
      <c r="I1" s="53"/>
    </row>
    <row r="2" spans="1:16" s="24" customFormat="1" ht="15">
      <c r="A2" s="865" t="str">
        <f>C13</f>
        <v>Jumts</v>
      </c>
      <c r="B2" s="865"/>
      <c r="C2" s="865"/>
      <c r="D2" s="865"/>
      <c r="E2" s="865"/>
      <c r="F2" s="865"/>
      <c r="G2" s="865"/>
      <c r="H2" s="865"/>
      <c r="I2" s="865"/>
      <c r="J2" s="865"/>
      <c r="K2" s="865"/>
      <c r="L2" s="865"/>
      <c r="M2" s="865"/>
      <c r="N2" s="865"/>
      <c r="O2" s="865"/>
      <c r="P2" s="865"/>
    </row>
    <row r="3" spans="1:16" ht="15">
      <c r="A3" s="20"/>
      <c r="B3" s="20"/>
      <c r="C3" s="20" t="s">
        <v>11</v>
      </c>
      <c r="D3" s="867" t="str">
        <f>Koptame!C11</f>
        <v>Pirmsskolas izglītības iestāde</v>
      </c>
      <c r="E3" s="867"/>
      <c r="F3" s="867"/>
      <c r="G3" s="867"/>
      <c r="H3" s="867"/>
      <c r="I3" s="867"/>
      <c r="J3" s="867"/>
      <c r="K3" s="867"/>
      <c r="L3" s="867"/>
      <c r="M3" s="867"/>
      <c r="N3" s="867"/>
      <c r="O3" s="867"/>
      <c r="P3" s="867"/>
    </row>
    <row r="4" spans="1:16" ht="15">
      <c r="A4" s="20"/>
      <c r="B4" s="20"/>
      <c r="C4" s="20" t="s">
        <v>12</v>
      </c>
      <c r="D4" s="867" t="str">
        <f>Koptame!C12</f>
        <v>Pirmsskolas izglītības iestādes jaunbūve</v>
      </c>
      <c r="E4" s="867"/>
      <c r="F4" s="867"/>
      <c r="G4" s="867"/>
      <c r="H4" s="867"/>
      <c r="I4" s="867"/>
      <c r="J4" s="867"/>
      <c r="K4" s="867"/>
      <c r="L4" s="867"/>
      <c r="M4" s="867"/>
      <c r="N4" s="867"/>
      <c r="O4" s="867"/>
      <c r="P4" s="867"/>
    </row>
    <row r="5" spans="1:16" ht="15">
      <c r="A5" s="20"/>
      <c r="B5" s="20"/>
      <c r="C5" s="20" t="s">
        <v>13</v>
      </c>
      <c r="D5" s="867" t="str">
        <f>Koptame!C13</f>
        <v>Baložu iela 33, Baloži, Ķekavas novads</v>
      </c>
      <c r="E5" s="867"/>
      <c r="F5" s="867"/>
      <c r="G5" s="867"/>
      <c r="H5" s="867"/>
      <c r="I5" s="867"/>
      <c r="J5" s="867"/>
      <c r="K5" s="867"/>
      <c r="L5" s="867"/>
      <c r="M5" s="867"/>
      <c r="N5" s="867"/>
      <c r="O5" s="867"/>
      <c r="P5" s="867"/>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P77</f>
        <v>0</v>
      </c>
    </row>
    <row r="8" spans="1:16">
      <c r="A8" s="23"/>
      <c r="B8" s="23"/>
      <c r="D8" s="27"/>
      <c r="E8" s="43"/>
      <c r="F8" s="43"/>
      <c r="G8" s="43"/>
      <c r="H8" s="43"/>
      <c r="I8" s="54"/>
      <c r="J8" s="43"/>
      <c r="K8" s="43"/>
      <c r="N8" s="43"/>
      <c r="O8" s="43"/>
      <c r="P8" s="25"/>
    </row>
    <row r="9" spans="1:16" ht="15.4" customHeight="1">
      <c r="A9" s="45"/>
      <c r="B9" s="45"/>
      <c r="J9" s="44"/>
      <c r="K9" s="44"/>
      <c r="L9" s="866" t="str">
        <f>Koptame!D16</f>
        <v xml:space="preserve">Tāme sastādīta:   </v>
      </c>
      <c r="M9" s="866"/>
      <c r="N9" s="866"/>
      <c r="O9" s="866"/>
      <c r="P9" s="44"/>
    </row>
    <row r="10" spans="1:16" ht="15">
      <c r="A10" s="45"/>
      <c r="B10" s="45"/>
    </row>
    <row r="11" spans="1:16" ht="14.25" customHeight="1">
      <c r="A11" s="858" t="s">
        <v>15</v>
      </c>
      <c r="B11" s="868" t="s">
        <v>21</v>
      </c>
      <c r="C11" s="861" t="s">
        <v>91</v>
      </c>
      <c r="D11" s="862" t="s">
        <v>22</v>
      </c>
      <c r="E11" s="858" t="s">
        <v>23</v>
      </c>
      <c r="F11" s="856" t="s">
        <v>24</v>
      </c>
      <c r="G11" s="856"/>
      <c r="H11" s="856"/>
      <c r="I11" s="856"/>
      <c r="J11" s="856"/>
      <c r="K11" s="856"/>
      <c r="L11" s="856" t="s">
        <v>25</v>
      </c>
      <c r="M11" s="856"/>
      <c r="N11" s="856"/>
      <c r="O11" s="856"/>
      <c r="P11" s="856"/>
    </row>
    <row r="12" spans="1:16" ht="63.95" customHeight="1">
      <c r="A12" s="858"/>
      <c r="B12" s="869"/>
      <c r="C12" s="861"/>
      <c r="D12" s="862"/>
      <c r="E12" s="858"/>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kops1!C25</f>
        <v>Jumts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816</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1">
      <c r="A15" s="273">
        <v>1</v>
      </c>
      <c r="B15" s="274"/>
      <c r="C15" s="277" t="s">
        <v>810</v>
      </c>
      <c r="D15" s="275" t="s">
        <v>799</v>
      </c>
      <c r="E15" s="610">
        <v>39.54</v>
      </c>
      <c r="F15" s="161"/>
      <c r="G15" s="161"/>
      <c r="H15" s="214"/>
      <c r="I15" s="276"/>
      <c r="J15" s="276"/>
      <c r="K15" s="96"/>
      <c r="L15" s="50"/>
      <c r="M15" s="96"/>
      <c r="N15" s="96"/>
      <c r="O15" s="96"/>
      <c r="P15" s="97"/>
    </row>
    <row r="16" spans="1:16" s="56" customFormat="1" ht="63.75">
      <c r="A16" s="261">
        <v>2</v>
      </c>
      <c r="B16" s="286"/>
      <c r="C16" s="271" t="s">
        <v>817</v>
      </c>
      <c r="D16" s="286" t="s">
        <v>586</v>
      </c>
      <c r="E16" s="286">
        <f>21.24+63.73</f>
        <v>84.97</v>
      </c>
      <c r="F16" s="161"/>
      <c r="G16" s="161"/>
      <c r="H16" s="214"/>
      <c r="I16" s="287"/>
      <c r="J16" s="287"/>
      <c r="K16" s="96"/>
      <c r="L16" s="50"/>
      <c r="M16" s="96"/>
      <c r="N16" s="96"/>
      <c r="O16" s="96"/>
      <c r="P16" s="97"/>
    </row>
    <row r="17" spans="1:16" s="56" customFormat="1">
      <c r="A17" s="280">
        <v>0</v>
      </c>
      <c r="B17" s="281"/>
      <c r="C17" s="282" t="s">
        <v>859</v>
      </c>
      <c r="D17" s="14"/>
      <c r="E17" s="15"/>
      <c r="F17" s="161"/>
      <c r="G17" s="161"/>
      <c r="H17" s="214"/>
      <c r="I17" s="279"/>
      <c r="J17" s="279"/>
      <c r="K17" s="96"/>
      <c r="L17" s="50"/>
      <c r="M17" s="96"/>
      <c r="N17" s="96"/>
      <c r="O17" s="96"/>
      <c r="P17" s="97"/>
    </row>
    <row r="18" spans="1:16" s="56" customFormat="1" ht="25.5">
      <c r="A18" s="234">
        <v>3</v>
      </c>
      <c r="B18" s="236"/>
      <c r="C18" s="235" t="s">
        <v>861</v>
      </c>
      <c r="D18" s="236" t="s">
        <v>29</v>
      </c>
      <c r="E18" s="268">
        <v>366.2</v>
      </c>
      <c r="F18" s="161"/>
      <c r="G18" s="161"/>
      <c r="H18" s="214"/>
      <c r="I18" s="214"/>
      <c r="J18" s="214"/>
      <c r="K18" s="96"/>
      <c r="L18" s="50"/>
      <c r="M18" s="96"/>
      <c r="N18" s="96"/>
      <c r="O18" s="96"/>
      <c r="P18" s="97"/>
    </row>
    <row r="19" spans="1:16" s="56" customFormat="1" ht="25.5">
      <c r="A19" s="234">
        <v>4</v>
      </c>
      <c r="B19" s="236"/>
      <c r="C19" s="235" t="s">
        <v>862</v>
      </c>
      <c r="D19" s="236" t="s">
        <v>29</v>
      </c>
      <c r="E19" s="268">
        <v>366.2</v>
      </c>
      <c r="F19" s="161"/>
      <c r="G19" s="161"/>
      <c r="H19" s="214"/>
      <c r="I19" s="214"/>
      <c r="J19" s="214"/>
      <c r="K19" s="96"/>
      <c r="L19" s="50"/>
      <c r="M19" s="96"/>
      <c r="N19" s="96"/>
      <c r="O19" s="96"/>
      <c r="P19" s="97"/>
    </row>
    <row r="20" spans="1:16" s="56" customFormat="1" ht="38.25">
      <c r="A20" s="261">
        <v>5</v>
      </c>
      <c r="B20" s="238"/>
      <c r="C20" s="265" t="s">
        <v>1401</v>
      </c>
      <c r="D20" s="260" t="s">
        <v>29</v>
      </c>
      <c r="E20" s="268">
        <v>366.2</v>
      </c>
      <c r="F20" s="161"/>
      <c r="G20" s="161"/>
      <c r="H20" s="214"/>
      <c r="I20" s="214"/>
      <c r="J20" s="214"/>
      <c r="K20" s="96"/>
      <c r="L20" s="50"/>
      <c r="M20" s="96"/>
      <c r="N20" s="96"/>
      <c r="O20" s="96"/>
      <c r="P20" s="97"/>
    </row>
    <row r="21" spans="1:16" s="56" customFormat="1" ht="38.25">
      <c r="A21" s="261">
        <v>6</v>
      </c>
      <c r="B21" s="238"/>
      <c r="C21" s="265" t="s">
        <v>1402</v>
      </c>
      <c r="D21" s="260" t="s">
        <v>29</v>
      </c>
      <c r="E21" s="268">
        <v>366.2</v>
      </c>
      <c r="F21" s="161"/>
      <c r="G21" s="161"/>
      <c r="H21" s="214"/>
      <c r="I21" s="214"/>
      <c r="J21" s="214"/>
      <c r="K21" s="96"/>
      <c r="L21" s="50"/>
      <c r="M21" s="96"/>
      <c r="N21" s="96"/>
      <c r="O21" s="96"/>
      <c r="P21" s="97"/>
    </row>
    <row r="22" spans="1:16" s="56" customFormat="1" ht="25.5">
      <c r="A22" s="234">
        <v>7</v>
      </c>
      <c r="B22" s="236"/>
      <c r="C22" s="235" t="s">
        <v>864</v>
      </c>
      <c r="D22" s="236" t="s">
        <v>29</v>
      </c>
      <c r="E22" s="268">
        <v>366.2</v>
      </c>
      <c r="F22" s="161"/>
      <c r="G22" s="161"/>
      <c r="H22" s="214"/>
      <c r="I22" s="214"/>
      <c r="J22" s="214"/>
      <c r="K22" s="96"/>
      <c r="L22" s="50"/>
      <c r="M22" s="96"/>
      <c r="N22" s="96"/>
      <c r="O22" s="96"/>
      <c r="P22" s="97"/>
    </row>
    <row r="23" spans="1:16" s="56" customFormat="1" ht="25.5">
      <c r="A23" s="234">
        <v>8</v>
      </c>
      <c r="B23" s="236"/>
      <c r="C23" s="235" t="s">
        <v>861</v>
      </c>
      <c r="D23" s="236" t="s">
        <v>29</v>
      </c>
      <c r="E23" s="268">
        <v>366.2</v>
      </c>
      <c r="F23" s="161"/>
      <c r="G23" s="161"/>
      <c r="H23" s="214"/>
      <c r="I23" s="214"/>
      <c r="J23" s="214"/>
      <c r="K23" s="96"/>
      <c r="L23" s="50"/>
      <c r="M23" s="96"/>
      <c r="N23" s="96"/>
      <c r="O23" s="96"/>
      <c r="P23" s="97"/>
    </row>
    <row r="24" spans="1:16" s="56" customFormat="1" ht="38.25">
      <c r="A24" s="261">
        <v>9</v>
      </c>
      <c r="B24" s="238"/>
      <c r="C24" s="265" t="s">
        <v>865</v>
      </c>
      <c r="D24" s="260" t="s">
        <v>29</v>
      </c>
      <c r="E24" s="268">
        <v>366.2</v>
      </c>
      <c r="F24" s="161"/>
      <c r="G24" s="161"/>
      <c r="H24" s="214"/>
      <c r="I24" s="214"/>
      <c r="J24" s="214"/>
      <c r="K24" s="96"/>
      <c r="L24" s="50"/>
      <c r="M24" s="96"/>
      <c r="N24" s="96"/>
      <c r="O24" s="96"/>
      <c r="P24" s="97"/>
    </row>
    <row r="25" spans="1:16" s="56" customFormat="1" ht="25.5">
      <c r="A25" s="261">
        <v>10</v>
      </c>
      <c r="B25" s="238"/>
      <c r="C25" s="265" t="s">
        <v>1403</v>
      </c>
      <c r="D25" s="260" t="s">
        <v>29</v>
      </c>
      <c r="E25" s="268">
        <v>366.2</v>
      </c>
      <c r="F25" s="161"/>
      <c r="G25" s="161"/>
      <c r="H25" s="214"/>
      <c r="I25" s="214"/>
      <c r="J25" s="214"/>
      <c r="K25" s="96"/>
      <c r="L25" s="50"/>
      <c r="M25" s="96"/>
      <c r="N25" s="96"/>
      <c r="O25" s="96"/>
      <c r="P25" s="97"/>
    </row>
    <row r="26" spans="1:16" s="56" customFormat="1" ht="38.25">
      <c r="A26" s="437">
        <v>11</v>
      </c>
      <c r="B26" s="444"/>
      <c r="C26" s="445" t="s">
        <v>1404</v>
      </c>
      <c r="D26" s="446" t="s">
        <v>29</v>
      </c>
      <c r="E26" s="215">
        <v>366.2</v>
      </c>
      <c r="F26" s="161"/>
      <c r="G26" s="161"/>
      <c r="H26" s="214"/>
      <c r="I26" s="214"/>
      <c r="J26" s="214"/>
      <c r="K26" s="96"/>
      <c r="L26" s="50"/>
      <c r="M26" s="96"/>
      <c r="N26" s="96"/>
      <c r="O26" s="96"/>
      <c r="P26" s="97"/>
    </row>
    <row r="27" spans="1:16" s="56" customFormat="1">
      <c r="A27" s="280">
        <v>0</v>
      </c>
      <c r="B27" s="281"/>
      <c r="C27" s="282" t="s">
        <v>867</v>
      </c>
      <c r="D27" s="14"/>
      <c r="E27" s="15"/>
      <c r="F27" s="161"/>
      <c r="G27" s="161"/>
      <c r="H27" s="214"/>
      <c r="I27" s="279"/>
      <c r="J27" s="279"/>
      <c r="K27" s="96"/>
      <c r="L27" s="50"/>
      <c r="M27" s="96"/>
      <c r="N27" s="96"/>
      <c r="O27" s="96"/>
      <c r="P27" s="97"/>
    </row>
    <row r="28" spans="1:16" s="56" customFormat="1" ht="25.5">
      <c r="A28" s="261">
        <v>12</v>
      </c>
      <c r="B28" s="238"/>
      <c r="C28" s="265" t="s">
        <v>1405</v>
      </c>
      <c r="D28" s="260" t="s">
        <v>29</v>
      </c>
      <c r="E28" s="250">
        <v>401.4</v>
      </c>
      <c r="F28" s="161"/>
      <c r="G28" s="161"/>
      <c r="H28" s="214"/>
      <c r="I28" s="214"/>
      <c r="J28" s="214"/>
      <c r="K28" s="96"/>
      <c r="L28" s="50"/>
      <c r="M28" s="96"/>
      <c r="N28" s="96"/>
      <c r="O28" s="96"/>
      <c r="P28" s="97"/>
    </row>
    <row r="29" spans="1:16" s="56" customFormat="1" ht="38.25">
      <c r="A29" s="437">
        <v>13</v>
      </c>
      <c r="B29" s="444"/>
      <c r="C29" s="445" t="s">
        <v>1404</v>
      </c>
      <c r="D29" s="446" t="s">
        <v>29</v>
      </c>
      <c r="E29" s="215">
        <v>401.4</v>
      </c>
      <c r="F29" s="161"/>
      <c r="G29" s="161"/>
      <c r="H29" s="214"/>
      <c r="I29" s="214"/>
      <c r="J29" s="214"/>
      <c r="K29" s="96"/>
      <c r="L29" s="50"/>
      <c r="M29" s="96"/>
      <c r="N29" s="96"/>
      <c r="O29" s="96"/>
      <c r="P29" s="97"/>
    </row>
    <row r="30" spans="1:16" s="56" customFormat="1" ht="25.5">
      <c r="A30" s="234">
        <v>14</v>
      </c>
      <c r="B30" s="236"/>
      <c r="C30" s="235" t="s">
        <v>861</v>
      </c>
      <c r="D30" s="236" t="s">
        <v>29</v>
      </c>
      <c r="E30" s="250">
        <v>401.4</v>
      </c>
      <c r="F30" s="161"/>
      <c r="G30" s="161"/>
      <c r="H30" s="214"/>
      <c r="I30" s="214"/>
      <c r="J30" s="214"/>
      <c r="K30" s="96"/>
      <c r="L30" s="50"/>
      <c r="M30" s="96"/>
      <c r="N30" s="96"/>
      <c r="O30" s="96"/>
      <c r="P30" s="97"/>
    </row>
    <row r="31" spans="1:16" s="56" customFormat="1" ht="38.25">
      <c r="A31" s="261">
        <v>15</v>
      </c>
      <c r="B31" s="238"/>
      <c r="C31" s="265" t="s">
        <v>1406</v>
      </c>
      <c r="D31" s="260" t="s">
        <v>29</v>
      </c>
      <c r="E31" s="250">
        <v>401.4</v>
      </c>
      <c r="F31" s="161"/>
      <c r="G31" s="161"/>
      <c r="H31" s="214"/>
      <c r="I31" s="214"/>
      <c r="J31" s="214"/>
      <c r="K31" s="96"/>
      <c r="L31" s="50"/>
      <c r="M31" s="96"/>
      <c r="N31" s="96"/>
      <c r="O31" s="96"/>
      <c r="P31" s="97"/>
    </row>
    <row r="32" spans="1:16" s="56" customFormat="1" ht="25.5">
      <c r="A32" s="234">
        <v>16</v>
      </c>
      <c r="B32" s="236"/>
      <c r="C32" s="235" t="s">
        <v>864</v>
      </c>
      <c r="D32" s="236" t="s">
        <v>29</v>
      </c>
      <c r="E32" s="250">
        <v>401.4</v>
      </c>
      <c r="F32" s="161"/>
      <c r="G32" s="161"/>
      <c r="H32" s="214"/>
      <c r="I32" s="214"/>
      <c r="J32" s="214"/>
      <c r="K32" s="96"/>
      <c r="L32" s="50"/>
      <c r="M32" s="96"/>
      <c r="N32" s="96"/>
      <c r="O32" s="96"/>
      <c r="P32" s="97"/>
    </row>
    <row r="33" spans="1:16" s="56" customFormat="1" ht="38.25">
      <c r="A33" s="261">
        <v>17</v>
      </c>
      <c r="B33" s="238"/>
      <c r="C33" s="905" t="s">
        <v>1402</v>
      </c>
      <c r="D33" s="260" t="s">
        <v>29</v>
      </c>
      <c r="E33" s="250">
        <v>401.4</v>
      </c>
      <c r="F33" s="161"/>
      <c r="G33" s="161"/>
      <c r="H33" s="214"/>
      <c r="I33" s="214"/>
      <c r="J33" s="214"/>
      <c r="K33" s="96"/>
      <c r="L33" s="50"/>
      <c r="M33" s="96"/>
      <c r="N33" s="96"/>
      <c r="O33" s="96"/>
      <c r="P33" s="97"/>
    </row>
    <row r="34" spans="1:16" s="56" customFormat="1" ht="25.5">
      <c r="A34" s="234">
        <v>18</v>
      </c>
      <c r="B34" s="236"/>
      <c r="C34" s="235" t="s">
        <v>862</v>
      </c>
      <c r="D34" s="236" t="s">
        <v>29</v>
      </c>
      <c r="E34" s="250">
        <v>401.4</v>
      </c>
      <c r="F34" s="161"/>
      <c r="G34" s="161"/>
      <c r="H34" s="214"/>
      <c r="I34" s="214"/>
      <c r="J34" s="214"/>
      <c r="K34" s="96"/>
      <c r="L34" s="50"/>
      <c r="M34" s="96"/>
      <c r="N34" s="96"/>
      <c r="O34" s="96"/>
      <c r="P34" s="97"/>
    </row>
    <row r="35" spans="1:16" s="56" customFormat="1" ht="38.25">
      <c r="A35" s="261">
        <v>19</v>
      </c>
      <c r="B35" s="238"/>
      <c r="C35" s="265" t="s">
        <v>1401</v>
      </c>
      <c r="D35" s="260" t="s">
        <v>29</v>
      </c>
      <c r="E35" s="250">
        <v>401.4</v>
      </c>
      <c r="F35" s="161"/>
      <c r="G35" s="161"/>
      <c r="H35" s="214"/>
      <c r="I35" s="214"/>
      <c r="J35" s="214"/>
      <c r="K35" s="96"/>
      <c r="L35" s="50"/>
      <c r="M35" s="96"/>
      <c r="N35" s="96"/>
      <c r="O35" s="96"/>
      <c r="P35" s="97"/>
    </row>
    <row r="36" spans="1:16" s="56" customFormat="1" ht="25.5">
      <c r="A36" s="234">
        <v>20</v>
      </c>
      <c r="B36" s="236"/>
      <c r="C36" s="235" t="s">
        <v>861</v>
      </c>
      <c r="D36" s="236" t="s">
        <v>29</v>
      </c>
      <c r="E36" s="250">
        <v>401.4</v>
      </c>
      <c r="F36" s="161"/>
      <c r="G36" s="161"/>
      <c r="H36" s="214"/>
      <c r="I36" s="214"/>
      <c r="J36" s="214"/>
      <c r="K36" s="96"/>
      <c r="L36" s="50"/>
      <c r="M36" s="96"/>
      <c r="N36" s="96"/>
      <c r="O36" s="96"/>
      <c r="P36" s="97"/>
    </row>
    <row r="37" spans="1:16" s="56" customFormat="1" ht="25.5" customHeight="1">
      <c r="A37" s="234">
        <v>21</v>
      </c>
      <c r="B37" s="422"/>
      <c r="C37" s="904" t="s">
        <v>1743</v>
      </c>
      <c r="D37" s="260" t="s">
        <v>29</v>
      </c>
      <c r="E37" s="250">
        <v>401.4</v>
      </c>
      <c r="F37" s="161"/>
      <c r="G37" s="161"/>
      <c r="H37" s="214"/>
      <c r="I37" s="215"/>
      <c r="J37" s="216"/>
      <c r="K37" s="96"/>
      <c r="L37" s="50"/>
      <c r="M37" s="96"/>
      <c r="N37" s="96"/>
      <c r="O37" s="96"/>
      <c r="P37" s="97"/>
    </row>
    <row r="38" spans="1:16" s="56" customFormat="1">
      <c r="A38" s="280">
        <v>0</v>
      </c>
      <c r="B38" s="281"/>
      <c r="C38" s="282" t="s">
        <v>868</v>
      </c>
      <c r="D38" s="14"/>
      <c r="E38" s="15"/>
      <c r="F38" s="161"/>
      <c r="G38" s="161"/>
      <c r="H38" s="214"/>
      <c r="I38" s="279"/>
      <c r="J38" s="279"/>
      <c r="K38" s="96"/>
      <c r="L38" s="50"/>
      <c r="M38" s="96"/>
      <c r="N38" s="96"/>
      <c r="O38" s="96"/>
      <c r="P38" s="97"/>
    </row>
    <row r="39" spans="1:16" s="56" customFormat="1" ht="25.5">
      <c r="A39" s="261">
        <v>22</v>
      </c>
      <c r="B39" s="238"/>
      <c r="C39" s="265" t="s">
        <v>1405</v>
      </c>
      <c r="D39" s="260" t="s">
        <v>29</v>
      </c>
      <c r="E39" s="250">
        <v>692.4</v>
      </c>
      <c r="F39" s="161"/>
      <c r="G39" s="161"/>
      <c r="H39" s="214"/>
      <c r="I39" s="214"/>
      <c r="J39" s="214"/>
      <c r="K39" s="96"/>
      <c r="L39" s="50"/>
      <c r="M39" s="96"/>
      <c r="N39" s="96"/>
      <c r="O39" s="96"/>
      <c r="P39" s="97"/>
    </row>
    <row r="40" spans="1:16" s="56" customFormat="1" ht="38.25">
      <c r="A40" s="437">
        <v>23</v>
      </c>
      <c r="B40" s="444"/>
      <c r="C40" s="445" t="s">
        <v>1404</v>
      </c>
      <c r="D40" s="446" t="s">
        <v>29</v>
      </c>
      <c r="E40" s="215">
        <v>692.4</v>
      </c>
      <c r="F40" s="161"/>
      <c r="G40" s="161"/>
      <c r="H40" s="214"/>
      <c r="I40" s="214"/>
      <c r="J40" s="214"/>
      <c r="K40" s="96"/>
      <c r="L40" s="50"/>
      <c r="M40" s="96"/>
      <c r="N40" s="96"/>
      <c r="O40" s="96"/>
      <c r="P40" s="97"/>
    </row>
    <row r="41" spans="1:16" s="56" customFormat="1" ht="25.5">
      <c r="A41" s="234">
        <v>24</v>
      </c>
      <c r="B41" s="236"/>
      <c r="C41" s="235" t="s">
        <v>861</v>
      </c>
      <c r="D41" s="236" t="s">
        <v>29</v>
      </c>
      <c r="E41" s="250">
        <v>692.4</v>
      </c>
      <c r="F41" s="161"/>
      <c r="G41" s="161"/>
      <c r="H41" s="214"/>
      <c r="I41" s="214"/>
      <c r="J41" s="214"/>
      <c r="K41" s="96"/>
      <c r="L41" s="50"/>
      <c r="M41" s="96"/>
      <c r="N41" s="96"/>
      <c r="O41" s="96"/>
      <c r="P41" s="97"/>
    </row>
    <row r="42" spans="1:16" s="56" customFormat="1" ht="38.25">
      <c r="A42" s="261">
        <v>25</v>
      </c>
      <c r="B42" s="238"/>
      <c r="C42" s="265" t="s">
        <v>1406</v>
      </c>
      <c r="D42" s="260" t="s">
        <v>29</v>
      </c>
      <c r="E42" s="250">
        <v>692.4</v>
      </c>
      <c r="F42" s="161"/>
      <c r="G42" s="161"/>
      <c r="H42" s="214"/>
      <c r="I42" s="214"/>
      <c r="J42" s="214"/>
      <c r="K42" s="96"/>
      <c r="L42" s="50"/>
      <c r="M42" s="96"/>
      <c r="N42" s="96"/>
      <c r="O42" s="96"/>
      <c r="P42" s="97"/>
    </row>
    <row r="43" spans="1:16" s="56" customFormat="1" ht="25.5">
      <c r="A43" s="234">
        <v>26</v>
      </c>
      <c r="B43" s="236"/>
      <c r="C43" s="235" t="s">
        <v>864</v>
      </c>
      <c r="D43" s="236" t="s">
        <v>29</v>
      </c>
      <c r="E43" s="250">
        <v>692.4</v>
      </c>
      <c r="F43" s="161"/>
      <c r="G43" s="161"/>
      <c r="H43" s="214"/>
      <c r="I43" s="214"/>
      <c r="J43" s="214"/>
      <c r="K43" s="96"/>
      <c r="L43" s="50"/>
      <c r="M43" s="96"/>
      <c r="N43" s="96"/>
      <c r="O43" s="96"/>
      <c r="P43" s="97"/>
    </row>
    <row r="44" spans="1:16" s="56" customFormat="1" ht="38.25">
      <c r="A44" s="261">
        <v>27</v>
      </c>
      <c r="B44" s="238"/>
      <c r="C44" s="265" t="s">
        <v>1402</v>
      </c>
      <c r="D44" s="260" t="s">
        <v>29</v>
      </c>
      <c r="E44" s="250">
        <v>692.4</v>
      </c>
      <c r="F44" s="161"/>
      <c r="G44" s="161"/>
      <c r="H44" s="214"/>
      <c r="I44" s="214"/>
      <c r="J44" s="214"/>
      <c r="K44" s="96"/>
      <c r="L44" s="50"/>
      <c r="M44" s="96"/>
      <c r="N44" s="96"/>
      <c r="O44" s="96"/>
      <c r="P44" s="97"/>
    </row>
    <row r="45" spans="1:16" s="56" customFormat="1" ht="25.5">
      <c r="A45" s="234">
        <v>28</v>
      </c>
      <c r="B45" s="236"/>
      <c r="C45" s="235" t="s">
        <v>862</v>
      </c>
      <c r="D45" s="236" t="s">
        <v>29</v>
      </c>
      <c r="E45" s="250">
        <v>692.4</v>
      </c>
      <c r="F45" s="161"/>
      <c r="G45" s="161"/>
      <c r="H45" s="214"/>
      <c r="I45" s="214"/>
      <c r="J45" s="214"/>
      <c r="K45" s="96"/>
      <c r="L45" s="50"/>
      <c r="M45" s="96"/>
      <c r="N45" s="96"/>
      <c r="O45" s="96"/>
      <c r="P45" s="97"/>
    </row>
    <row r="46" spans="1:16" s="56" customFormat="1" ht="38.25">
      <c r="A46" s="261">
        <v>29</v>
      </c>
      <c r="B46" s="238"/>
      <c r="C46" s="265" t="s">
        <v>1401</v>
      </c>
      <c r="D46" s="260" t="s">
        <v>29</v>
      </c>
      <c r="E46" s="250">
        <v>692.4</v>
      </c>
      <c r="F46" s="161"/>
      <c r="G46" s="161"/>
      <c r="H46" s="214"/>
      <c r="I46" s="214"/>
      <c r="J46" s="214"/>
      <c r="K46" s="96"/>
      <c r="L46" s="50"/>
      <c r="M46" s="96"/>
      <c r="N46" s="96"/>
      <c r="O46" s="96"/>
      <c r="P46" s="97"/>
    </row>
    <row r="47" spans="1:16" s="56" customFormat="1" ht="25.5">
      <c r="A47" s="234">
        <v>30</v>
      </c>
      <c r="B47" s="236"/>
      <c r="C47" s="235" t="s">
        <v>861</v>
      </c>
      <c r="D47" s="236" t="s">
        <v>29</v>
      </c>
      <c r="E47" s="250">
        <v>692.4</v>
      </c>
      <c r="F47" s="161"/>
      <c r="G47" s="161"/>
      <c r="H47" s="214"/>
      <c r="I47" s="214"/>
      <c r="J47" s="214"/>
      <c r="K47" s="96"/>
      <c r="L47" s="50"/>
      <c r="M47" s="96"/>
      <c r="N47" s="96"/>
      <c r="O47" s="96"/>
      <c r="P47" s="97"/>
    </row>
    <row r="48" spans="1:16" s="56" customFormat="1">
      <c r="A48" s="280">
        <v>0</v>
      </c>
      <c r="B48" s="281"/>
      <c r="C48" s="282" t="s">
        <v>869</v>
      </c>
      <c r="D48" s="14"/>
      <c r="E48" s="15"/>
      <c r="F48" s="161"/>
      <c r="G48" s="161"/>
      <c r="H48" s="214"/>
      <c r="I48" s="279"/>
      <c r="J48" s="279"/>
      <c r="K48" s="96"/>
      <c r="L48" s="50"/>
      <c r="M48" s="96"/>
      <c r="N48" s="96"/>
      <c r="O48" s="96"/>
      <c r="P48" s="97"/>
    </row>
    <row r="49" spans="1:16" s="56" customFormat="1" ht="63.75">
      <c r="A49" s="261">
        <v>31</v>
      </c>
      <c r="B49" s="422"/>
      <c r="C49" s="265" t="s">
        <v>866</v>
      </c>
      <c r="D49" s="260" t="s">
        <v>29</v>
      </c>
      <c r="E49" s="250">
        <v>219.2</v>
      </c>
      <c r="F49" s="161"/>
      <c r="G49" s="161"/>
      <c r="H49" s="214"/>
      <c r="I49" s="214"/>
      <c r="J49" s="214"/>
      <c r="K49" s="96"/>
      <c r="L49" s="50"/>
      <c r="M49" s="96"/>
      <c r="N49" s="96"/>
      <c r="O49" s="96"/>
      <c r="P49" s="97"/>
    </row>
    <row r="50" spans="1:16" s="56" customFormat="1" ht="63.75">
      <c r="A50" s="261">
        <v>32</v>
      </c>
      <c r="B50" s="422"/>
      <c r="C50" s="265" t="s">
        <v>866</v>
      </c>
      <c r="D50" s="260" t="s">
        <v>29</v>
      </c>
      <c r="E50" s="250">
        <v>219.2</v>
      </c>
      <c r="F50" s="161"/>
      <c r="G50" s="161"/>
      <c r="H50" s="214"/>
      <c r="I50" s="214"/>
      <c r="J50" s="214"/>
      <c r="K50" s="96"/>
      <c r="L50" s="50"/>
      <c r="M50" s="96"/>
      <c r="N50" s="96"/>
      <c r="O50" s="96"/>
      <c r="P50" s="97"/>
    </row>
    <row r="51" spans="1:16" s="56" customFormat="1">
      <c r="A51" s="261">
        <v>33</v>
      </c>
      <c r="B51" s="238"/>
      <c r="C51" s="265" t="s">
        <v>870</v>
      </c>
      <c r="D51" s="260" t="s">
        <v>29</v>
      </c>
      <c r="E51" s="250">
        <v>219.2</v>
      </c>
      <c r="F51" s="161"/>
      <c r="G51" s="161"/>
      <c r="H51" s="214"/>
      <c r="I51" s="214"/>
      <c r="J51" s="214"/>
      <c r="K51" s="96"/>
      <c r="L51" s="50"/>
      <c r="M51" s="96"/>
      <c r="N51" s="96"/>
      <c r="O51" s="96"/>
      <c r="P51" s="97"/>
    </row>
    <row r="52" spans="1:16" s="56" customFormat="1">
      <c r="A52" s="261">
        <v>34</v>
      </c>
      <c r="B52" s="238"/>
      <c r="C52" s="265" t="s">
        <v>871</v>
      </c>
      <c r="D52" s="260" t="s">
        <v>29</v>
      </c>
      <c r="E52" s="250">
        <v>219.2</v>
      </c>
      <c r="F52" s="161"/>
      <c r="G52" s="161"/>
      <c r="H52" s="214"/>
      <c r="I52" s="214"/>
      <c r="J52" s="214"/>
      <c r="K52" s="96"/>
      <c r="L52" s="50"/>
      <c r="M52" s="96"/>
      <c r="N52" s="96"/>
      <c r="O52" s="96"/>
      <c r="P52" s="97"/>
    </row>
    <row r="53" spans="1:16" s="56" customFormat="1" ht="25.5">
      <c r="A53" s="234">
        <v>35</v>
      </c>
      <c r="B53" s="236"/>
      <c r="C53" s="235" t="s">
        <v>861</v>
      </c>
      <c r="D53" s="236" t="s">
        <v>29</v>
      </c>
      <c r="E53" s="250">
        <v>219.2</v>
      </c>
      <c r="F53" s="161"/>
      <c r="G53" s="161"/>
      <c r="H53" s="214"/>
      <c r="I53" s="214"/>
      <c r="J53" s="214"/>
      <c r="K53" s="96"/>
      <c r="L53" s="50"/>
      <c r="M53" s="96"/>
      <c r="N53" s="96"/>
      <c r="O53" s="96"/>
      <c r="P53" s="97"/>
    </row>
    <row r="54" spans="1:16" s="56" customFormat="1" ht="38.25">
      <c r="A54" s="261">
        <v>36</v>
      </c>
      <c r="B54" s="238"/>
      <c r="C54" s="265" t="s">
        <v>1406</v>
      </c>
      <c r="D54" s="260" t="s">
        <v>29</v>
      </c>
      <c r="E54" s="250">
        <v>219.2</v>
      </c>
      <c r="F54" s="161"/>
      <c r="G54" s="161"/>
      <c r="H54" s="214"/>
      <c r="I54" s="214"/>
      <c r="J54" s="214"/>
      <c r="K54" s="96"/>
      <c r="L54" s="50"/>
      <c r="M54" s="96"/>
      <c r="N54" s="96"/>
      <c r="O54" s="96"/>
      <c r="P54" s="97"/>
    </row>
    <row r="55" spans="1:16" s="56" customFormat="1" ht="25.5">
      <c r="A55" s="234">
        <v>37</v>
      </c>
      <c r="B55" s="236"/>
      <c r="C55" s="235" t="s">
        <v>864</v>
      </c>
      <c r="D55" s="236" t="s">
        <v>29</v>
      </c>
      <c r="E55" s="250">
        <v>219.2</v>
      </c>
      <c r="F55" s="161"/>
      <c r="G55" s="161"/>
      <c r="H55" s="214"/>
      <c r="I55" s="214"/>
      <c r="J55" s="214"/>
      <c r="K55" s="96"/>
      <c r="L55" s="50"/>
      <c r="M55" s="96"/>
      <c r="N55" s="96"/>
      <c r="O55" s="96"/>
      <c r="P55" s="97"/>
    </row>
    <row r="56" spans="1:16" s="56" customFormat="1" ht="38.25">
      <c r="A56" s="261">
        <v>38</v>
      </c>
      <c r="B56" s="238"/>
      <c r="C56" s="265" t="s">
        <v>1407</v>
      </c>
      <c r="D56" s="260" t="s">
        <v>29</v>
      </c>
      <c r="E56" s="250">
        <v>219.2</v>
      </c>
      <c r="F56" s="161"/>
      <c r="G56" s="161"/>
      <c r="H56" s="214"/>
      <c r="I56" s="214"/>
      <c r="J56" s="214"/>
      <c r="K56" s="96"/>
      <c r="L56" s="50"/>
      <c r="M56" s="96"/>
      <c r="N56" s="96"/>
      <c r="O56" s="96"/>
      <c r="P56" s="97"/>
    </row>
    <row r="57" spans="1:16" s="56" customFormat="1" ht="38.25">
      <c r="A57" s="261">
        <v>39</v>
      </c>
      <c r="B57" s="238"/>
      <c r="C57" s="265" t="s">
        <v>1408</v>
      </c>
      <c r="D57" s="260" t="s">
        <v>29</v>
      </c>
      <c r="E57" s="250">
        <v>219.2</v>
      </c>
      <c r="F57" s="161"/>
      <c r="G57" s="161"/>
      <c r="H57" s="214"/>
      <c r="I57" s="214"/>
      <c r="J57" s="214"/>
      <c r="K57" s="96"/>
      <c r="L57" s="50"/>
      <c r="M57" s="96"/>
      <c r="N57" s="96"/>
      <c r="O57" s="96"/>
      <c r="P57" s="97"/>
    </row>
    <row r="58" spans="1:16" s="56" customFormat="1" ht="38.25">
      <c r="A58" s="261">
        <v>40</v>
      </c>
      <c r="B58" s="238"/>
      <c r="C58" s="265" t="s">
        <v>863</v>
      </c>
      <c r="D58" s="260" t="s">
        <v>29</v>
      </c>
      <c r="E58" s="250">
        <v>219.2</v>
      </c>
      <c r="F58" s="161"/>
      <c r="G58" s="161"/>
      <c r="H58" s="214"/>
      <c r="I58" s="214"/>
      <c r="J58" s="214"/>
      <c r="K58" s="96"/>
      <c r="L58" s="50"/>
      <c r="M58" s="96"/>
      <c r="N58" s="96"/>
      <c r="O58" s="96"/>
      <c r="P58" s="97"/>
    </row>
    <row r="59" spans="1:16" s="56" customFormat="1" ht="25.5">
      <c r="A59" s="234">
        <v>41</v>
      </c>
      <c r="B59" s="236"/>
      <c r="C59" s="235" t="s">
        <v>862</v>
      </c>
      <c r="D59" s="236" t="s">
        <v>29</v>
      </c>
      <c r="E59" s="250">
        <v>219.2</v>
      </c>
      <c r="F59" s="161"/>
      <c r="G59" s="161"/>
      <c r="H59" s="214"/>
      <c r="I59" s="214"/>
      <c r="J59" s="214"/>
      <c r="K59" s="96"/>
      <c r="L59" s="50"/>
      <c r="M59" s="96"/>
      <c r="N59" s="96"/>
      <c r="O59" s="96"/>
      <c r="P59" s="97"/>
    </row>
    <row r="60" spans="1:16" s="56" customFormat="1" ht="25.5">
      <c r="A60" s="234">
        <v>42</v>
      </c>
      <c r="B60" s="236"/>
      <c r="C60" s="235" t="s">
        <v>861</v>
      </c>
      <c r="D60" s="236" t="s">
        <v>29</v>
      </c>
      <c r="E60" s="250">
        <v>219.2</v>
      </c>
      <c r="F60" s="161"/>
      <c r="G60" s="161"/>
      <c r="H60" s="214"/>
      <c r="I60" s="214"/>
      <c r="J60" s="214"/>
      <c r="K60" s="96"/>
      <c r="L60" s="50"/>
      <c r="M60" s="96"/>
      <c r="N60" s="96"/>
      <c r="O60" s="96"/>
      <c r="P60" s="97"/>
    </row>
    <row r="61" spans="1:16" s="56" customFormat="1">
      <c r="A61" s="280">
        <v>0</v>
      </c>
      <c r="B61" s="281"/>
      <c r="C61" s="282" t="s">
        <v>872</v>
      </c>
      <c r="D61" s="14"/>
      <c r="E61" s="15"/>
      <c r="F61" s="161"/>
      <c r="G61" s="161"/>
      <c r="H61" s="214"/>
      <c r="I61" s="279"/>
      <c r="J61" s="279"/>
      <c r="K61" s="96"/>
      <c r="L61" s="50"/>
      <c r="M61" s="96"/>
      <c r="N61" s="96"/>
      <c r="O61" s="96"/>
      <c r="P61" s="97"/>
    </row>
    <row r="62" spans="1:16" s="56" customFormat="1" ht="38.25">
      <c r="A62" s="261">
        <v>43</v>
      </c>
      <c r="B62" s="238"/>
      <c r="C62" s="265" t="s">
        <v>1401</v>
      </c>
      <c r="D62" s="260" t="s">
        <v>29</v>
      </c>
      <c r="E62" s="250">
        <v>2483</v>
      </c>
      <c r="F62" s="161"/>
      <c r="G62" s="161"/>
      <c r="H62" s="214"/>
      <c r="I62" s="214"/>
      <c r="J62" s="214"/>
      <c r="K62" s="96"/>
      <c r="L62" s="50"/>
      <c r="M62" s="96"/>
      <c r="N62" s="96"/>
      <c r="O62" s="96"/>
      <c r="P62" s="97"/>
    </row>
    <row r="63" spans="1:16" s="56" customFormat="1" ht="25.5">
      <c r="A63" s="234">
        <v>44</v>
      </c>
      <c r="B63" s="236"/>
      <c r="C63" s="235" t="s">
        <v>862</v>
      </c>
      <c r="D63" s="236" t="s">
        <v>29</v>
      </c>
      <c r="E63" s="250">
        <v>2483</v>
      </c>
      <c r="F63" s="161"/>
      <c r="G63" s="161"/>
      <c r="H63" s="214"/>
      <c r="I63" s="214"/>
      <c r="J63" s="214"/>
      <c r="K63" s="96"/>
      <c r="L63" s="50"/>
      <c r="M63" s="96"/>
      <c r="N63" s="96"/>
      <c r="O63" s="96"/>
      <c r="P63" s="97"/>
    </row>
    <row r="64" spans="1:16" s="56" customFormat="1" ht="25.5">
      <c r="A64" s="234">
        <v>45</v>
      </c>
      <c r="B64" s="236"/>
      <c r="C64" s="235" t="s">
        <v>861</v>
      </c>
      <c r="D64" s="236" t="s">
        <v>29</v>
      </c>
      <c r="E64" s="250">
        <v>2483</v>
      </c>
      <c r="F64" s="161"/>
      <c r="G64" s="161"/>
      <c r="H64" s="214"/>
      <c r="I64" s="214"/>
      <c r="J64" s="214"/>
      <c r="K64" s="96"/>
      <c r="L64" s="50"/>
      <c r="M64" s="96"/>
      <c r="N64" s="96"/>
      <c r="O64" s="96"/>
      <c r="P64" s="97"/>
    </row>
    <row r="65" spans="1:16" s="56" customFormat="1">
      <c r="A65" s="280">
        <v>0</v>
      </c>
      <c r="B65" s="281"/>
      <c r="C65" s="282" t="s">
        <v>873</v>
      </c>
      <c r="D65" s="14"/>
      <c r="E65" s="15"/>
      <c r="F65" s="161"/>
      <c r="G65" s="161"/>
      <c r="H65" s="214"/>
      <c r="I65" s="279"/>
      <c r="J65" s="279"/>
      <c r="K65" s="96"/>
      <c r="L65" s="50"/>
      <c r="M65" s="96"/>
      <c r="N65" s="96"/>
      <c r="O65" s="96"/>
      <c r="P65" s="97"/>
    </row>
    <row r="66" spans="1:16" s="56" customFormat="1" ht="25.5">
      <c r="A66" s="234">
        <v>46</v>
      </c>
      <c r="B66" s="236"/>
      <c r="C66" s="239" t="s">
        <v>874</v>
      </c>
      <c r="D66" s="236" t="s">
        <v>29</v>
      </c>
      <c r="E66" s="250">
        <v>52.1</v>
      </c>
      <c r="F66" s="161"/>
      <c r="G66" s="161"/>
      <c r="H66" s="214"/>
      <c r="I66" s="214"/>
      <c r="J66" s="214"/>
      <c r="K66" s="96"/>
      <c r="L66" s="50"/>
      <c r="M66" s="96"/>
      <c r="N66" s="96"/>
      <c r="O66" s="96"/>
      <c r="P66" s="97"/>
    </row>
    <row r="67" spans="1:16" s="56" customFormat="1" ht="38.25">
      <c r="A67" s="261">
        <v>47</v>
      </c>
      <c r="B67" s="428"/>
      <c r="C67" s="271" t="s">
        <v>1409</v>
      </c>
      <c r="D67" s="428" t="s">
        <v>29</v>
      </c>
      <c r="E67" s="250">
        <v>52.1</v>
      </c>
      <c r="F67" s="161"/>
      <c r="G67" s="161"/>
      <c r="H67" s="214"/>
      <c r="I67" s="214"/>
      <c r="J67" s="214"/>
      <c r="K67" s="96"/>
      <c r="L67" s="50"/>
      <c r="M67" s="96"/>
      <c r="N67" s="96"/>
      <c r="O67" s="96"/>
      <c r="P67" s="97"/>
    </row>
    <row r="68" spans="1:16" s="56" customFormat="1" ht="25.5">
      <c r="A68" s="261">
        <v>48</v>
      </c>
      <c r="B68" s="422"/>
      <c r="C68" s="265" t="s">
        <v>875</v>
      </c>
      <c r="D68" s="260" t="s">
        <v>29</v>
      </c>
      <c r="E68" s="250">
        <v>52.1</v>
      </c>
      <c r="F68" s="161"/>
      <c r="G68" s="161"/>
      <c r="H68" s="214"/>
      <c r="I68" s="214"/>
      <c r="J68" s="214"/>
      <c r="K68" s="96"/>
      <c r="L68" s="50"/>
      <c r="M68" s="96"/>
      <c r="N68" s="96"/>
      <c r="O68" s="96"/>
      <c r="P68" s="97"/>
    </row>
    <row r="69" spans="1:16" s="56" customFormat="1">
      <c r="A69" s="429">
        <v>0</v>
      </c>
      <c r="B69" s="281"/>
      <c r="C69" s="282" t="s">
        <v>876</v>
      </c>
      <c r="D69" s="259"/>
      <c r="E69" s="260"/>
      <c r="F69" s="161"/>
      <c r="G69" s="161"/>
      <c r="H69" s="214"/>
      <c r="I69" s="430"/>
      <c r="J69" s="430"/>
      <c r="K69" s="96"/>
      <c r="L69" s="50"/>
      <c r="M69" s="96"/>
      <c r="N69" s="96"/>
      <c r="O69" s="96"/>
      <c r="P69" s="97"/>
    </row>
    <row r="70" spans="1:16" s="56" customFormat="1" ht="76.5">
      <c r="A70" s="234">
        <v>49</v>
      </c>
      <c r="B70" s="238"/>
      <c r="C70" s="811" t="s">
        <v>1410</v>
      </c>
      <c r="D70" s="236" t="s">
        <v>29</v>
      </c>
      <c r="E70" s="250">
        <v>3948.7</v>
      </c>
      <c r="F70" s="161"/>
      <c r="G70" s="161"/>
      <c r="H70" s="214"/>
      <c r="I70" s="214"/>
      <c r="J70" s="214"/>
      <c r="K70" s="96"/>
      <c r="L70" s="50"/>
      <c r="M70" s="96"/>
      <c r="N70" s="96"/>
      <c r="O70" s="96"/>
      <c r="P70" s="97"/>
    </row>
    <row r="71" spans="1:16" s="56" customFormat="1">
      <c r="A71" s="234">
        <v>50</v>
      </c>
      <c r="B71" s="238"/>
      <c r="C71" s="239" t="s">
        <v>860</v>
      </c>
      <c r="D71" s="236" t="s">
        <v>29</v>
      </c>
      <c r="E71" s="250">
        <v>2483</v>
      </c>
      <c r="F71" s="161"/>
      <c r="G71" s="161"/>
      <c r="H71" s="214"/>
      <c r="I71" s="214"/>
      <c r="J71" s="214"/>
      <c r="K71" s="96"/>
      <c r="L71" s="50"/>
      <c r="M71" s="96"/>
      <c r="N71" s="96"/>
      <c r="O71" s="96"/>
      <c r="P71" s="97"/>
    </row>
    <row r="72" spans="1:16" s="56" customFormat="1" ht="63.75">
      <c r="A72" s="234">
        <v>51</v>
      </c>
      <c r="B72" s="238"/>
      <c r="C72" s="239" t="s">
        <v>877</v>
      </c>
      <c r="D72" s="236" t="s">
        <v>145</v>
      </c>
      <c r="E72" s="268">
        <v>214</v>
      </c>
      <c r="F72" s="161"/>
      <c r="G72" s="161"/>
      <c r="H72" s="214"/>
      <c r="I72" s="214"/>
      <c r="J72" s="214"/>
      <c r="K72" s="96"/>
      <c r="L72" s="50"/>
      <c r="M72" s="96"/>
      <c r="N72" s="96"/>
      <c r="O72" s="96"/>
      <c r="P72" s="97"/>
    </row>
    <row r="73" spans="1:16" s="56" customFormat="1" ht="89.25">
      <c r="A73" s="234">
        <v>52</v>
      </c>
      <c r="B73" s="238"/>
      <c r="C73" s="239" t="s">
        <v>878</v>
      </c>
      <c r="D73" s="236" t="s">
        <v>145</v>
      </c>
      <c r="E73" s="268">
        <v>64.8</v>
      </c>
      <c r="F73" s="161"/>
      <c r="G73" s="161"/>
      <c r="H73" s="214"/>
      <c r="I73" s="214"/>
      <c r="J73" s="214"/>
      <c r="K73" s="96"/>
      <c r="L73" s="50"/>
      <c r="M73" s="96"/>
      <c r="N73" s="96"/>
      <c r="O73" s="96"/>
      <c r="P73" s="97"/>
    </row>
    <row r="74" spans="1:16" s="56" customFormat="1">
      <c r="A74" s="234">
        <v>53</v>
      </c>
      <c r="B74" s="238"/>
      <c r="C74" s="239" t="s">
        <v>879</v>
      </c>
      <c r="D74" s="236" t="s">
        <v>145</v>
      </c>
      <c r="E74" s="268">
        <v>220</v>
      </c>
      <c r="F74" s="161"/>
      <c r="G74" s="161"/>
      <c r="H74" s="214"/>
      <c r="I74" s="214"/>
      <c r="J74" s="214"/>
      <c r="K74" s="96"/>
      <c r="L74" s="50"/>
      <c r="M74" s="96"/>
      <c r="N74" s="96"/>
      <c r="O74" s="96"/>
      <c r="P74" s="97"/>
    </row>
    <row r="75" spans="1:16" s="56" customFormat="1" ht="76.5">
      <c r="A75" s="437">
        <v>54</v>
      </c>
      <c r="B75" s="444"/>
      <c r="C75" s="445" t="s">
        <v>1411</v>
      </c>
      <c r="D75" s="446" t="s">
        <v>146</v>
      </c>
      <c r="E75" s="215">
        <v>75</v>
      </c>
      <c r="F75" s="161"/>
      <c r="G75" s="161"/>
      <c r="H75" s="214"/>
      <c r="I75" s="214"/>
      <c r="J75" s="214"/>
      <c r="K75" s="96"/>
      <c r="L75" s="50"/>
      <c r="M75" s="96"/>
      <c r="N75" s="96"/>
      <c r="O75" s="96"/>
      <c r="P75" s="97"/>
    </row>
    <row r="76" spans="1:16">
      <c r="A76" s="57"/>
      <c r="B76" s="33"/>
      <c r="C76" s="17"/>
      <c r="D76" s="14"/>
      <c r="E76" s="29"/>
      <c r="F76" s="30"/>
      <c r="G76" s="30"/>
      <c r="H76" s="31"/>
      <c r="I76" s="31"/>
      <c r="J76" s="29"/>
      <c r="K76" s="29"/>
      <c r="L76" s="30"/>
      <c r="M76" s="29"/>
      <c r="N76" s="29"/>
      <c r="O76" s="29"/>
      <c r="P76" s="32"/>
    </row>
    <row r="77" spans="1:16" ht="15.4" customHeight="1">
      <c r="A77" s="41"/>
      <c r="B77" s="41"/>
      <c r="C77" s="870" t="s">
        <v>97</v>
      </c>
      <c r="D77" s="871"/>
      <c r="E77" s="871"/>
      <c r="F77" s="871"/>
      <c r="G77" s="871"/>
      <c r="H77" s="871"/>
      <c r="I77" s="871"/>
      <c r="J77" s="871"/>
      <c r="K77" s="871"/>
      <c r="L77" s="42"/>
      <c r="M77" s="42"/>
      <c r="N77" s="42"/>
      <c r="O77" s="42"/>
      <c r="P77" s="42"/>
    </row>
    <row r="78" spans="1:16" s="114" customFormat="1" collapsed="1">
      <c r="I78" s="135"/>
    </row>
    <row r="79" spans="1:16" customFormat="1" ht="12.75" customHeight="1">
      <c r="B79" s="136" t="s">
        <v>52</v>
      </c>
    </row>
    <row r="80" spans="1:16" customFormat="1" ht="45" customHeight="1">
      <c r="A80"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0" s="857"/>
      <c r="C80" s="857"/>
      <c r="D80" s="857"/>
      <c r="E80" s="857"/>
      <c r="F80" s="857"/>
      <c r="G80" s="857"/>
      <c r="H80" s="857"/>
      <c r="I80" s="857"/>
      <c r="J80" s="857"/>
      <c r="K80" s="857"/>
      <c r="L80" s="857"/>
      <c r="M80" s="857"/>
      <c r="N80" s="857"/>
      <c r="O80" s="857"/>
      <c r="P80" s="857"/>
    </row>
    <row r="81" spans="1:16" customFormat="1" ht="81" customHeight="1">
      <c r="A81" s="857"/>
      <c r="B81" s="857"/>
      <c r="C81" s="857"/>
      <c r="D81" s="857"/>
      <c r="E81" s="857"/>
      <c r="F81" s="857"/>
      <c r="G81" s="857"/>
      <c r="H81" s="857"/>
      <c r="I81" s="857"/>
      <c r="J81" s="857"/>
      <c r="K81" s="857"/>
      <c r="L81" s="857"/>
      <c r="M81" s="857"/>
      <c r="N81" s="857"/>
      <c r="O81" s="857"/>
      <c r="P81" s="857"/>
    </row>
    <row r="82" spans="1:16" customFormat="1" ht="12.75" customHeight="1">
      <c r="B82" s="137"/>
    </row>
    <row r="83" spans="1:16" customFormat="1" ht="12.75" customHeight="1">
      <c r="B83" s="137"/>
    </row>
    <row r="84" spans="1:16" s="114" customFormat="1">
      <c r="B84" s="114" t="s">
        <v>8</v>
      </c>
      <c r="L84" s="142" t="str">
        <f>Koptame!B41</f>
        <v>Pārbaudīja:</v>
      </c>
      <c r="M84" s="142"/>
      <c r="N84" s="142"/>
      <c r="O84" s="142"/>
      <c r="P84" s="142"/>
    </row>
    <row r="85" spans="1:16" s="114" customFormat="1" ht="14.25" customHeight="1">
      <c r="C85" s="134">
        <f>Koptame!C36</f>
        <v>0</v>
      </c>
      <c r="L85" s="134"/>
      <c r="M85" s="854">
        <f>Koptame!C42</f>
        <v>0</v>
      </c>
      <c r="N85" s="854"/>
      <c r="O85" s="142"/>
      <c r="P85" s="142"/>
    </row>
    <row r="86" spans="1:16" s="114" customFormat="1">
      <c r="C86" s="133">
        <f>Koptame!C37</f>
        <v>0</v>
      </c>
      <c r="L86" s="133"/>
      <c r="M86" s="855">
        <f>Koptame!C43</f>
        <v>0</v>
      </c>
      <c r="N86" s="855"/>
      <c r="O86" s="142"/>
      <c r="P86" s="142"/>
    </row>
    <row r="87" spans="1:16" s="114" customFormat="1" collapsed="1">
      <c r="B87" s="135"/>
      <c r="F87" s="135"/>
      <c r="G87" s="135"/>
    </row>
  </sheetData>
  <mergeCells count="17">
    <mergeCell ref="A2:P2"/>
    <mergeCell ref="L9:O9"/>
    <mergeCell ref="D3:P3"/>
    <mergeCell ref="D4:P4"/>
    <mergeCell ref="D5:P5"/>
    <mergeCell ref="M85:N85"/>
    <mergeCell ref="M86:N86"/>
    <mergeCell ref="L11:P11"/>
    <mergeCell ref="A81:P81"/>
    <mergeCell ref="A80:P80"/>
    <mergeCell ref="A11:A12"/>
    <mergeCell ref="B11:B12"/>
    <mergeCell ref="C11:C12"/>
    <mergeCell ref="D11:D12"/>
    <mergeCell ref="C77:K77"/>
    <mergeCell ref="E11:E12"/>
    <mergeCell ref="F11:K11"/>
  </mergeCells>
  <conditionalFormatting sqref="I15">
    <cfRule type="expression" dxfId="1366" priority="579" stopIfTrue="1">
      <formula>I15=#REF!=FALSE</formula>
    </cfRule>
  </conditionalFormatting>
  <conditionalFormatting sqref="I15:I25 I27:I28 I30:I39 I41:I75">
    <cfRule type="expression" dxfId="1365" priority="570" stopIfTrue="1">
      <formula>I15=#REF!=FALSE</formula>
    </cfRule>
    <cfRule type="expression" dxfId="1364" priority="571">
      <formula>#REF!&gt;0</formula>
    </cfRule>
    <cfRule type="expression" dxfId="1363" priority="572">
      <formula>#REF!=3</formula>
    </cfRule>
    <cfRule type="expression" dxfId="1362" priority="573">
      <formula>#REF!=2</formula>
    </cfRule>
    <cfRule type="expression" dxfId="1361" priority="574">
      <formula>#REF!=1</formula>
    </cfRule>
  </conditionalFormatting>
  <conditionalFormatting sqref="I16:I25 I27:I28 I30:I39 I41:I75">
    <cfRule type="expression" dxfId="1360" priority="566">
      <formula>#REF!&gt;0</formula>
    </cfRule>
    <cfRule type="expression" dxfId="1359" priority="567">
      <formula>#REF!=3</formula>
    </cfRule>
    <cfRule type="expression" dxfId="1358" priority="568">
      <formula>#REF!=2</formula>
    </cfRule>
    <cfRule type="expression" dxfId="1357" priority="569">
      <formula>#REF!=1</formula>
    </cfRule>
    <cfRule type="expression" dxfId="1356" priority="575" stopIfTrue="1">
      <formula>I16=#REF!=FALSE</formula>
    </cfRule>
  </conditionalFormatting>
  <conditionalFormatting sqref="I17:I18">
    <cfRule type="expression" dxfId="1355" priority="553">
      <formula>#REF!&gt;0</formula>
    </cfRule>
    <cfRule type="expression" dxfId="1354" priority="554">
      <formula>#REF!=3</formula>
    </cfRule>
    <cfRule type="expression" dxfId="1353" priority="555">
      <formula>#REF!=2</formula>
    </cfRule>
    <cfRule type="expression" dxfId="1352" priority="556">
      <formula>#REF!=1</formula>
    </cfRule>
    <cfRule type="expression" dxfId="1351" priority="557" stopIfTrue="1">
      <formula>I17=#REF!=FALSE</formula>
    </cfRule>
  </conditionalFormatting>
  <conditionalFormatting sqref="I17:I19">
    <cfRule type="expression" dxfId="1350" priority="547" stopIfTrue="1">
      <formula>I17=#REF!=FALSE</formula>
    </cfRule>
  </conditionalFormatting>
  <conditionalFormatting sqref="I18:I19">
    <cfRule type="expression" dxfId="1349" priority="543">
      <formula>#REF!&gt;0</formula>
    </cfRule>
    <cfRule type="expression" dxfId="1348" priority="544">
      <formula>#REF!=3</formula>
    </cfRule>
    <cfRule type="expression" dxfId="1347" priority="545">
      <formula>#REF!=2</formula>
    </cfRule>
    <cfRule type="expression" dxfId="1346" priority="546">
      <formula>#REF!=1</formula>
    </cfRule>
  </conditionalFormatting>
  <conditionalFormatting sqref="I19:I20">
    <cfRule type="expression" dxfId="1345" priority="538">
      <formula>#REF!&gt;0</formula>
    </cfRule>
    <cfRule type="expression" dxfId="1344" priority="539">
      <formula>#REF!=3</formula>
    </cfRule>
    <cfRule type="expression" dxfId="1343" priority="540">
      <formula>#REF!=2</formula>
    </cfRule>
    <cfRule type="expression" dxfId="1342" priority="541">
      <formula>#REF!=1</formula>
    </cfRule>
    <cfRule type="expression" dxfId="1341" priority="542" stopIfTrue="1">
      <formula>I19=#REF!=FALSE</formula>
    </cfRule>
  </conditionalFormatting>
  <conditionalFormatting sqref="I20">
    <cfRule type="expression" dxfId="1340" priority="533">
      <formula>#REF!&gt;0</formula>
    </cfRule>
    <cfRule type="expression" dxfId="1339" priority="534">
      <formula>#REF!=3</formula>
    </cfRule>
    <cfRule type="expression" dxfId="1338" priority="535">
      <formula>#REF!=2</formula>
    </cfRule>
    <cfRule type="expression" dxfId="1337" priority="536">
      <formula>#REF!=1</formula>
    </cfRule>
    <cfRule type="expression" dxfId="1336" priority="537" stopIfTrue="1">
      <formula>I20=#REF!=FALSE</formula>
    </cfRule>
  </conditionalFormatting>
  <conditionalFormatting sqref="I20:I21">
    <cfRule type="expression" dxfId="1335" priority="518" stopIfTrue="1">
      <formula>I20=#REF!=FALSE</formula>
    </cfRule>
    <cfRule type="expression" dxfId="1334" priority="528">
      <formula>#REF!&gt;0</formula>
    </cfRule>
    <cfRule type="expression" dxfId="1333" priority="529">
      <formula>#REF!=3</formula>
    </cfRule>
    <cfRule type="expression" dxfId="1332" priority="530">
      <formula>#REF!=2</formula>
    </cfRule>
    <cfRule type="expression" dxfId="1331" priority="531">
      <formula>#REF!=1</formula>
    </cfRule>
  </conditionalFormatting>
  <conditionalFormatting sqref="I21">
    <cfRule type="expression" dxfId="1330" priority="519">
      <formula>#REF!&gt;0</formula>
    </cfRule>
    <cfRule type="expression" dxfId="1329" priority="520">
      <formula>#REF!=3</formula>
    </cfRule>
    <cfRule type="expression" dxfId="1328" priority="521">
      <formula>#REF!=2</formula>
    </cfRule>
    <cfRule type="expression" dxfId="1327" priority="522">
      <formula>#REF!=1</formula>
    </cfRule>
    <cfRule type="expression" dxfId="1326" priority="523">
      <formula>#REF!&gt;0</formula>
    </cfRule>
    <cfRule type="expression" dxfId="1325" priority="524">
      <formula>#REF!=3</formula>
    </cfRule>
    <cfRule type="expression" dxfId="1324" priority="525">
      <formula>#REF!=2</formula>
    </cfRule>
    <cfRule type="expression" dxfId="1323" priority="526">
      <formula>#REF!=1</formula>
    </cfRule>
    <cfRule type="expression" dxfId="1322" priority="527" stopIfTrue="1">
      <formula>I21=#REF!=FALSE</formula>
    </cfRule>
    <cfRule type="expression" dxfId="1321" priority="532" stopIfTrue="1">
      <formula>I21=#REF!=FALSE</formula>
    </cfRule>
  </conditionalFormatting>
  <conditionalFormatting sqref="I22">
    <cfRule type="expression" dxfId="1320" priority="513">
      <formula>#REF!&gt;0</formula>
    </cfRule>
    <cfRule type="expression" dxfId="1319" priority="514">
      <formula>#REF!=3</formula>
    </cfRule>
    <cfRule type="expression" dxfId="1318" priority="515">
      <formula>#REF!=2</formula>
    </cfRule>
    <cfRule type="expression" dxfId="1317" priority="516">
      <formula>#REF!=1</formula>
    </cfRule>
    <cfRule type="expression" dxfId="1316" priority="517" stopIfTrue="1">
      <formula>I22=#REF!=FALSE</formula>
    </cfRule>
  </conditionalFormatting>
  <conditionalFormatting sqref="I22:I23">
    <cfRule type="expression" dxfId="1315" priority="503">
      <formula>#REF!&gt;0</formula>
    </cfRule>
    <cfRule type="expression" dxfId="1314" priority="504">
      <formula>#REF!=3</formula>
    </cfRule>
    <cfRule type="expression" dxfId="1313" priority="505">
      <formula>#REF!=2</formula>
    </cfRule>
    <cfRule type="expression" dxfId="1312" priority="506">
      <formula>#REF!=1</formula>
    </cfRule>
    <cfRule type="expression" dxfId="1311" priority="507" stopIfTrue="1">
      <formula>I22=#REF!=FALSE</formula>
    </cfRule>
  </conditionalFormatting>
  <conditionalFormatting sqref="I23:I24">
    <cfRule type="expression" dxfId="1310" priority="498">
      <formula>#REF!&gt;0</formula>
    </cfRule>
    <cfRule type="expression" dxfId="1309" priority="499">
      <formula>#REF!=3</formula>
    </cfRule>
    <cfRule type="expression" dxfId="1308" priority="500">
      <formula>#REF!=2</formula>
    </cfRule>
    <cfRule type="expression" dxfId="1307" priority="501">
      <formula>#REF!=1</formula>
    </cfRule>
    <cfRule type="expression" dxfId="1306" priority="502" stopIfTrue="1">
      <formula>I23=#REF!=FALSE</formula>
    </cfRule>
  </conditionalFormatting>
  <conditionalFormatting sqref="I24">
    <cfRule type="expression" dxfId="1305" priority="493">
      <formula>#REF!&gt;0</formula>
    </cfRule>
    <cfRule type="expression" dxfId="1304" priority="494">
      <formula>#REF!=3</formula>
    </cfRule>
    <cfRule type="expression" dxfId="1303" priority="495">
      <formula>#REF!=2</formula>
    </cfRule>
    <cfRule type="expression" dxfId="1302" priority="496">
      <formula>#REF!=1</formula>
    </cfRule>
    <cfRule type="expression" dxfId="1301" priority="497" stopIfTrue="1">
      <formula>I24=#REF!=FALSE</formula>
    </cfRule>
  </conditionalFormatting>
  <conditionalFormatting sqref="I24:I25">
    <cfRule type="expression" dxfId="1300" priority="488">
      <formula>#REF!&gt;0</formula>
    </cfRule>
    <cfRule type="expression" dxfId="1299" priority="489">
      <formula>#REF!=3</formula>
    </cfRule>
    <cfRule type="expression" dxfId="1298" priority="490">
      <formula>#REF!=2</formula>
    </cfRule>
    <cfRule type="expression" dxfId="1297" priority="491">
      <formula>#REF!=1</formula>
    </cfRule>
  </conditionalFormatting>
  <conditionalFormatting sqref="I24:I25 I27">
    <cfRule type="expression" dxfId="1296" priority="473" stopIfTrue="1">
      <formula>I24=#REF!=FALSE</formula>
    </cfRule>
  </conditionalFormatting>
  <conditionalFormatting sqref="I25">
    <cfRule type="expression" dxfId="1295" priority="479">
      <formula>#REF!&gt;0</formula>
    </cfRule>
    <cfRule type="expression" dxfId="1294" priority="480">
      <formula>#REF!=3</formula>
    </cfRule>
    <cfRule type="expression" dxfId="1293" priority="481">
      <formula>#REF!=2</formula>
    </cfRule>
    <cfRule type="expression" dxfId="1292" priority="482">
      <formula>#REF!=1</formula>
    </cfRule>
    <cfRule type="expression" dxfId="1291" priority="483">
      <formula>#REF!&gt;0</formula>
    </cfRule>
    <cfRule type="expression" dxfId="1290" priority="484">
      <formula>#REF!=3</formula>
    </cfRule>
    <cfRule type="expression" dxfId="1289" priority="485">
      <formula>#REF!=2</formula>
    </cfRule>
    <cfRule type="expression" dxfId="1288" priority="486">
      <formula>#REF!=1</formula>
    </cfRule>
    <cfRule type="expression" dxfId="1287" priority="487" stopIfTrue="1">
      <formula>I25=#REF!=FALSE</formula>
    </cfRule>
    <cfRule type="expression" dxfId="1286" priority="492" stopIfTrue="1">
      <formula>I25=#REF!=FALSE</formula>
    </cfRule>
  </conditionalFormatting>
  <conditionalFormatting sqref="I27:I28">
    <cfRule type="expression" dxfId="1285" priority="468">
      <formula>#REF!&gt;0</formula>
    </cfRule>
    <cfRule type="expression" dxfId="1284" priority="469">
      <formula>#REF!=3</formula>
    </cfRule>
    <cfRule type="expression" dxfId="1283" priority="470">
      <formula>#REF!=2</formula>
    </cfRule>
    <cfRule type="expression" dxfId="1282" priority="471">
      <formula>#REF!=1</formula>
    </cfRule>
  </conditionalFormatting>
  <conditionalFormatting sqref="I27:I28">
    <cfRule type="expression" dxfId="1281" priority="458" stopIfTrue="1">
      <formula>I27=#REF!=FALSE</formula>
    </cfRule>
  </conditionalFormatting>
  <conditionalFormatting sqref="I28">
    <cfRule type="expression" dxfId="1280" priority="459">
      <formula>#REF!&gt;0</formula>
    </cfRule>
    <cfRule type="expression" dxfId="1279" priority="460">
      <formula>#REF!=3</formula>
    </cfRule>
    <cfRule type="expression" dxfId="1278" priority="461">
      <formula>#REF!=2</formula>
    </cfRule>
    <cfRule type="expression" dxfId="1277" priority="462">
      <formula>#REF!=1</formula>
    </cfRule>
    <cfRule type="expression" dxfId="1276" priority="463">
      <formula>#REF!&gt;0</formula>
    </cfRule>
    <cfRule type="expression" dxfId="1275" priority="464">
      <formula>#REF!=3</formula>
    </cfRule>
    <cfRule type="expression" dxfId="1274" priority="465">
      <formula>#REF!=2</formula>
    </cfRule>
    <cfRule type="expression" dxfId="1273" priority="466">
      <formula>#REF!=1</formula>
    </cfRule>
    <cfRule type="expression" dxfId="1272" priority="467" stopIfTrue="1">
      <formula>I28=#REF!=FALSE</formula>
    </cfRule>
    <cfRule type="expression" dxfId="1271" priority="472" stopIfTrue="1">
      <formula>I28=#REF!=FALSE</formula>
    </cfRule>
  </conditionalFormatting>
  <conditionalFormatting sqref="I30">
    <cfRule type="expression" dxfId="1270" priority="455">
      <formula>#REF!=2</formula>
    </cfRule>
    <cfRule type="expression" dxfId="1269" priority="456">
      <formula>#REF!=1</formula>
    </cfRule>
  </conditionalFormatting>
  <conditionalFormatting sqref="I30:I31">
    <cfRule type="expression" dxfId="1268" priority="443">
      <formula>#REF!&gt;0</formula>
    </cfRule>
    <cfRule type="expression" dxfId="1267" priority="444">
      <formula>#REF!=3</formula>
    </cfRule>
  </conditionalFormatting>
  <conditionalFormatting sqref="I30">
    <cfRule type="expression" dxfId="1266" priority="452" stopIfTrue="1">
      <formula>I30=#REF!=FALSE</formula>
    </cfRule>
    <cfRule type="expression" dxfId="1265" priority="453">
      <formula>#REF!&gt;0</formula>
    </cfRule>
    <cfRule type="expression" dxfId="1264" priority="454">
      <formula>#REF!=3</formula>
    </cfRule>
    <cfRule type="expression" dxfId="1263" priority="457" stopIfTrue="1">
      <formula>I30=#REF!=FALSE</formula>
    </cfRule>
  </conditionalFormatting>
  <conditionalFormatting sqref="I30:I31">
    <cfRule type="expression" dxfId="1262" priority="445">
      <formula>#REF!=2</formula>
    </cfRule>
    <cfRule type="expression" dxfId="1261" priority="446">
      <formula>#REF!=1</formula>
    </cfRule>
  </conditionalFormatting>
  <conditionalFormatting sqref="I31">
    <cfRule type="expression" dxfId="1260" priority="438">
      <formula>#REF!&gt;0</formula>
    </cfRule>
    <cfRule type="expression" dxfId="1259" priority="439">
      <formula>#REF!=3</formula>
    </cfRule>
    <cfRule type="expression" dxfId="1258" priority="440">
      <formula>#REF!=2</formula>
    </cfRule>
    <cfRule type="expression" dxfId="1257" priority="441">
      <formula>#REF!=1</formula>
    </cfRule>
    <cfRule type="expression" dxfId="1256" priority="442" stopIfTrue="1">
      <formula>I31=#REF!=FALSE</formula>
    </cfRule>
    <cfRule type="expression" dxfId="1255" priority="447" stopIfTrue="1">
      <formula>I31=#REF!=FALSE</formula>
    </cfRule>
  </conditionalFormatting>
  <conditionalFormatting sqref="I31:I32">
    <cfRule type="expression" dxfId="1254" priority="428">
      <formula>#REF!&gt;0</formula>
    </cfRule>
    <cfRule type="expression" dxfId="1253" priority="429">
      <formula>#REF!=3</formula>
    </cfRule>
    <cfRule type="expression" dxfId="1252" priority="430">
      <formula>#REF!=2</formula>
    </cfRule>
    <cfRule type="expression" dxfId="1251" priority="431">
      <formula>#REF!=1</formula>
    </cfRule>
  </conditionalFormatting>
  <conditionalFormatting sqref="I31:I33">
    <cfRule type="expression" dxfId="1250" priority="422" stopIfTrue="1">
      <formula>I31=#REF!=FALSE</formula>
    </cfRule>
  </conditionalFormatting>
  <conditionalFormatting sqref="I32">
    <cfRule type="expression" dxfId="1249" priority="432" stopIfTrue="1">
      <formula>I32=#REF!=FALSE</formula>
    </cfRule>
  </conditionalFormatting>
  <conditionalFormatting sqref="I32:I33">
    <cfRule type="expression" dxfId="1248" priority="418">
      <formula>#REF!&gt;0</formula>
    </cfRule>
    <cfRule type="expression" dxfId="1247" priority="419">
      <formula>#REF!=3</formula>
    </cfRule>
    <cfRule type="expression" dxfId="1246" priority="420">
      <formula>#REF!=2</formula>
    </cfRule>
    <cfRule type="expression" dxfId="1245" priority="421">
      <formula>#REF!=1</formula>
    </cfRule>
  </conditionalFormatting>
  <conditionalFormatting sqref="I33">
    <cfRule type="expression" dxfId="1244" priority="408" stopIfTrue="1">
      <formula>I33=#REF!=FALSE</formula>
    </cfRule>
    <cfRule type="expression" dxfId="1243" priority="409">
      <formula>#REF!&gt;0</formula>
    </cfRule>
    <cfRule type="expression" dxfId="1242" priority="410">
      <formula>#REF!=3</formula>
    </cfRule>
    <cfRule type="expression" dxfId="1241" priority="411">
      <formula>#REF!=2</formula>
    </cfRule>
    <cfRule type="expression" dxfId="1240" priority="412">
      <formula>#REF!=1</formula>
    </cfRule>
    <cfRule type="expression" dxfId="1239" priority="413">
      <formula>#REF!&gt;0</formula>
    </cfRule>
    <cfRule type="expression" dxfId="1238" priority="414">
      <formula>#REF!=3</formula>
    </cfRule>
    <cfRule type="expression" dxfId="1237" priority="415">
      <formula>#REF!=2</formula>
    </cfRule>
    <cfRule type="expression" dxfId="1236" priority="416">
      <formula>#REF!=1</formula>
    </cfRule>
    <cfRule type="expression" dxfId="1235" priority="417" stopIfTrue="1">
      <formula>I33=#REF!=FALSE</formula>
    </cfRule>
  </conditionalFormatting>
  <conditionalFormatting sqref="I34">
    <cfRule type="expression" dxfId="1234" priority="403">
      <formula>#REF!&gt;0</formula>
    </cfRule>
    <cfRule type="expression" dxfId="1233" priority="404">
      <formula>#REF!=3</formula>
    </cfRule>
    <cfRule type="expression" dxfId="1232" priority="405">
      <formula>#REF!=2</formula>
    </cfRule>
    <cfRule type="expression" dxfId="1231" priority="406">
      <formula>#REF!=1</formula>
    </cfRule>
    <cfRule type="expression" dxfId="1230" priority="407" stopIfTrue="1">
      <formula>I34=#REF!=FALSE</formula>
    </cfRule>
  </conditionalFormatting>
  <conditionalFormatting sqref="I34:I35">
    <cfRule type="expression" dxfId="1229" priority="393">
      <formula>#REF!&gt;0</formula>
    </cfRule>
    <cfRule type="expression" dxfId="1228" priority="394">
      <formula>#REF!=3</formula>
    </cfRule>
    <cfRule type="expression" dxfId="1227" priority="395">
      <formula>#REF!=2</formula>
    </cfRule>
    <cfRule type="expression" dxfId="1226" priority="396">
      <formula>#REF!=1</formula>
    </cfRule>
    <cfRule type="expression" dxfId="1225" priority="397" stopIfTrue="1">
      <formula>I34=#REF!=FALSE</formula>
    </cfRule>
  </conditionalFormatting>
  <conditionalFormatting sqref="I35">
    <cfRule type="expression" dxfId="1224" priority="388">
      <formula>#REF!&gt;0</formula>
    </cfRule>
    <cfRule type="expression" dxfId="1223" priority="389">
      <formula>#REF!=3</formula>
    </cfRule>
    <cfRule type="expression" dxfId="1222" priority="390">
      <formula>#REF!=2</formula>
    </cfRule>
    <cfRule type="expression" dxfId="1221" priority="391">
      <formula>#REF!=1</formula>
    </cfRule>
    <cfRule type="expression" dxfId="1220" priority="392" stopIfTrue="1">
      <formula>I35=#REF!=FALSE</formula>
    </cfRule>
  </conditionalFormatting>
  <conditionalFormatting sqref="I35:I36">
    <cfRule type="expression" dxfId="1219" priority="378">
      <formula>#REF!&gt;0</formula>
    </cfRule>
    <cfRule type="expression" dxfId="1218" priority="379">
      <formula>#REF!=3</formula>
    </cfRule>
    <cfRule type="expression" dxfId="1217" priority="380">
      <formula>#REF!=2</formula>
    </cfRule>
    <cfRule type="expression" dxfId="1216" priority="381">
      <formula>#REF!=1</formula>
    </cfRule>
  </conditionalFormatting>
  <conditionalFormatting sqref="I35:I39">
    <cfRule type="expression" dxfId="1215" priority="365" stopIfTrue="1">
      <formula>I35=#REF!=FALSE</formula>
    </cfRule>
  </conditionalFormatting>
  <conditionalFormatting sqref="I36">
    <cfRule type="expression" dxfId="1214" priority="382" stopIfTrue="1">
      <formula>I36=#REF!=FALSE</formula>
    </cfRule>
  </conditionalFormatting>
  <conditionalFormatting sqref="I36:I39">
    <cfRule type="expression" dxfId="1213" priority="361">
      <formula>#REF!&gt;0</formula>
    </cfRule>
    <cfRule type="expression" dxfId="1212" priority="362">
      <formula>#REF!=3</formula>
    </cfRule>
    <cfRule type="expression" dxfId="1211" priority="363">
      <formula>#REF!=2</formula>
    </cfRule>
    <cfRule type="expression" dxfId="1210" priority="364">
      <formula>#REF!=1</formula>
    </cfRule>
  </conditionalFormatting>
  <conditionalFormatting sqref="I38:I39">
    <cfRule type="expression" dxfId="1209" priority="360" stopIfTrue="1">
      <formula>I38=#REF!=FALSE</formula>
    </cfRule>
  </conditionalFormatting>
  <conditionalFormatting sqref="I39">
    <cfRule type="expression" dxfId="1208" priority="351" stopIfTrue="1">
      <formula>I39=#REF!=FALSE</formula>
    </cfRule>
    <cfRule type="expression" dxfId="1207" priority="352">
      <formula>#REF!&gt;0</formula>
    </cfRule>
    <cfRule type="expression" dxfId="1206" priority="353">
      <formula>#REF!=3</formula>
    </cfRule>
    <cfRule type="expression" dxfId="1205" priority="354">
      <formula>#REF!=2</formula>
    </cfRule>
    <cfRule type="expression" dxfId="1204" priority="355">
      <formula>#REF!=1</formula>
    </cfRule>
    <cfRule type="expression" dxfId="1203" priority="356">
      <formula>#REF!&gt;0</formula>
    </cfRule>
    <cfRule type="expression" dxfId="1202" priority="357">
      <formula>#REF!=3</formula>
    </cfRule>
    <cfRule type="expression" dxfId="1201" priority="358">
      <formula>#REF!=2</formula>
    </cfRule>
    <cfRule type="expression" dxfId="1200" priority="359">
      <formula>#REF!=1</formula>
    </cfRule>
  </conditionalFormatting>
  <conditionalFormatting sqref="I41">
    <cfRule type="expression" dxfId="1199" priority="348">
      <formula>#REF!=2</formula>
    </cfRule>
    <cfRule type="expression" dxfId="1198" priority="349">
      <formula>#REF!=1</formula>
    </cfRule>
  </conditionalFormatting>
  <conditionalFormatting sqref="I41:I42">
    <cfRule type="expression" dxfId="1197" priority="336">
      <formula>#REF!&gt;0</formula>
    </cfRule>
    <cfRule type="expression" dxfId="1196" priority="337">
      <formula>#REF!=3</formula>
    </cfRule>
  </conditionalFormatting>
  <conditionalFormatting sqref="I41">
    <cfRule type="expression" dxfId="1195" priority="346">
      <formula>#REF!&gt;0</formula>
    </cfRule>
    <cfRule type="expression" dxfId="1194" priority="347">
      <formula>#REF!=3</formula>
    </cfRule>
    <cfRule type="expression" dxfId="1193" priority="350" stopIfTrue="1">
      <formula>I41=#REF!=FALSE</formula>
    </cfRule>
  </conditionalFormatting>
  <conditionalFormatting sqref="I41:I42">
    <cfRule type="expression" dxfId="1192" priority="338">
      <formula>#REF!=2</formula>
    </cfRule>
    <cfRule type="expression" dxfId="1191" priority="339">
      <formula>#REF!=1</formula>
    </cfRule>
    <cfRule type="expression" dxfId="1190" priority="340" stopIfTrue="1">
      <formula>I41=#REF!=FALSE</formula>
    </cfRule>
  </conditionalFormatting>
  <conditionalFormatting sqref="I42">
    <cfRule type="expression" dxfId="1189" priority="327">
      <formula>#REF!&gt;0</formula>
    </cfRule>
    <cfRule type="expression" dxfId="1188" priority="328">
      <formula>#REF!=3</formula>
    </cfRule>
    <cfRule type="expression" dxfId="1187" priority="329">
      <formula>#REF!=2</formula>
    </cfRule>
    <cfRule type="expression" dxfId="1186" priority="330">
      <formula>#REF!=1</formula>
    </cfRule>
    <cfRule type="expression" dxfId="1185" priority="331">
      <formula>#REF!&gt;0</formula>
    </cfRule>
    <cfRule type="expression" dxfId="1184" priority="332">
      <formula>#REF!=3</formula>
    </cfRule>
    <cfRule type="expression" dxfId="1183" priority="333">
      <formula>#REF!=2</formula>
    </cfRule>
    <cfRule type="expression" dxfId="1182" priority="334">
      <formula>#REF!=1</formula>
    </cfRule>
    <cfRule type="expression" dxfId="1181" priority="335" stopIfTrue="1">
      <formula>I42=#REF!=FALSE</formula>
    </cfRule>
  </conditionalFormatting>
  <conditionalFormatting sqref="I42:I43">
    <cfRule type="expression" dxfId="1180" priority="325" stopIfTrue="1">
      <formula>I42=#REF!=FALSE</formula>
    </cfRule>
  </conditionalFormatting>
  <conditionalFormatting sqref="I43">
    <cfRule type="expression" dxfId="1179" priority="321">
      <formula>#REF!&gt;0</formula>
    </cfRule>
    <cfRule type="expression" dxfId="1178" priority="322">
      <formula>#REF!=3</formula>
    </cfRule>
    <cfRule type="expression" dxfId="1177" priority="323">
      <formula>#REF!=2</formula>
    </cfRule>
    <cfRule type="expression" dxfId="1176" priority="324">
      <formula>#REF!=1</formula>
    </cfRule>
  </conditionalFormatting>
  <conditionalFormatting sqref="I43:I44">
    <cfRule type="expression" dxfId="1175" priority="311">
      <formula>#REF!&gt;0</formula>
    </cfRule>
    <cfRule type="expression" dxfId="1174" priority="312">
      <formula>#REF!=3</formula>
    </cfRule>
    <cfRule type="expression" dxfId="1173" priority="313">
      <formula>#REF!=2</formula>
    </cfRule>
    <cfRule type="expression" dxfId="1172" priority="314">
      <formula>#REF!=1</formula>
    </cfRule>
    <cfRule type="expression" dxfId="1171" priority="315" stopIfTrue="1">
      <formula>I43=#REF!=FALSE</formula>
    </cfRule>
  </conditionalFormatting>
  <conditionalFormatting sqref="I44">
    <cfRule type="expression" dxfId="1170" priority="301" stopIfTrue="1">
      <formula>I44=#REF!=FALSE</formula>
    </cfRule>
    <cfRule type="expression" dxfId="1169" priority="302">
      <formula>#REF!&gt;0</formula>
    </cfRule>
    <cfRule type="expression" dxfId="1168" priority="303">
      <formula>#REF!=3</formula>
    </cfRule>
    <cfRule type="expression" dxfId="1167" priority="304">
      <formula>#REF!=2</formula>
    </cfRule>
    <cfRule type="expression" dxfId="1166" priority="305">
      <formula>#REF!=1</formula>
    </cfRule>
    <cfRule type="expression" dxfId="1165" priority="306">
      <formula>#REF!&gt;0</formula>
    </cfRule>
    <cfRule type="expression" dxfId="1164" priority="307">
      <formula>#REF!=3</formula>
    </cfRule>
    <cfRule type="expression" dxfId="1163" priority="308">
      <formula>#REF!=2</formula>
    </cfRule>
    <cfRule type="expression" dxfId="1162" priority="309">
      <formula>#REF!=1</formula>
    </cfRule>
    <cfRule type="expression" dxfId="1161" priority="310" stopIfTrue="1">
      <formula>I44=#REF!=FALSE</formula>
    </cfRule>
  </conditionalFormatting>
  <conditionalFormatting sqref="I45">
    <cfRule type="expression" dxfId="1160" priority="296">
      <formula>#REF!&gt;0</formula>
    </cfRule>
    <cfRule type="expression" dxfId="1159" priority="297">
      <formula>#REF!=3</formula>
    </cfRule>
    <cfRule type="expression" dxfId="1158" priority="298">
      <formula>#REF!=2</formula>
    </cfRule>
    <cfRule type="expression" dxfId="1157" priority="299">
      <formula>#REF!=1</formula>
    </cfRule>
    <cfRule type="expression" dxfId="1156" priority="300" stopIfTrue="1">
      <formula>I45=#REF!=FALSE</formula>
    </cfRule>
  </conditionalFormatting>
  <conditionalFormatting sqref="I45:I46">
    <cfRule type="expression" dxfId="1155" priority="286">
      <formula>#REF!&gt;0</formula>
    </cfRule>
    <cfRule type="expression" dxfId="1154" priority="287">
      <formula>#REF!=3</formula>
    </cfRule>
    <cfRule type="expression" dxfId="1153" priority="288">
      <formula>#REF!=2</formula>
    </cfRule>
    <cfRule type="expression" dxfId="1152" priority="289">
      <formula>#REF!=1</formula>
    </cfRule>
    <cfRule type="expression" dxfId="1151" priority="290" stopIfTrue="1">
      <formula>I45=#REF!=FALSE</formula>
    </cfRule>
  </conditionalFormatting>
  <conditionalFormatting sqref="I46">
    <cfRule type="expression" dxfId="1150" priority="281">
      <formula>#REF!&gt;0</formula>
    </cfRule>
    <cfRule type="expression" dxfId="1149" priority="282">
      <formula>#REF!=3</formula>
    </cfRule>
    <cfRule type="expression" dxfId="1148" priority="283">
      <formula>#REF!=2</formula>
    </cfRule>
    <cfRule type="expression" dxfId="1147" priority="284">
      <formula>#REF!=1</formula>
    </cfRule>
    <cfRule type="expression" dxfId="1146" priority="285" stopIfTrue="1">
      <formula>I46=#REF!=FALSE</formula>
    </cfRule>
  </conditionalFormatting>
  <conditionalFormatting sqref="I46:I47">
    <cfRule type="expression" dxfId="1145" priority="270" stopIfTrue="1">
      <formula>I46=#REF!=FALSE</formula>
    </cfRule>
    <cfRule type="expression" dxfId="1144" priority="271">
      <formula>#REF!&gt;0</formula>
    </cfRule>
    <cfRule type="expression" dxfId="1143" priority="272">
      <formula>#REF!=3</formula>
    </cfRule>
    <cfRule type="expression" dxfId="1142" priority="273">
      <formula>#REF!=2</formula>
    </cfRule>
    <cfRule type="expression" dxfId="1141" priority="274">
      <formula>#REF!=1</formula>
    </cfRule>
  </conditionalFormatting>
  <conditionalFormatting sqref="I47">
    <cfRule type="expression" dxfId="1140" priority="275" stopIfTrue="1">
      <formula>I47=#REF!=FALSE</formula>
    </cfRule>
  </conditionalFormatting>
  <conditionalFormatting sqref="I47:I50">
    <cfRule type="expression" dxfId="1139" priority="255">
      <formula>#REF!&gt;0</formula>
    </cfRule>
    <cfRule type="expression" dxfId="1138" priority="256">
      <formula>#REF!=3</formula>
    </cfRule>
    <cfRule type="expression" dxfId="1137" priority="257">
      <formula>#REF!=2</formula>
    </cfRule>
    <cfRule type="expression" dxfId="1136" priority="258">
      <formula>#REF!=1</formula>
    </cfRule>
  </conditionalFormatting>
  <conditionalFormatting sqref="I48">
    <cfRule type="expression" dxfId="1135" priority="265" stopIfTrue="1">
      <formula>I48=#REF!=FALSE</formula>
    </cfRule>
  </conditionalFormatting>
  <conditionalFormatting sqref="I48:I50">
    <cfRule type="expression" dxfId="1134" priority="245" stopIfTrue="1">
      <formula>I48=#REF!=FALSE</formula>
    </cfRule>
  </conditionalFormatting>
  <conditionalFormatting sqref="I49:I50">
    <cfRule type="expression" dxfId="1133" priority="246">
      <formula>#REF!&gt;0</formula>
    </cfRule>
    <cfRule type="expression" dxfId="1132" priority="247">
      <formula>#REF!=3</formula>
    </cfRule>
    <cfRule type="expression" dxfId="1131" priority="248">
      <formula>#REF!=2</formula>
    </cfRule>
    <cfRule type="expression" dxfId="1130" priority="249">
      <formula>#REF!=1</formula>
    </cfRule>
    <cfRule type="expression" dxfId="1129" priority="250">
      <formula>#REF!&gt;0</formula>
    </cfRule>
    <cfRule type="expression" dxfId="1128" priority="251">
      <formula>#REF!=3</formula>
    </cfRule>
    <cfRule type="expression" dxfId="1127" priority="252">
      <formula>#REF!=2</formula>
    </cfRule>
    <cfRule type="expression" dxfId="1126" priority="253">
      <formula>#REF!=1</formula>
    </cfRule>
    <cfRule type="expression" dxfId="1125" priority="254" stopIfTrue="1">
      <formula>I49=#REF!=FALSE</formula>
    </cfRule>
    <cfRule type="expression" dxfId="1124" priority="259" stopIfTrue="1">
      <formula>I49=#REF!=FALSE</formula>
    </cfRule>
  </conditionalFormatting>
  <conditionalFormatting sqref="I49:I52">
    <cfRule type="expression" dxfId="1123" priority="235">
      <formula>#REF!&gt;0</formula>
    </cfRule>
    <cfRule type="expression" dxfId="1122" priority="236">
      <formula>#REF!=3</formula>
    </cfRule>
    <cfRule type="expression" dxfId="1121" priority="242">
      <formula>#REF!=2</formula>
    </cfRule>
    <cfRule type="expression" dxfId="1120" priority="243">
      <formula>#REF!=1</formula>
    </cfRule>
  </conditionalFormatting>
  <conditionalFormatting sqref="I51:I52">
    <cfRule type="expression" dxfId="1119" priority="231">
      <formula>#REF!&gt;0</formula>
    </cfRule>
    <cfRule type="expression" dxfId="1118" priority="232">
      <formula>#REF!=3</formula>
    </cfRule>
    <cfRule type="expression" dxfId="1117" priority="233">
      <formula>#REF!=2</formula>
    </cfRule>
    <cfRule type="expression" dxfId="1116" priority="234">
      <formula>#REF!=1</formula>
    </cfRule>
    <cfRule type="expression" dxfId="1115" priority="237">
      <formula>#REF!=2</formula>
    </cfRule>
    <cfRule type="expression" dxfId="1114" priority="238">
      <formula>#REF!=1</formula>
    </cfRule>
    <cfRule type="expression" dxfId="1113" priority="239" stopIfTrue="1">
      <formula>I51=#REF!=FALSE</formula>
    </cfRule>
    <cfRule type="expression" dxfId="1112" priority="240">
      <formula>#REF!&gt;0</formula>
    </cfRule>
    <cfRule type="expression" dxfId="1111" priority="241">
      <formula>#REF!=3</formula>
    </cfRule>
    <cfRule type="expression" dxfId="1110" priority="244" stopIfTrue="1">
      <formula>I51=#REF!=FALSE</formula>
    </cfRule>
  </conditionalFormatting>
  <conditionalFormatting sqref="I51:I53">
    <cfRule type="expression" dxfId="1109" priority="229" stopIfTrue="1">
      <formula>I51=#REF!=FALSE</formula>
    </cfRule>
  </conditionalFormatting>
  <conditionalFormatting sqref="I53">
    <cfRule type="expression" dxfId="1108" priority="225">
      <formula>#REF!&gt;0</formula>
    </cfRule>
    <cfRule type="expression" dxfId="1107" priority="226">
      <formula>#REF!=3</formula>
    </cfRule>
    <cfRule type="expression" dxfId="1106" priority="227">
      <formula>#REF!=2</formula>
    </cfRule>
    <cfRule type="expression" dxfId="1105" priority="228">
      <formula>#REF!=1</formula>
    </cfRule>
  </conditionalFormatting>
  <conditionalFormatting sqref="I53:I54">
    <cfRule type="expression" dxfId="1104" priority="215">
      <formula>#REF!&gt;0</formula>
    </cfRule>
    <cfRule type="expression" dxfId="1103" priority="216">
      <formula>#REF!=3</formula>
    </cfRule>
    <cfRule type="expression" dxfId="1102" priority="217">
      <formula>#REF!=2</formula>
    </cfRule>
    <cfRule type="expression" dxfId="1101" priority="218">
      <formula>#REF!=1</formula>
    </cfRule>
    <cfRule type="expression" dxfId="1100" priority="219" stopIfTrue="1">
      <formula>I53=#REF!=FALSE</formula>
    </cfRule>
  </conditionalFormatting>
  <conditionalFormatting sqref="I54">
    <cfRule type="expression" dxfId="1099" priority="205" stopIfTrue="1">
      <formula>I54=#REF!=FALSE</formula>
    </cfRule>
    <cfRule type="expression" dxfId="1098" priority="206">
      <formula>#REF!&gt;0</formula>
    </cfRule>
    <cfRule type="expression" dxfId="1097" priority="207">
      <formula>#REF!=3</formula>
    </cfRule>
    <cfRule type="expression" dxfId="1096" priority="208">
      <formula>#REF!=2</formula>
    </cfRule>
    <cfRule type="expression" dxfId="1095" priority="209">
      <formula>#REF!=1</formula>
    </cfRule>
    <cfRule type="expression" dxfId="1094" priority="210">
      <formula>#REF!&gt;0</formula>
    </cfRule>
    <cfRule type="expression" dxfId="1093" priority="211">
      <formula>#REF!=3</formula>
    </cfRule>
    <cfRule type="expression" dxfId="1092" priority="212">
      <formula>#REF!=2</formula>
    </cfRule>
    <cfRule type="expression" dxfId="1091" priority="213">
      <formula>#REF!=1</formula>
    </cfRule>
    <cfRule type="expression" dxfId="1090" priority="214" stopIfTrue="1">
      <formula>I54=#REF!=FALSE</formula>
    </cfRule>
  </conditionalFormatting>
  <conditionalFormatting sqref="I55">
    <cfRule type="expression" dxfId="1089" priority="200">
      <formula>#REF!&gt;0</formula>
    </cfRule>
    <cfRule type="expression" dxfId="1088" priority="201">
      <formula>#REF!=3</formula>
    </cfRule>
    <cfRule type="expression" dxfId="1087" priority="202">
      <formula>#REF!=2</formula>
    </cfRule>
    <cfRule type="expression" dxfId="1086" priority="203">
      <formula>#REF!=1</formula>
    </cfRule>
    <cfRule type="expression" dxfId="1085" priority="204" stopIfTrue="1">
      <formula>I55=#REF!=FALSE</formula>
    </cfRule>
  </conditionalFormatting>
  <conditionalFormatting sqref="I55:I56">
    <cfRule type="expression" dxfId="1084" priority="190">
      <formula>#REF!&gt;0</formula>
    </cfRule>
    <cfRule type="expression" dxfId="1083" priority="191">
      <formula>#REF!=3</formula>
    </cfRule>
    <cfRule type="expression" dxfId="1082" priority="192">
      <formula>#REF!=2</formula>
    </cfRule>
    <cfRule type="expression" dxfId="1081" priority="193">
      <formula>#REF!=1</formula>
    </cfRule>
    <cfRule type="expression" dxfId="1080" priority="194" stopIfTrue="1">
      <formula>I55=#REF!=FALSE</formula>
    </cfRule>
  </conditionalFormatting>
  <conditionalFormatting sqref="I56">
    <cfRule type="expression" dxfId="1079" priority="185">
      <formula>#REF!&gt;0</formula>
    </cfRule>
    <cfRule type="expression" dxfId="1078" priority="186">
      <formula>#REF!=3</formula>
    </cfRule>
    <cfRule type="expression" dxfId="1077" priority="187">
      <formula>#REF!=2</formula>
    </cfRule>
    <cfRule type="expression" dxfId="1076" priority="188">
      <formula>#REF!=1</formula>
    </cfRule>
    <cfRule type="expression" dxfId="1075" priority="189" stopIfTrue="1">
      <formula>I56=#REF!=FALSE</formula>
    </cfRule>
  </conditionalFormatting>
  <conditionalFormatting sqref="I56:I57">
    <cfRule type="expression" dxfId="1074" priority="180">
      <formula>#REF!&gt;0</formula>
    </cfRule>
    <cfRule type="expression" dxfId="1073" priority="181">
      <formula>#REF!=3</formula>
    </cfRule>
    <cfRule type="expression" dxfId="1072" priority="182">
      <formula>#REF!=2</formula>
    </cfRule>
    <cfRule type="expression" dxfId="1071" priority="183">
      <formula>#REF!=1</formula>
    </cfRule>
  </conditionalFormatting>
  <conditionalFormatting sqref="I56:I59">
    <cfRule type="expression" dxfId="1070" priority="159" stopIfTrue="1">
      <formula>I56=#REF!=FALSE</formula>
    </cfRule>
  </conditionalFormatting>
  <conditionalFormatting sqref="I57">
    <cfRule type="expression" dxfId="1069" priority="175">
      <formula>#REF!&gt;0</formula>
    </cfRule>
    <cfRule type="expression" dxfId="1068" priority="176">
      <formula>#REF!=3</formula>
    </cfRule>
    <cfRule type="expression" dxfId="1067" priority="177">
      <formula>#REF!=2</formula>
    </cfRule>
    <cfRule type="expression" dxfId="1066" priority="178">
      <formula>#REF!=1</formula>
    </cfRule>
    <cfRule type="expression" dxfId="1065" priority="179" stopIfTrue="1">
      <formula>I57=#REF!=FALSE</formula>
    </cfRule>
    <cfRule type="expression" dxfId="1064" priority="184" stopIfTrue="1">
      <formula>I57=#REF!=FALSE</formula>
    </cfRule>
  </conditionalFormatting>
  <conditionalFormatting sqref="I57:I58">
    <cfRule type="expression" dxfId="1063" priority="170">
      <formula>#REF!&gt;0</formula>
    </cfRule>
    <cfRule type="expression" dxfId="1062" priority="171">
      <formula>#REF!=3</formula>
    </cfRule>
    <cfRule type="expression" dxfId="1061" priority="172">
      <formula>#REF!=2</formula>
    </cfRule>
    <cfRule type="expression" dxfId="1060" priority="173">
      <formula>#REF!=1</formula>
    </cfRule>
  </conditionalFormatting>
  <conditionalFormatting sqref="I58">
    <cfRule type="expression" dxfId="1059" priority="161">
      <formula>#REF!&gt;0</formula>
    </cfRule>
    <cfRule type="expression" dxfId="1058" priority="162">
      <formula>#REF!=3</formula>
    </cfRule>
    <cfRule type="expression" dxfId="1057" priority="163">
      <formula>#REF!=2</formula>
    </cfRule>
    <cfRule type="expression" dxfId="1056" priority="164">
      <formula>#REF!=1</formula>
    </cfRule>
    <cfRule type="expression" dxfId="1055" priority="165">
      <formula>#REF!&gt;0</formula>
    </cfRule>
    <cfRule type="expression" dxfId="1054" priority="166">
      <formula>#REF!=3</formula>
    </cfRule>
    <cfRule type="expression" dxfId="1053" priority="167">
      <formula>#REF!=2</formula>
    </cfRule>
    <cfRule type="expression" dxfId="1052" priority="168">
      <formula>#REF!=1</formula>
    </cfRule>
    <cfRule type="expression" dxfId="1051" priority="169" stopIfTrue="1">
      <formula>I58=#REF!=FALSE</formula>
    </cfRule>
    <cfRule type="expression" dxfId="1050" priority="174" stopIfTrue="1">
      <formula>I58=#REF!=FALSE</formula>
    </cfRule>
  </conditionalFormatting>
  <conditionalFormatting sqref="I59">
    <cfRule type="expression" dxfId="1049" priority="155">
      <formula>#REF!&gt;0</formula>
    </cfRule>
    <cfRule type="expression" dxfId="1048" priority="156">
      <formula>#REF!=3</formula>
    </cfRule>
    <cfRule type="expression" dxfId="1047" priority="157">
      <formula>#REF!=2</formula>
    </cfRule>
    <cfRule type="expression" dxfId="1046" priority="158">
      <formula>#REF!=1</formula>
    </cfRule>
  </conditionalFormatting>
  <conditionalFormatting sqref="I59:I60">
    <cfRule type="expression" dxfId="1045" priority="145">
      <formula>#REF!&gt;0</formula>
    </cfRule>
    <cfRule type="expression" dxfId="1044" priority="146">
      <formula>#REF!=3</formula>
    </cfRule>
    <cfRule type="expression" dxfId="1043" priority="147">
      <formula>#REF!=2</formula>
    </cfRule>
    <cfRule type="expression" dxfId="1042" priority="148">
      <formula>#REF!=1</formula>
    </cfRule>
    <cfRule type="expression" dxfId="1041" priority="149" stopIfTrue="1">
      <formula>I59=#REF!=FALSE</formula>
    </cfRule>
  </conditionalFormatting>
  <conditionalFormatting sqref="I60:I61">
    <cfRule type="expression" dxfId="1040" priority="139">
      <formula>#REF!&gt;0</formula>
    </cfRule>
    <cfRule type="expression" dxfId="1039" priority="140">
      <formula>#REF!=3</formula>
    </cfRule>
    <cfRule type="expression" dxfId="1038" priority="141">
      <formula>#REF!=2</formula>
    </cfRule>
    <cfRule type="expression" dxfId="1037" priority="142">
      <formula>#REF!=1</formula>
    </cfRule>
    <cfRule type="expression" dxfId="1036" priority="143" stopIfTrue="1">
      <formula>I60=#REF!=FALSE</formula>
    </cfRule>
  </conditionalFormatting>
  <conditionalFormatting sqref="I61:I62">
    <cfRule type="expression" dxfId="1035" priority="137" stopIfTrue="1">
      <formula>I61=#REF!=FALSE</formula>
    </cfRule>
  </conditionalFormatting>
  <conditionalFormatting sqref="I62">
    <cfRule type="expression" dxfId="1034" priority="123" stopIfTrue="1">
      <formula>I62=#REF!=FALSE</formula>
    </cfRule>
    <cfRule type="expression" dxfId="1033" priority="124">
      <formula>#REF!&gt;0</formula>
    </cfRule>
    <cfRule type="expression" dxfId="1032" priority="125">
      <formula>#REF!=3</formula>
    </cfRule>
    <cfRule type="expression" dxfId="1031" priority="126">
      <formula>#REF!=2</formula>
    </cfRule>
    <cfRule type="expression" dxfId="1030" priority="127">
      <formula>#REF!=1</formula>
    </cfRule>
    <cfRule type="expression" dxfId="1029" priority="128">
      <formula>#REF!&gt;0</formula>
    </cfRule>
    <cfRule type="expression" dxfId="1028" priority="129">
      <formula>#REF!=3</formula>
    </cfRule>
    <cfRule type="expression" dxfId="1027" priority="130">
      <formula>#REF!=2</formula>
    </cfRule>
    <cfRule type="expression" dxfId="1026" priority="131">
      <formula>#REF!=1</formula>
    </cfRule>
    <cfRule type="expression" dxfId="1025" priority="132" stopIfTrue="1">
      <formula>I62=#REF!=FALSE</formula>
    </cfRule>
    <cfRule type="expression" dxfId="1024" priority="133">
      <formula>#REF!&gt;0</formula>
    </cfRule>
    <cfRule type="expression" dxfId="1023" priority="134">
      <formula>#REF!=3</formula>
    </cfRule>
    <cfRule type="expression" dxfId="1022" priority="135">
      <formula>#REF!=2</formula>
    </cfRule>
    <cfRule type="expression" dxfId="1021" priority="136">
      <formula>#REF!=1</formula>
    </cfRule>
  </conditionalFormatting>
  <conditionalFormatting sqref="I63">
    <cfRule type="expression" dxfId="1020" priority="118">
      <formula>#REF!&gt;0</formula>
    </cfRule>
    <cfRule type="expression" dxfId="1019" priority="119">
      <formula>#REF!=3</formula>
    </cfRule>
    <cfRule type="expression" dxfId="1018" priority="120">
      <formula>#REF!=2</formula>
    </cfRule>
    <cfRule type="expression" dxfId="1017" priority="121">
      <formula>#REF!=1</formula>
    </cfRule>
    <cfRule type="expression" dxfId="1016" priority="122" stopIfTrue="1">
      <formula>I63=#REF!=FALSE</formula>
    </cfRule>
  </conditionalFormatting>
  <conditionalFormatting sqref="I63:I64">
    <cfRule type="expression" dxfId="1015" priority="108">
      <formula>#REF!&gt;0</formula>
    </cfRule>
    <cfRule type="expression" dxfId="1014" priority="109">
      <formula>#REF!=3</formula>
    </cfRule>
    <cfRule type="expression" dxfId="1013" priority="110">
      <formula>#REF!=2</formula>
    </cfRule>
    <cfRule type="expression" dxfId="1012" priority="111">
      <formula>#REF!=1</formula>
    </cfRule>
    <cfRule type="expression" dxfId="1011" priority="112" stopIfTrue="1">
      <formula>I63=#REF!=FALSE</formula>
    </cfRule>
  </conditionalFormatting>
  <conditionalFormatting sqref="I64:I65">
    <cfRule type="expression" dxfId="1010" priority="102">
      <formula>#REF!&gt;0</formula>
    </cfRule>
    <cfRule type="expression" dxfId="1009" priority="103">
      <formula>#REF!=3</formula>
    </cfRule>
    <cfRule type="expression" dxfId="1008" priority="104">
      <formula>#REF!=2</formula>
    </cfRule>
    <cfRule type="expression" dxfId="1007" priority="105">
      <formula>#REF!=1</formula>
    </cfRule>
    <cfRule type="expression" dxfId="1006" priority="106" stopIfTrue="1">
      <formula>I64=#REF!=FALSE</formula>
    </cfRule>
  </conditionalFormatting>
  <conditionalFormatting sqref="I65:I66">
    <cfRule type="expression" dxfId="1005" priority="100" stopIfTrue="1">
      <formula>I65=#REF!=FALSE</formula>
    </cfRule>
  </conditionalFormatting>
  <conditionalFormatting sqref="I66">
    <cfRule type="expression" dxfId="1004" priority="91">
      <formula>#REF!&gt;0</formula>
    </cfRule>
    <cfRule type="expression" dxfId="1003" priority="92">
      <formula>#REF!=3</formula>
    </cfRule>
    <cfRule type="expression" dxfId="1002" priority="93">
      <formula>#REF!=2</formula>
    </cfRule>
    <cfRule type="expression" dxfId="1001" priority="94">
      <formula>#REF!=1</formula>
    </cfRule>
    <cfRule type="expression" dxfId="1000" priority="95" stopIfTrue="1">
      <formula>I66=#REF!=FALSE</formula>
    </cfRule>
    <cfRule type="expression" dxfId="999" priority="96">
      <formula>#REF!&gt;0</formula>
    </cfRule>
    <cfRule type="expression" dxfId="998" priority="97">
      <formula>#REF!=3</formula>
    </cfRule>
    <cfRule type="expression" dxfId="997" priority="98">
      <formula>#REF!=2</formula>
    </cfRule>
    <cfRule type="expression" dxfId="996" priority="99">
      <formula>#REF!=1</formula>
    </cfRule>
  </conditionalFormatting>
  <conditionalFormatting sqref="I68">
    <cfRule type="expression" dxfId="995" priority="77">
      <formula>#REF!&gt;0</formula>
    </cfRule>
    <cfRule type="expression" dxfId="994" priority="78">
      <formula>#REF!=3</formula>
    </cfRule>
    <cfRule type="expression" dxfId="993" priority="79">
      <formula>#REF!=2</formula>
    </cfRule>
    <cfRule type="expression" dxfId="992" priority="80">
      <formula>#REF!=1</formula>
    </cfRule>
    <cfRule type="expression" dxfId="991" priority="81">
      <formula>#REF!&gt;0</formula>
    </cfRule>
    <cfRule type="expression" dxfId="990" priority="82">
      <formula>#REF!=3</formula>
    </cfRule>
    <cfRule type="expression" dxfId="989" priority="83">
      <formula>#REF!=2</formula>
    </cfRule>
    <cfRule type="expression" dxfId="988" priority="84">
      <formula>#REF!=1</formula>
    </cfRule>
    <cfRule type="expression" dxfId="987" priority="85" stopIfTrue="1">
      <formula>I68=#REF!=FALSE</formula>
    </cfRule>
    <cfRule type="expression" dxfId="986" priority="86">
      <formula>#REF!&gt;0</formula>
    </cfRule>
    <cfRule type="expression" dxfId="985" priority="87">
      <formula>#REF!=3</formula>
    </cfRule>
    <cfRule type="expression" dxfId="984" priority="88">
      <formula>#REF!=2</formula>
    </cfRule>
    <cfRule type="expression" dxfId="983" priority="89">
      <formula>#REF!=1</formula>
    </cfRule>
    <cfRule type="expression" dxfId="982" priority="90" stopIfTrue="1">
      <formula>I68=#REF!=FALSE</formula>
    </cfRule>
  </conditionalFormatting>
  <conditionalFormatting sqref="I68:I69">
    <cfRule type="expression" dxfId="981" priority="72">
      <formula>#REF!&gt;0</formula>
    </cfRule>
    <cfRule type="expression" dxfId="980" priority="73">
      <formula>#REF!=3</formula>
    </cfRule>
    <cfRule type="expression" dxfId="979" priority="74">
      <formula>#REF!=2</formula>
    </cfRule>
    <cfRule type="expression" dxfId="978" priority="75">
      <formula>#REF!=1</formula>
    </cfRule>
    <cfRule type="expression" dxfId="977" priority="76" stopIfTrue="1">
      <formula>I68=#REF!=FALSE</formula>
    </cfRule>
  </conditionalFormatting>
  <conditionalFormatting sqref="I69:I70">
    <cfRule type="expression" dxfId="976" priority="52">
      <formula>#REF!&gt;0</formula>
    </cfRule>
    <cfRule type="expression" dxfId="975" priority="53">
      <formula>#REF!=3</formula>
    </cfRule>
    <cfRule type="expression" dxfId="974" priority="54">
      <formula>#REF!=2</formula>
    </cfRule>
    <cfRule type="expression" dxfId="973" priority="55">
      <formula>#REF!=1</formula>
    </cfRule>
    <cfRule type="expression" dxfId="972" priority="56" stopIfTrue="1">
      <formula>I69=#REF!=FALSE</formula>
    </cfRule>
  </conditionalFormatting>
  <conditionalFormatting sqref="I70:I72">
    <cfRule type="expression" dxfId="971" priority="47">
      <formula>#REF!&gt;0</formula>
    </cfRule>
    <cfRule type="expression" dxfId="970" priority="48">
      <formula>#REF!=3</formula>
    </cfRule>
    <cfRule type="expression" dxfId="969" priority="49">
      <formula>#REF!=2</formula>
    </cfRule>
    <cfRule type="expression" dxfId="968" priority="50">
      <formula>#REF!=1</formula>
    </cfRule>
    <cfRule type="expression" dxfId="967" priority="51" stopIfTrue="1">
      <formula>I70=#REF!=FALSE</formula>
    </cfRule>
  </conditionalFormatting>
  <conditionalFormatting sqref="I71">
    <cfRule type="expression" dxfId="966" priority="42">
      <formula>#REF!&gt;0</formula>
    </cfRule>
    <cfRule type="expression" dxfId="965" priority="43">
      <formula>#REF!=3</formula>
    </cfRule>
    <cfRule type="expression" dxfId="964" priority="44">
      <formula>#REF!=2</formula>
    </cfRule>
    <cfRule type="expression" dxfId="963" priority="45">
      <formula>#REF!=1</formula>
    </cfRule>
    <cfRule type="expression" dxfId="962" priority="46" stopIfTrue="1">
      <formula>I71=#REF!=FALSE</formula>
    </cfRule>
  </conditionalFormatting>
  <conditionalFormatting sqref="I72">
    <cfRule type="expression" dxfId="961" priority="57">
      <formula>#REF!&gt;0</formula>
    </cfRule>
    <cfRule type="expression" dxfId="960" priority="58">
      <formula>#REF!=3</formula>
    </cfRule>
    <cfRule type="expression" dxfId="959" priority="59">
      <formula>#REF!=2</formula>
    </cfRule>
    <cfRule type="expression" dxfId="958" priority="60">
      <formula>#REF!=1</formula>
    </cfRule>
    <cfRule type="expression" dxfId="957" priority="61" stopIfTrue="1">
      <formula>I72=#REF!=FALSE</formula>
    </cfRule>
    <cfRule type="expression" dxfId="956" priority="62">
      <formula>#REF!&gt;0</formula>
    </cfRule>
    <cfRule type="expression" dxfId="955" priority="63">
      <formula>#REF!=3</formula>
    </cfRule>
    <cfRule type="expression" dxfId="954" priority="64">
      <formula>#REF!=2</formula>
    </cfRule>
    <cfRule type="expression" dxfId="953" priority="65">
      <formula>#REF!=1</formula>
    </cfRule>
    <cfRule type="expression" dxfId="952" priority="66" stopIfTrue="1">
      <formula>I72=#REF!=FALSE</formula>
    </cfRule>
  </conditionalFormatting>
  <conditionalFormatting sqref="I73">
    <cfRule type="expression" dxfId="951" priority="32">
      <formula>#REF!&gt;0</formula>
    </cfRule>
    <cfRule type="expression" dxfId="950" priority="33">
      <formula>#REF!=3</formula>
    </cfRule>
    <cfRule type="expression" dxfId="949" priority="34">
      <formula>#REF!=2</formula>
    </cfRule>
    <cfRule type="expression" dxfId="948" priority="35">
      <formula>#REF!=1</formula>
    </cfRule>
    <cfRule type="expression" dxfId="947" priority="36" stopIfTrue="1">
      <formula>I73=#REF!=FALSE</formula>
    </cfRule>
    <cfRule type="expression" dxfId="946" priority="39">
      <formula>#REF!=2</formula>
    </cfRule>
    <cfRule type="expression" dxfId="945" priority="40">
      <formula>#REF!=1</formula>
    </cfRule>
    <cfRule type="expression" dxfId="944" priority="41" stopIfTrue="1">
      <formula>I73=#REF!=FALSE</formula>
    </cfRule>
  </conditionalFormatting>
  <conditionalFormatting sqref="I73:I75">
    <cfRule type="expression" dxfId="943" priority="27">
      <formula>#REF!&gt;0</formula>
    </cfRule>
    <cfRule type="expression" dxfId="942" priority="28">
      <formula>#REF!=3</formula>
    </cfRule>
    <cfRule type="expression" dxfId="941" priority="29">
      <formula>#REF!=2</formula>
    </cfRule>
    <cfRule type="expression" dxfId="940" priority="30">
      <formula>#REF!=1</formula>
    </cfRule>
    <cfRule type="expression" dxfId="939" priority="31" stopIfTrue="1">
      <formula>I73=#REF!=FALSE</formula>
    </cfRule>
    <cfRule type="expression" dxfId="938" priority="37">
      <formula>#REF!&gt;0</formula>
    </cfRule>
    <cfRule type="expression" dxfId="937" priority="38">
      <formula>#REF!=3</formula>
    </cfRule>
  </conditionalFormatting>
  <conditionalFormatting sqref="I74:I75">
    <cfRule type="expression" dxfId="936" priority="19">
      <formula>#REF!=2</formula>
    </cfRule>
    <cfRule type="expression" dxfId="935" priority="20">
      <formula>#REF!=1</formula>
    </cfRule>
    <cfRule type="expression" dxfId="934" priority="21" stopIfTrue="1">
      <formula>I74=#REF!=FALSE</formula>
    </cfRule>
    <cfRule type="expression" dxfId="933" priority="22">
      <formula>#REF!&gt;0</formula>
    </cfRule>
    <cfRule type="expression" dxfId="932" priority="23">
      <formula>#REF!=3</formula>
    </cfRule>
    <cfRule type="expression" dxfId="931" priority="24">
      <formula>#REF!=2</formula>
    </cfRule>
    <cfRule type="expression" dxfId="930" priority="25">
      <formula>#REF!=1</formula>
    </cfRule>
    <cfRule type="expression" dxfId="929" priority="26" stopIfTrue="1">
      <formula>I74=#REF!=FALSE</formula>
    </cfRule>
  </conditionalFormatting>
  <conditionalFormatting sqref="I26">
    <cfRule type="expression" dxfId="928" priority="18" stopIfTrue="1">
      <formula>I26=#REF!=FALSE</formula>
    </cfRule>
  </conditionalFormatting>
  <conditionalFormatting sqref="I26">
    <cfRule type="expression" dxfId="927" priority="13" stopIfTrue="1">
      <formula>I26=#REF!=FALSE</formula>
    </cfRule>
    <cfRule type="expression" dxfId="926" priority="14">
      <formula>#REF!&gt;0</formula>
    </cfRule>
    <cfRule type="expression" dxfId="925" priority="15">
      <formula>#REF!=3</formula>
    </cfRule>
    <cfRule type="expression" dxfId="924" priority="16">
      <formula>#REF!=2</formula>
    </cfRule>
    <cfRule type="expression" dxfId="923" priority="17">
      <formula>#REF!=1</formula>
    </cfRule>
  </conditionalFormatting>
  <conditionalFormatting sqref="I29">
    <cfRule type="expression" dxfId="922" priority="12" stopIfTrue="1">
      <formula>I29=#REF!=FALSE</formula>
    </cfRule>
  </conditionalFormatting>
  <conditionalFormatting sqref="I29">
    <cfRule type="expression" dxfId="921" priority="7" stopIfTrue="1">
      <formula>I29=#REF!=FALSE</formula>
    </cfRule>
    <cfRule type="expression" dxfId="920" priority="8">
      <formula>#REF!&gt;0</formula>
    </cfRule>
    <cfRule type="expression" dxfId="919" priority="9">
      <formula>#REF!=3</formula>
    </cfRule>
    <cfRule type="expression" dxfId="918" priority="10">
      <formula>#REF!=2</formula>
    </cfRule>
    <cfRule type="expression" dxfId="917" priority="11">
      <formula>#REF!=1</formula>
    </cfRule>
  </conditionalFormatting>
  <conditionalFormatting sqref="I40">
    <cfRule type="expression" dxfId="916" priority="6" stopIfTrue="1">
      <formula>I40=#REF!=FALSE</formula>
    </cfRule>
  </conditionalFormatting>
  <conditionalFormatting sqref="I40">
    <cfRule type="expression" dxfId="915" priority="1" stopIfTrue="1">
      <formula>I40=#REF!=FALSE</formula>
    </cfRule>
    <cfRule type="expression" dxfId="914" priority="2">
      <formula>#REF!&gt;0</formula>
    </cfRule>
    <cfRule type="expression" dxfId="913" priority="3">
      <formula>#REF!=3</formula>
    </cfRule>
    <cfRule type="expression" dxfId="912" priority="4">
      <formula>#REF!=2</formula>
    </cfRule>
    <cfRule type="expression" dxfId="911" priority="5">
      <formula>#REF!=1</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7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P101"/>
  <sheetViews>
    <sheetView showZeros="0" zoomScaleNormal="100" zoomScaleSheetLayoutView="110" workbookViewId="0">
      <selection activeCell="T14" sqref="T14"/>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kops1!B26</f>
        <v>1,6</v>
      </c>
      <c r="I1" s="53"/>
    </row>
    <row r="2" spans="1:16" s="24" customFormat="1" ht="15">
      <c r="A2" s="865" t="str">
        <f>C13</f>
        <v>Grīdas</v>
      </c>
      <c r="B2" s="865"/>
      <c r="C2" s="865"/>
      <c r="D2" s="865"/>
      <c r="E2" s="865"/>
      <c r="F2" s="865"/>
      <c r="G2" s="865"/>
      <c r="H2" s="865"/>
      <c r="I2" s="865"/>
      <c r="J2" s="865"/>
      <c r="K2" s="865"/>
      <c r="L2" s="865"/>
      <c r="M2" s="865"/>
      <c r="N2" s="865"/>
      <c r="O2" s="865"/>
      <c r="P2" s="865"/>
    </row>
    <row r="3" spans="1:16" ht="15">
      <c r="A3" s="20"/>
      <c r="B3" s="20"/>
      <c r="C3" s="20" t="s">
        <v>11</v>
      </c>
      <c r="D3" s="867" t="str">
        <f>Koptame!C11</f>
        <v>Pirmsskolas izglītības iestāde</v>
      </c>
      <c r="E3" s="867"/>
      <c r="F3" s="867"/>
      <c r="G3" s="867"/>
      <c r="H3" s="867"/>
      <c r="I3" s="867"/>
      <c r="J3" s="867"/>
      <c r="K3" s="867"/>
      <c r="L3" s="867"/>
      <c r="M3" s="867"/>
      <c r="N3" s="867"/>
      <c r="O3" s="867"/>
      <c r="P3" s="867"/>
    </row>
    <row r="4" spans="1:16" ht="15">
      <c r="A4" s="20"/>
      <c r="B4" s="20"/>
      <c r="C4" s="20" t="s">
        <v>12</v>
      </c>
      <c r="D4" s="867" t="str">
        <f>Koptame!C12</f>
        <v>Pirmsskolas izglītības iestādes jaunbūve</v>
      </c>
      <c r="E4" s="867"/>
      <c r="F4" s="867"/>
      <c r="G4" s="867"/>
      <c r="H4" s="867"/>
      <c r="I4" s="867"/>
      <c r="J4" s="867"/>
      <c r="K4" s="867"/>
      <c r="L4" s="867"/>
      <c r="M4" s="867"/>
      <c r="N4" s="867"/>
      <c r="O4" s="867"/>
      <c r="P4" s="867"/>
    </row>
    <row r="5" spans="1:16" ht="15">
      <c r="A5" s="20"/>
      <c r="B5" s="20"/>
      <c r="C5" s="20" t="s">
        <v>13</v>
      </c>
      <c r="D5" s="867" t="str">
        <f>Koptame!C13</f>
        <v>Baložu iela 33, Baloži, Ķekavas novads</v>
      </c>
      <c r="E5" s="867"/>
      <c r="F5" s="867"/>
      <c r="G5" s="867"/>
      <c r="H5" s="867"/>
      <c r="I5" s="867"/>
      <c r="J5" s="867"/>
      <c r="K5" s="867"/>
      <c r="L5" s="867"/>
      <c r="M5" s="867"/>
      <c r="N5" s="867"/>
      <c r="O5" s="867"/>
      <c r="P5" s="867"/>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P91</f>
        <v>0</v>
      </c>
    </row>
    <row r="8" spans="1:16">
      <c r="A8" s="23"/>
      <c r="B8" s="23"/>
      <c r="D8" s="27"/>
      <c r="E8" s="43"/>
      <c r="F8" s="43"/>
      <c r="G8" s="43"/>
      <c r="H8" s="43"/>
      <c r="I8" s="54"/>
      <c r="J8" s="43"/>
      <c r="K8" s="43"/>
      <c r="N8" s="43"/>
      <c r="O8" s="43"/>
      <c r="P8" s="25"/>
    </row>
    <row r="9" spans="1:16" ht="15.4" customHeight="1">
      <c r="A9" s="45"/>
      <c r="B9" s="45"/>
      <c r="J9" s="44"/>
      <c r="K9" s="44"/>
      <c r="L9" s="866" t="str">
        <f>Koptame!D16</f>
        <v xml:space="preserve">Tāme sastādīta:   </v>
      </c>
      <c r="M9" s="866"/>
      <c r="N9" s="866"/>
      <c r="O9" s="866"/>
      <c r="P9" s="44"/>
    </row>
    <row r="10" spans="1:16" ht="15">
      <c r="A10" s="45"/>
      <c r="B10" s="45"/>
    </row>
    <row r="11" spans="1:16" ht="14.25" customHeight="1">
      <c r="A11" s="858" t="s">
        <v>15</v>
      </c>
      <c r="B11" s="868" t="s">
        <v>21</v>
      </c>
      <c r="C11" s="861" t="s">
        <v>91</v>
      </c>
      <c r="D11" s="862" t="s">
        <v>22</v>
      </c>
      <c r="E11" s="858" t="s">
        <v>23</v>
      </c>
      <c r="F11" s="856" t="s">
        <v>24</v>
      </c>
      <c r="G11" s="856"/>
      <c r="H11" s="856"/>
      <c r="I11" s="856"/>
      <c r="J11" s="856"/>
      <c r="K11" s="856"/>
      <c r="L11" s="856" t="s">
        <v>25</v>
      </c>
      <c r="M11" s="856"/>
      <c r="N11" s="856"/>
      <c r="O11" s="856"/>
      <c r="P11" s="856"/>
    </row>
    <row r="12" spans="1:16" ht="63.95" customHeight="1">
      <c r="A12" s="858"/>
      <c r="B12" s="869"/>
      <c r="C12" s="861"/>
      <c r="D12" s="862"/>
      <c r="E12" s="858"/>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kops1!C26</f>
        <v>Grīdas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80">
        <v>0</v>
      </c>
      <c r="B14" s="281"/>
      <c r="C14" s="282" t="s">
        <v>892</v>
      </c>
      <c r="D14" s="14"/>
      <c r="E14" s="15"/>
      <c r="F14" s="161"/>
      <c r="G14" s="161"/>
      <c r="H14" s="214">
        <f t="shared" ref="H14" si="6">ROUND(F14*G14,2)</f>
        <v>0</v>
      </c>
      <c r="I14" s="279"/>
      <c r="J14" s="279"/>
      <c r="K14" s="96">
        <f>SUM(H14:J14)</f>
        <v>0</v>
      </c>
      <c r="L14" s="50">
        <f>ROUND(F14*E14,2)</f>
        <v>0</v>
      </c>
      <c r="M14" s="96">
        <f>ROUND(H14*E14,2)</f>
        <v>0</v>
      </c>
      <c r="N14" s="96">
        <f>ROUND(I14*E14,2)</f>
        <v>0</v>
      </c>
      <c r="O14" s="96">
        <f>ROUND(J14*E14,2)</f>
        <v>0</v>
      </c>
      <c r="P14" s="97">
        <f>SUM(M14:O14)</f>
        <v>0</v>
      </c>
    </row>
    <row r="15" spans="1:16" s="56" customFormat="1" ht="25.5">
      <c r="A15" s="234">
        <v>1</v>
      </c>
      <c r="B15" s="238"/>
      <c r="C15" s="269" t="s">
        <v>797</v>
      </c>
      <c r="D15" s="260" t="s">
        <v>29</v>
      </c>
      <c r="E15" s="268">
        <f>E19*8</f>
        <v>186</v>
      </c>
      <c r="F15" s="161"/>
      <c r="G15" s="161"/>
      <c r="H15" s="214"/>
      <c r="I15" s="161"/>
      <c r="J15" s="161"/>
      <c r="K15" s="96"/>
      <c r="L15" s="50"/>
      <c r="M15" s="96"/>
      <c r="N15" s="96"/>
      <c r="O15" s="96"/>
      <c r="P15" s="97"/>
    </row>
    <row r="16" spans="1:16" s="56" customFormat="1" ht="25.5">
      <c r="A16" s="234">
        <v>2</v>
      </c>
      <c r="B16" s="238"/>
      <c r="C16" s="271" t="s">
        <v>931</v>
      </c>
      <c r="D16" s="260" t="s">
        <v>586</v>
      </c>
      <c r="E16" s="268">
        <v>175.25</v>
      </c>
      <c r="F16" s="161"/>
      <c r="G16" s="161"/>
      <c r="H16" s="214"/>
      <c r="I16" s="161"/>
      <c r="J16" s="161"/>
      <c r="K16" s="96"/>
      <c r="L16" s="50"/>
      <c r="M16" s="96"/>
      <c r="N16" s="96"/>
      <c r="O16" s="96"/>
      <c r="P16" s="97"/>
    </row>
    <row r="17" spans="1:16" s="56" customFormat="1" ht="25.5">
      <c r="A17" s="234">
        <v>3</v>
      </c>
      <c r="B17" s="238"/>
      <c r="C17" s="630" t="s">
        <v>968</v>
      </c>
      <c r="D17" s="260" t="s">
        <v>586</v>
      </c>
      <c r="E17" s="268">
        <f>442.27</f>
        <v>442.27</v>
      </c>
      <c r="F17" s="161"/>
      <c r="G17" s="161"/>
      <c r="H17" s="214"/>
      <c r="I17" s="161"/>
      <c r="J17" s="161"/>
      <c r="K17" s="96"/>
      <c r="L17" s="50"/>
      <c r="M17" s="96"/>
      <c r="N17" s="96"/>
      <c r="O17" s="96"/>
      <c r="P17" s="97"/>
    </row>
    <row r="18" spans="1:16" s="56" customFormat="1" ht="38.25">
      <c r="A18" s="234">
        <v>4</v>
      </c>
      <c r="B18" s="238"/>
      <c r="C18" s="270" t="s">
        <v>798</v>
      </c>
      <c r="D18" s="260" t="s">
        <v>799</v>
      </c>
      <c r="E18" s="268">
        <v>1.345</v>
      </c>
      <c r="F18" s="161"/>
      <c r="G18" s="161"/>
      <c r="H18" s="214"/>
      <c r="I18" s="214"/>
      <c r="J18" s="214"/>
      <c r="K18" s="96"/>
      <c r="L18" s="50"/>
      <c r="M18" s="96"/>
      <c r="N18" s="96"/>
      <c r="O18" s="96"/>
      <c r="P18" s="97"/>
    </row>
    <row r="19" spans="1:16" s="56" customFormat="1" ht="45.2" customHeight="1">
      <c r="A19" s="234">
        <v>5</v>
      </c>
      <c r="B19" s="238"/>
      <c r="C19" s="270" t="s">
        <v>930</v>
      </c>
      <c r="D19" s="260" t="s">
        <v>586</v>
      </c>
      <c r="E19" s="268">
        <v>23.25</v>
      </c>
      <c r="F19" s="161"/>
      <c r="G19" s="161"/>
      <c r="H19" s="214"/>
      <c r="I19" s="161"/>
      <c r="J19" s="161"/>
      <c r="K19" s="96"/>
      <c r="L19" s="50"/>
      <c r="M19" s="96"/>
      <c r="N19" s="96"/>
      <c r="O19" s="96"/>
      <c r="P19" s="97"/>
    </row>
    <row r="20" spans="1:16" s="56" customFormat="1">
      <c r="A20" s="280">
        <v>0</v>
      </c>
      <c r="B20" s="281"/>
      <c r="C20" s="282" t="s">
        <v>843</v>
      </c>
      <c r="D20" s="14"/>
      <c r="E20" s="15"/>
      <c r="F20" s="161"/>
      <c r="G20" s="161"/>
      <c r="H20" s="214"/>
      <c r="I20" s="279"/>
      <c r="J20" s="279"/>
      <c r="K20" s="96"/>
      <c r="L20" s="50"/>
      <c r="M20" s="96"/>
      <c r="N20" s="96"/>
      <c r="O20" s="96"/>
      <c r="P20" s="97"/>
    </row>
    <row r="21" spans="1:16" s="56" customFormat="1" ht="25.5">
      <c r="A21" s="437">
        <v>6</v>
      </c>
      <c r="B21" s="278"/>
      <c r="C21" s="631" t="s">
        <v>844</v>
      </c>
      <c r="D21" s="421" t="s">
        <v>29</v>
      </c>
      <c r="E21" s="419">
        <v>2277.1999999999998</v>
      </c>
      <c r="F21" s="161"/>
      <c r="G21" s="161"/>
      <c r="H21" s="214"/>
      <c r="I21" s="214"/>
      <c r="J21" s="214"/>
      <c r="K21" s="96"/>
      <c r="L21" s="50"/>
      <c r="M21" s="96"/>
      <c r="N21" s="96"/>
      <c r="O21" s="96"/>
      <c r="P21" s="97"/>
    </row>
    <row r="22" spans="1:16" s="56" customFormat="1">
      <c r="A22" s="438">
        <v>7</v>
      </c>
      <c r="B22" s="422"/>
      <c r="C22" s="266" t="s">
        <v>846</v>
      </c>
      <c r="D22" s="260" t="s">
        <v>29</v>
      </c>
      <c r="E22" s="419">
        <v>2277.1999999999998</v>
      </c>
      <c r="F22" s="161"/>
      <c r="G22" s="161"/>
      <c r="H22" s="214"/>
      <c r="I22" s="215"/>
      <c r="J22" s="216"/>
      <c r="K22" s="96"/>
      <c r="L22" s="50"/>
      <c r="M22" s="96"/>
      <c r="N22" s="96"/>
      <c r="O22" s="96"/>
      <c r="P22" s="97"/>
    </row>
    <row r="23" spans="1:16" s="56" customFormat="1" ht="38.25">
      <c r="A23" s="437">
        <v>8</v>
      </c>
      <c r="B23" s="278"/>
      <c r="C23" s="631" t="s">
        <v>1385</v>
      </c>
      <c r="D23" s="421" t="s">
        <v>29</v>
      </c>
      <c r="E23" s="419">
        <v>2277.1999999999998</v>
      </c>
      <c r="F23" s="161"/>
      <c r="G23" s="161"/>
      <c r="H23" s="214"/>
      <c r="I23" s="161"/>
      <c r="J23" s="161"/>
      <c r="K23" s="96"/>
      <c r="L23" s="50"/>
      <c r="M23" s="96"/>
      <c r="N23" s="96"/>
      <c r="O23" s="96"/>
      <c r="P23" s="97"/>
    </row>
    <row r="24" spans="1:16" s="56" customFormat="1">
      <c r="A24" s="280">
        <v>0</v>
      </c>
      <c r="B24" s="281"/>
      <c r="C24" s="282" t="s">
        <v>849</v>
      </c>
      <c r="D24" s="14"/>
      <c r="E24" s="15"/>
      <c r="F24" s="161"/>
      <c r="G24" s="161"/>
      <c r="H24" s="214"/>
      <c r="I24" s="279"/>
      <c r="J24" s="279"/>
      <c r="K24" s="96"/>
      <c r="L24" s="50"/>
      <c r="M24" s="96"/>
      <c r="N24" s="96"/>
      <c r="O24" s="96"/>
      <c r="P24" s="97"/>
    </row>
    <row r="25" spans="1:16" s="56" customFormat="1" ht="25.5">
      <c r="A25" s="234">
        <v>9</v>
      </c>
      <c r="B25" s="278"/>
      <c r="C25" s="235" t="s">
        <v>852</v>
      </c>
      <c r="D25" s="278" t="s">
        <v>29</v>
      </c>
      <c r="E25" s="214">
        <v>1890.9</v>
      </c>
      <c r="F25" s="161"/>
      <c r="G25" s="161"/>
      <c r="H25" s="214"/>
      <c r="I25" s="214"/>
      <c r="J25" s="214"/>
      <c r="K25" s="96"/>
      <c r="L25" s="50"/>
      <c r="M25" s="96"/>
      <c r="N25" s="96"/>
      <c r="O25" s="96"/>
      <c r="P25" s="97"/>
    </row>
    <row r="26" spans="1:16" s="56" customFormat="1">
      <c r="A26" s="438">
        <v>10</v>
      </c>
      <c r="B26" s="422"/>
      <c r="C26" s="266" t="s">
        <v>845</v>
      </c>
      <c r="D26" s="260" t="s">
        <v>29</v>
      </c>
      <c r="E26" s="214">
        <v>1890.9</v>
      </c>
      <c r="F26" s="161"/>
      <c r="G26" s="161"/>
      <c r="H26" s="214"/>
      <c r="I26" s="215"/>
      <c r="J26" s="216"/>
      <c r="K26" s="96"/>
      <c r="L26" s="50"/>
      <c r="M26" s="96"/>
      <c r="N26" s="96"/>
      <c r="O26" s="96"/>
      <c r="P26" s="97"/>
    </row>
    <row r="27" spans="1:16" s="56" customFormat="1" ht="38.25">
      <c r="A27" s="437">
        <v>11</v>
      </c>
      <c r="B27" s="278"/>
      <c r="C27" s="631" t="s">
        <v>1384</v>
      </c>
      <c r="D27" s="421" t="s">
        <v>29</v>
      </c>
      <c r="E27" s="214">
        <v>1890.9</v>
      </c>
      <c r="F27" s="161"/>
      <c r="G27" s="161"/>
      <c r="H27" s="214"/>
      <c r="I27" s="161"/>
      <c r="J27" s="161"/>
      <c r="K27" s="96"/>
      <c r="L27" s="50"/>
      <c r="M27" s="96"/>
      <c r="N27" s="96"/>
      <c r="O27" s="96"/>
      <c r="P27" s="97"/>
    </row>
    <row r="28" spans="1:16" s="56" customFormat="1">
      <c r="A28" s="280">
        <v>0</v>
      </c>
      <c r="B28" s="281"/>
      <c r="C28" s="282" t="s">
        <v>851</v>
      </c>
      <c r="D28" s="14"/>
      <c r="E28" s="15"/>
      <c r="F28" s="161"/>
      <c r="G28" s="161"/>
      <c r="H28" s="214"/>
      <c r="I28" s="279"/>
      <c r="J28" s="279"/>
      <c r="K28" s="96"/>
      <c r="L28" s="50"/>
      <c r="M28" s="96"/>
      <c r="N28" s="96"/>
      <c r="O28" s="96"/>
      <c r="P28" s="97"/>
    </row>
    <row r="29" spans="1:16" s="56" customFormat="1" ht="25.5">
      <c r="A29" s="234">
        <v>12</v>
      </c>
      <c r="B29" s="278"/>
      <c r="C29" s="239" t="s">
        <v>852</v>
      </c>
      <c r="D29" s="278" t="s">
        <v>29</v>
      </c>
      <c r="E29" s="214">
        <v>328.5</v>
      </c>
      <c r="F29" s="161"/>
      <c r="G29" s="161"/>
      <c r="H29" s="214"/>
      <c r="I29" s="214"/>
      <c r="J29" s="214"/>
      <c r="K29" s="96"/>
      <c r="L29" s="50"/>
      <c r="M29" s="96"/>
      <c r="N29" s="96"/>
      <c r="O29" s="96"/>
      <c r="P29" s="97"/>
    </row>
    <row r="30" spans="1:16" s="56" customFormat="1">
      <c r="A30" s="438">
        <v>13</v>
      </c>
      <c r="B30" s="422"/>
      <c r="C30" s="265" t="s">
        <v>845</v>
      </c>
      <c r="D30" s="260" t="s">
        <v>29</v>
      </c>
      <c r="E30" s="214">
        <v>328.5</v>
      </c>
      <c r="F30" s="161"/>
      <c r="G30" s="161"/>
      <c r="H30" s="214"/>
      <c r="I30" s="215"/>
      <c r="J30" s="216"/>
      <c r="K30" s="96"/>
      <c r="L30" s="50"/>
      <c r="M30" s="96"/>
      <c r="N30" s="96"/>
      <c r="O30" s="96"/>
      <c r="P30" s="97"/>
    </row>
    <row r="31" spans="1:16" s="56" customFormat="1" ht="25.5">
      <c r="A31" s="437">
        <v>14</v>
      </c>
      <c r="B31" s="278"/>
      <c r="C31" s="420" t="s">
        <v>850</v>
      </c>
      <c r="D31" s="421" t="s">
        <v>29</v>
      </c>
      <c r="E31" s="214">
        <v>328.5</v>
      </c>
      <c r="F31" s="161"/>
      <c r="G31" s="161"/>
      <c r="H31" s="214"/>
      <c r="I31" s="161"/>
      <c r="J31" s="161"/>
      <c r="K31" s="96"/>
      <c r="L31" s="50"/>
      <c r="M31" s="96"/>
      <c r="N31" s="96"/>
      <c r="O31" s="96"/>
      <c r="P31" s="97"/>
    </row>
    <row r="32" spans="1:16" s="56" customFormat="1" ht="25.5">
      <c r="A32" s="234">
        <v>15</v>
      </c>
      <c r="B32" s="278"/>
      <c r="C32" s="239" t="s">
        <v>853</v>
      </c>
      <c r="D32" s="278" t="s">
        <v>29</v>
      </c>
      <c r="E32" s="214">
        <v>328.5</v>
      </c>
      <c r="F32" s="161"/>
      <c r="G32" s="161"/>
      <c r="H32" s="214"/>
      <c r="I32" s="214"/>
      <c r="J32" s="214"/>
      <c r="K32" s="96"/>
      <c r="L32" s="50"/>
      <c r="M32" s="96"/>
      <c r="N32" s="96"/>
      <c r="O32" s="96"/>
      <c r="P32" s="97"/>
    </row>
    <row r="33" spans="1:16" s="56" customFormat="1" ht="25.5">
      <c r="A33" s="234">
        <v>16</v>
      </c>
      <c r="B33" s="278"/>
      <c r="C33" s="632" t="s">
        <v>1386</v>
      </c>
      <c r="D33" s="613" t="s">
        <v>29</v>
      </c>
      <c r="E33" s="614">
        <v>328.5</v>
      </c>
      <c r="F33" s="161"/>
      <c r="G33" s="161"/>
      <c r="H33" s="214"/>
      <c r="I33" s="214"/>
      <c r="J33" s="214"/>
      <c r="K33" s="96"/>
      <c r="L33" s="50"/>
      <c r="M33" s="96"/>
      <c r="N33" s="96"/>
      <c r="O33" s="96"/>
      <c r="P33" s="97"/>
    </row>
    <row r="34" spans="1:16" s="56" customFormat="1">
      <c r="A34" s="436">
        <v>17</v>
      </c>
      <c r="B34" s="423"/>
      <c r="C34" s="633" t="s">
        <v>854</v>
      </c>
      <c r="D34" s="424" t="s">
        <v>29</v>
      </c>
      <c r="E34" s="214">
        <v>328.5</v>
      </c>
      <c r="F34" s="161"/>
      <c r="G34" s="161"/>
      <c r="H34" s="214"/>
      <c r="I34" s="425"/>
      <c r="J34" s="425"/>
      <c r="K34" s="96"/>
      <c r="L34" s="50"/>
      <c r="M34" s="96"/>
      <c r="N34" s="96"/>
      <c r="O34" s="96"/>
      <c r="P34" s="97"/>
    </row>
    <row r="35" spans="1:16" s="56" customFormat="1" ht="25.5">
      <c r="A35" s="436">
        <v>18</v>
      </c>
      <c r="B35" s="423"/>
      <c r="C35" s="633" t="s">
        <v>1412</v>
      </c>
      <c r="D35" s="424" t="s">
        <v>29</v>
      </c>
      <c r="E35" s="214">
        <v>328.5</v>
      </c>
      <c r="F35" s="161"/>
      <c r="G35" s="161"/>
      <c r="H35" s="214"/>
      <c r="I35" s="180"/>
      <c r="J35" s="425"/>
      <c r="K35" s="96"/>
      <c r="L35" s="50"/>
      <c r="M35" s="96"/>
      <c r="N35" s="96"/>
      <c r="O35" s="96"/>
      <c r="P35" s="97"/>
    </row>
    <row r="36" spans="1:16" s="56" customFormat="1">
      <c r="A36" s="280">
        <v>0</v>
      </c>
      <c r="B36" s="281"/>
      <c r="C36" s="634" t="s">
        <v>855</v>
      </c>
      <c r="D36" s="14"/>
      <c r="E36" s="15"/>
      <c r="F36" s="161"/>
      <c r="G36" s="161"/>
      <c r="H36" s="214"/>
      <c r="I36" s="279"/>
      <c r="J36" s="279"/>
      <c r="K36" s="96"/>
      <c r="L36" s="50"/>
      <c r="M36" s="96"/>
      <c r="N36" s="96"/>
      <c r="O36" s="96"/>
      <c r="P36" s="97"/>
    </row>
    <row r="37" spans="1:16" s="56" customFormat="1">
      <c r="A37" s="261">
        <v>19</v>
      </c>
      <c r="B37" s="426"/>
      <c r="C37" s="635" t="s">
        <v>856</v>
      </c>
      <c r="D37" s="427" t="s">
        <v>29</v>
      </c>
      <c r="E37" s="435">
        <v>1944.5</v>
      </c>
      <c r="F37" s="161"/>
      <c r="G37" s="161"/>
      <c r="H37" s="214"/>
      <c r="I37" s="214"/>
      <c r="J37" s="214"/>
      <c r="K37" s="96"/>
      <c r="L37" s="50"/>
      <c r="M37" s="96"/>
      <c r="N37" s="96"/>
      <c r="O37" s="96"/>
      <c r="P37" s="97"/>
    </row>
    <row r="38" spans="1:16" s="56" customFormat="1" ht="38.25">
      <c r="A38" s="615">
        <v>20</v>
      </c>
      <c r="B38" s="278"/>
      <c r="C38" s="636" t="s">
        <v>1387</v>
      </c>
      <c r="D38" s="421" t="s">
        <v>29</v>
      </c>
      <c r="E38" s="435">
        <v>1944.5</v>
      </c>
      <c r="F38" s="161"/>
      <c r="G38" s="161"/>
      <c r="H38" s="214"/>
      <c r="I38" s="214"/>
      <c r="J38" s="214"/>
      <c r="K38" s="96"/>
      <c r="L38" s="50"/>
      <c r="M38" s="96"/>
      <c r="N38" s="96"/>
      <c r="O38" s="96"/>
      <c r="P38" s="97"/>
    </row>
    <row r="39" spans="1:16" s="56" customFormat="1">
      <c r="A39" s="437">
        <v>21</v>
      </c>
      <c r="B39" s="422"/>
      <c r="C39" s="635" t="s">
        <v>845</v>
      </c>
      <c r="D39" s="260" t="s">
        <v>29</v>
      </c>
      <c r="E39" s="435">
        <v>1944.5</v>
      </c>
      <c r="F39" s="161"/>
      <c r="G39" s="161"/>
      <c r="H39" s="214"/>
      <c r="I39" s="215"/>
      <c r="J39" s="216"/>
      <c r="K39" s="96"/>
      <c r="L39" s="50"/>
      <c r="M39" s="96"/>
      <c r="N39" s="96"/>
      <c r="O39" s="96"/>
      <c r="P39" s="97"/>
    </row>
    <row r="40" spans="1:16" s="56" customFormat="1" ht="25.5">
      <c r="A40" s="234">
        <v>22</v>
      </c>
      <c r="B40" s="278"/>
      <c r="C40" s="420" t="s">
        <v>857</v>
      </c>
      <c r="D40" s="421" t="s">
        <v>29</v>
      </c>
      <c r="E40" s="435">
        <v>1944.5</v>
      </c>
      <c r="F40" s="161"/>
      <c r="G40" s="161"/>
      <c r="H40" s="214"/>
      <c r="I40" s="161"/>
      <c r="J40" s="161"/>
      <c r="K40" s="96"/>
      <c r="L40" s="50"/>
      <c r="M40" s="96"/>
      <c r="N40" s="96"/>
      <c r="O40" s="96"/>
      <c r="P40" s="97"/>
    </row>
    <row r="41" spans="1:16" s="56" customFormat="1">
      <c r="A41" s="234">
        <v>23</v>
      </c>
      <c r="B41" s="278"/>
      <c r="C41" s="239" t="s">
        <v>858</v>
      </c>
      <c r="D41" s="278" t="s">
        <v>29</v>
      </c>
      <c r="E41" s="435">
        <v>1944.5</v>
      </c>
      <c r="F41" s="161"/>
      <c r="G41" s="161"/>
      <c r="H41" s="214"/>
      <c r="I41" s="214"/>
      <c r="J41" s="214"/>
      <c r="K41" s="96"/>
      <c r="L41" s="50"/>
      <c r="M41" s="96"/>
      <c r="N41" s="96"/>
      <c r="O41" s="96"/>
      <c r="P41" s="97"/>
    </row>
    <row r="42" spans="1:16" s="56" customFormat="1" ht="15">
      <c r="A42" s="234">
        <v>0</v>
      </c>
      <c r="B42" s="238"/>
      <c r="C42" s="315" t="s">
        <v>944</v>
      </c>
      <c r="D42" s="278"/>
      <c r="E42" s="442"/>
      <c r="F42" s="161"/>
      <c r="G42" s="161"/>
      <c r="H42" s="214"/>
      <c r="I42" s="178"/>
      <c r="J42" s="178"/>
      <c r="K42" s="96"/>
      <c r="L42" s="50"/>
      <c r="M42" s="96"/>
      <c r="N42" s="96"/>
      <c r="O42" s="96"/>
      <c r="P42" s="97"/>
    </row>
    <row r="43" spans="1:16" s="56" customFormat="1" ht="38.25">
      <c r="A43" s="234">
        <v>24</v>
      </c>
      <c r="B43" s="236"/>
      <c r="C43" s="620" t="s">
        <v>1413</v>
      </c>
      <c r="D43" s="237" t="s">
        <v>29</v>
      </c>
      <c r="E43" s="214">
        <f>SUM(E44:E57,E63)</f>
        <v>1956.4999999999995</v>
      </c>
      <c r="F43" s="161"/>
      <c r="G43" s="161"/>
      <c r="H43" s="214"/>
      <c r="I43" s="214"/>
      <c r="J43" s="214"/>
      <c r="K43" s="96"/>
      <c r="L43" s="50"/>
      <c r="M43" s="96"/>
      <c r="N43" s="96"/>
      <c r="O43" s="96"/>
      <c r="P43" s="97"/>
    </row>
    <row r="44" spans="1:16" s="56" customFormat="1" ht="51">
      <c r="A44" s="234">
        <v>25</v>
      </c>
      <c r="B44" s="238"/>
      <c r="C44" s="239" t="s">
        <v>1414</v>
      </c>
      <c r="D44" s="278" t="s">
        <v>29</v>
      </c>
      <c r="E44" s="442">
        <v>325.7</v>
      </c>
      <c r="F44" s="161"/>
      <c r="G44" s="161"/>
      <c r="H44" s="214"/>
      <c r="I44" s="161"/>
      <c r="J44" s="161"/>
      <c r="K44" s="96"/>
      <c r="L44" s="50"/>
      <c r="M44" s="96"/>
      <c r="N44" s="96"/>
      <c r="O44" s="96"/>
      <c r="P44" s="97"/>
    </row>
    <row r="45" spans="1:16" s="822" customFormat="1" ht="51">
      <c r="A45" s="812">
        <v>26</v>
      </c>
      <c r="B45" s="813"/>
      <c r="C45" s="814" t="s">
        <v>1739</v>
      </c>
      <c r="D45" s="823" t="s">
        <v>29</v>
      </c>
      <c r="E45" s="816">
        <v>82.5</v>
      </c>
      <c r="F45" s="817"/>
      <c r="G45" s="817"/>
      <c r="H45" s="818"/>
      <c r="I45" s="817"/>
      <c r="J45" s="817"/>
      <c r="K45" s="819"/>
      <c r="L45" s="820"/>
      <c r="M45" s="819"/>
      <c r="N45" s="819"/>
      <c r="O45" s="819"/>
      <c r="P45" s="821"/>
    </row>
    <row r="46" spans="1:16" s="822" customFormat="1" ht="51">
      <c r="A46" s="812">
        <v>27</v>
      </c>
      <c r="B46" s="813"/>
      <c r="C46" s="814" t="s">
        <v>1415</v>
      </c>
      <c r="D46" s="823" t="s">
        <v>29</v>
      </c>
      <c r="E46" s="816">
        <v>73.2</v>
      </c>
      <c r="F46" s="817"/>
      <c r="G46" s="817"/>
      <c r="H46" s="818"/>
      <c r="I46" s="817"/>
      <c r="J46" s="817"/>
      <c r="K46" s="819"/>
      <c r="L46" s="820"/>
      <c r="M46" s="819"/>
      <c r="N46" s="819"/>
      <c r="O46" s="819"/>
      <c r="P46" s="821"/>
    </row>
    <row r="47" spans="1:16" s="822" customFormat="1" ht="76.5">
      <c r="A47" s="812">
        <v>28</v>
      </c>
      <c r="B47" s="813"/>
      <c r="C47" s="814" t="s">
        <v>1416</v>
      </c>
      <c r="D47" s="823" t="s">
        <v>29</v>
      </c>
      <c r="E47" s="816">
        <v>110.4</v>
      </c>
      <c r="F47" s="817"/>
      <c r="G47" s="817"/>
      <c r="H47" s="818"/>
      <c r="I47" s="817"/>
      <c r="J47" s="817"/>
      <c r="K47" s="819"/>
      <c r="L47" s="820"/>
      <c r="M47" s="819"/>
      <c r="N47" s="819"/>
      <c r="O47" s="819"/>
      <c r="P47" s="821"/>
    </row>
    <row r="48" spans="1:16" s="822" customFormat="1" ht="63.75">
      <c r="A48" s="812">
        <v>29</v>
      </c>
      <c r="B48" s="813"/>
      <c r="C48" s="814" t="s">
        <v>1741</v>
      </c>
      <c r="D48" s="823" t="s">
        <v>29</v>
      </c>
      <c r="E48" s="816">
        <v>418.5</v>
      </c>
      <c r="F48" s="817"/>
      <c r="G48" s="817"/>
      <c r="H48" s="818"/>
      <c r="I48" s="817"/>
      <c r="J48" s="817"/>
      <c r="K48" s="819"/>
      <c r="L48" s="820"/>
      <c r="M48" s="819"/>
      <c r="N48" s="819"/>
      <c r="O48" s="819"/>
      <c r="P48" s="821"/>
    </row>
    <row r="49" spans="1:16" s="822" customFormat="1" ht="87" customHeight="1">
      <c r="A49" s="812">
        <v>30</v>
      </c>
      <c r="B49" s="813"/>
      <c r="C49" s="814" t="s">
        <v>1742</v>
      </c>
      <c r="D49" s="823" t="s">
        <v>29</v>
      </c>
      <c r="E49" s="816">
        <v>68.5</v>
      </c>
      <c r="F49" s="817"/>
      <c r="G49" s="817"/>
      <c r="H49" s="818"/>
      <c r="I49" s="817"/>
      <c r="J49" s="817"/>
      <c r="K49" s="819"/>
      <c r="L49" s="820"/>
      <c r="M49" s="819"/>
      <c r="N49" s="819"/>
      <c r="O49" s="819"/>
      <c r="P49" s="821"/>
    </row>
    <row r="50" spans="1:16" s="56" customFormat="1" ht="63.75">
      <c r="A50" s="234">
        <v>31</v>
      </c>
      <c r="B50" s="238"/>
      <c r="C50" s="239" t="s">
        <v>1417</v>
      </c>
      <c r="D50" s="278" t="s">
        <v>29</v>
      </c>
      <c r="E50" s="442">
        <v>1.1000000000000001</v>
      </c>
      <c r="F50" s="161"/>
      <c r="G50" s="161"/>
      <c r="H50" s="214"/>
      <c r="I50" s="161"/>
      <c r="J50" s="161"/>
      <c r="K50" s="96"/>
      <c r="L50" s="50"/>
      <c r="M50" s="96"/>
      <c r="N50" s="96"/>
      <c r="O50" s="96"/>
      <c r="P50" s="97"/>
    </row>
    <row r="51" spans="1:16" s="56" customFormat="1" ht="63.75">
      <c r="A51" s="234">
        <v>32</v>
      </c>
      <c r="B51" s="238"/>
      <c r="C51" s="239" t="s">
        <v>1418</v>
      </c>
      <c r="D51" s="278" t="s">
        <v>29</v>
      </c>
      <c r="E51" s="442">
        <v>1.1000000000000001</v>
      </c>
      <c r="F51" s="161"/>
      <c r="G51" s="161"/>
      <c r="H51" s="214"/>
      <c r="I51" s="161"/>
      <c r="J51" s="161"/>
      <c r="K51" s="96"/>
      <c r="L51" s="50"/>
      <c r="M51" s="96"/>
      <c r="N51" s="96"/>
      <c r="O51" s="96"/>
      <c r="P51" s="97"/>
    </row>
    <row r="52" spans="1:16" s="56" customFormat="1" ht="63.75">
      <c r="A52" s="234">
        <v>33</v>
      </c>
      <c r="B52" s="238"/>
      <c r="C52" s="239" t="s">
        <v>1419</v>
      </c>
      <c r="D52" s="278" t="s">
        <v>29</v>
      </c>
      <c r="E52" s="442">
        <v>325.8</v>
      </c>
      <c r="F52" s="161"/>
      <c r="G52" s="161"/>
      <c r="H52" s="214"/>
      <c r="I52" s="161"/>
      <c r="J52" s="161"/>
      <c r="K52" s="96"/>
      <c r="L52" s="50"/>
      <c r="M52" s="96"/>
      <c r="N52" s="96"/>
      <c r="O52" s="96"/>
      <c r="P52" s="97"/>
    </row>
    <row r="53" spans="1:16" s="56" customFormat="1" ht="63.75">
      <c r="A53" s="234">
        <v>34</v>
      </c>
      <c r="B53" s="238"/>
      <c r="C53" s="239" t="s">
        <v>1420</v>
      </c>
      <c r="D53" s="278" t="s">
        <v>29</v>
      </c>
      <c r="E53" s="442">
        <v>129</v>
      </c>
      <c r="F53" s="161"/>
      <c r="G53" s="161"/>
      <c r="H53" s="214"/>
      <c r="I53" s="161"/>
      <c r="J53" s="161"/>
      <c r="K53" s="96"/>
      <c r="L53" s="50"/>
      <c r="M53" s="96"/>
      <c r="N53" s="96"/>
      <c r="O53" s="96"/>
      <c r="P53" s="97"/>
    </row>
    <row r="54" spans="1:16" s="56" customFormat="1" ht="51">
      <c r="A54" s="234">
        <v>35</v>
      </c>
      <c r="B54" s="238"/>
      <c r="C54" s="239" t="s">
        <v>1421</v>
      </c>
      <c r="D54" s="278" t="s">
        <v>29</v>
      </c>
      <c r="E54" s="442">
        <v>95.1</v>
      </c>
      <c r="F54" s="161"/>
      <c r="G54" s="161"/>
      <c r="H54" s="214"/>
      <c r="I54" s="161"/>
      <c r="J54" s="161"/>
      <c r="K54" s="96"/>
      <c r="L54" s="50"/>
      <c r="M54" s="96"/>
      <c r="N54" s="96"/>
      <c r="O54" s="96"/>
      <c r="P54" s="97"/>
    </row>
    <row r="55" spans="1:16" s="56" customFormat="1" ht="51">
      <c r="A55" s="234">
        <v>36</v>
      </c>
      <c r="B55" s="238"/>
      <c r="C55" s="239" t="s">
        <v>1422</v>
      </c>
      <c r="D55" s="278" t="s">
        <v>29</v>
      </c>
      <c r="E55" s="442">
        <v>128.1</v>
      </c>
      <c r="F55" s="161"/>
      <c r="G55" s="161"/>
      <c r="H55" s="214"/>
      <c r="I55" s="161"/>
      <c r="J55" s="161"/>
      <c r="K55" s="96"/>
      <c r="L55" s="50"/>
      <c r="M55" s="96"/>
      <c r="N55" s="96"/>
      <c r="O55" s="96"/>
      <c r="P55" s="97"/>
    </row>
    <row r="56" spans="1:16" s="56" customFormat="1" ht="51">
      <c r="A56" s="234">
        <v>37</v>
      </c>
      <c r="B56" s="238"/>
      <c r="C56" s="239" t="s">
        <v>1423</v>
      </c>
      <c r="D56" s="278" t="s">
        <v>29</v>
      </c>
      <c r="E56" s="442">
        <v>82.6</v>
      </c>
      <c r="F56" s="161"/>
      <c r="G56" s="161"/>
      <c r="H56" s="214"/>
      <c r="I56" s="161"/>
      <c r="J56" s="161"/>
      <c r="K56" s="96"/>
      <c r="L56" s="50"/>
      <c r="M56" s="96"/>
      <c r="N56" s="96"/>
      <c r="O56" s="96"/>
      <c r="P56" s="97"/>
    </row>
    <row r="57" spans="1:16" s="56" customFormat="1" ht="63.75">
      <c r="A57" s="234">
        <v>38</v>
      </c>
      <c r="B57" s="238"/>
      <c r="C57" s="239" t="s">
        <v>1424</v>
      </c>
      <c r="D57" s="278" t="s">
        <v>29</v>
      </c>
      <c r="E57" s="442">
        <v>7.5</v>
      </c>
      <c r="F57" s="161"/>
      <c r="G57" s="161"/>
      <c r="H57" s="214"/>
      <c r="I57" s="161"/>
      <c r="J57" s="161"/>
      <c r="K57" s="96"/>
      <c r="L57" s="50"/>
      <c r="M57" s="96"/>
      <c r="N57" s="96"/>
      <c r="O57" s="96"/>
      <c r="P57" s="97"/>
    </row>
    <row r="58" spans="1:16" s="56" customFormat="1" ht="51">
      <c r="A58" s="234">
        <v>39</v>
      </c>
      <c r="B58" s="238"/>
      <c r="C58" s="239" t="s">
        <v>1425</v>
      </c>
      <c r="D58" s="278" t="s">
        <v>29</v>
      </c>
      <c r="E58" s="442">
        <v>42.5</v>
      </c>
      <c r="F58" s="161"/>
      <c r="G58" s="161"/>
      <c r="H58" s="214"/>
      <c r="I58" s="178"/>
      <c r="J58" s="178"/>
      <c r="K58" s="96"/>
      <c r="L58" s="50"/>
      <c r="M58" s="96"/>
      <c r="N58" s="96"/>
      <c r="O58" s="96"/>
      <c r="P58" s="97"/>
    </row>
    <row r="59" spans="1:16" s="56" customFormat="1" ht="63.75">
      <c r="A59" s="234">
        <v>40</v>
      </c>
      <c r="B59" s="238"/>
      <c r="C59" s="239" t="s">
        <v>1426</v>
      </c>
      <c r="D59" s="278" t="s">
        <v>29</v>
      </c>
      <c r="E59" s="442">
        <v>30.9</v>
      </c>
      <c r="F59" s="161"/>
      <c r="G59" s="161"/>
      <c r="H59" s="214"/>
      <c r="I59" s="178"/>
      <c r="J59" s="178"/>
      <c r="K59" s="96"/>
      <c r="L59" s="50"/>
      <c r="M59" s="96"/>
      <c r="N59" s="96"/>
      <c r="O59" s="96"/>
      <c r="P59" s="97"/>
    </row>
    <row r="60" spans="1:16" s="56" customFormat="1" ht="51">
      <c r="A60" s="234">
        <v>41</v>
      </c>
      <c r="B60" s="238"/>
      <c r="C60" s="239" t="s">
        <v>1427</v>
      </c>
      <c r="D60" s="278" t="s">
        <v>29</v>
      </c>
      <c r="E60" s="442">
        <v>21.6</v>
      </c>
      <c r="F60" s="161"/>
      <c r="G60" s="161"/>
      <c r="H60" s="214"/>
      <c r="I60" s="178"/>
      <c r="J60" s="178"/>
      <c r="K60" s="96"/>
      <c r="L60" s="50"/>
      <c r="M60" s="96"/>
      <c r="N60" s="96"/>
      <c r="O60" s="96"/>
      <c r="P60" s="97"/>
    </row>
    <row r="61" spans="1:16" s="56" customFormat="1" ht="38.25">
      <c r="A61" s="234">
        <v>42</v>
      </c>
      <c r="B61" s="238"/>
      <c r="C61" s="239" t="s">
        <v>1428</v>
      </c>
      <c r="D61" s="278" t="s">
        <v>29</v>
      </c>
      <c r="E61" s="442">
        <v>8.5</v>
      </c>
      <c r="F61" s="161"/>
      <c r="G61" s="161"/>
      <c r="H61" s="214"/>
      <c r="I61" s="178"/>
      <c r="J61" s="178"/>
      <c r="K61" s="96"/>
      <c r="L61" s="50"/>
      <c r="M61" s="96"/>
      <c r="N61" s="96"/>
      <c r="O61" s="96"/>
      <c r="P61" s="97"/>
    </row>
    <row r="62" spans="1:16" s="56" customFormat="1" ht="51">
      <c r="A62" s="234">
        <v>43</v>
      </c>
      <c r="B62" s="238"/>
      <c r="C62" s="239" t="s">
        <v>1429</v>
      </c>
      <c r="D62" s="278" t="s">
        <v>29</v>
      </c>
      <c r="E62" s="442">
        <v>37</v>
      </c>
      <c r="F62" s="161"/>
      <c r="G62" s="161"/>
      <c r="H62" s="214"/>
      <c r="I62" s="178"/>
      <c r="J62" s="178"/>
      <c r="K62" s="96"/>
      <c r="L62" s="50"/>
      <c r="M62" s="96"/>
      <c r="N62" s="96"/>
      <c r="O62" s="96"/>
      <c r="P62" s="97"/>
    </row>
    <row r="63" spans="1:16" s="56" customFormat="1" ht="38.25">
      <c r="A63" s="234">
        <v>44</v>
      </c>
      <c r="B63" s="238"/>
      <c r="C63" s="239" t="s">
        <v>948</v>
      </c>
      <c r="D63" s="278" t="s">
        <v>29</v>
      </c>
      <c r="E63" s="442">
        <v>107.4</v>
      </c>
      <c r="F63" s="161"/>
      <c r="G63" s="161"/>
      <c r="H63" s="214"/>
      <c r="I63" s="161"/>
      <c r="J63" s="161"/>
      <c r="K63" s="96"/>
      <c r="L63" s="50"/>
      <c r="M63" s="96"/>
      <c r="N63" s="96"/>
      <c r="O63" s="96"/>
      <c r="P63" s="97"/>
    </row>
    <row r="64" spans="1:16" s="56" customFormat="1" ht="25.5">
      <c r="A64" s="234">
        <v>45</v>
      </c>
      <c r="B64" s="238"/>
      <c r="C64" s="239" t="s">
        <v>947</v>
      </c>
      <c r="D64" s="278" t="s">
        <v>145</v>
      </c>
      <c r="E64" s="442">
        <v>185.3</v>
      </c>
      <c r="F64" s="161"/>
      <c r="G64" s="161"/>
      <c r="H64" s="214"/>
      <c r="I64" s="178"/>
      <c r="J64" s="178"/>
      <c r="K64" s="96"/>
      <c r="L64" s="50"/>
      <c r="M64" s="96"/>
      <c r="N64" s="96"/>
      <c r="O64" s="96"/>
      <c r="P64" s="97"/>
    </row>
    <row r="65" spans="1:16" s="56" customFormat="1" ht="25.5">
      <c r="A65" s="234">
        <v>46</v>
      </c>
      <c r="B65" s="238"/>
      <c r="C65" s="239" t="s">
        <v>942</v>
      </c>
      <c r="D65" s="278" t="s">
        <v>145</v>
      </c>
      <c r="E65" s="442">
        <v>446.8</v>
      </c>
      <c r="F65" s="161"/>
      <c r="G65" s="161"/>
      <c r="H65" s="214"/>
      <c r="I65" s="178"/>
      <c r="J65" s="178"/>
      <c r="K65" s="96"/>
      <c r="L65" s="50"/>
      <c r="M65" s="96"/>
      <c r="N65" s="96"/>
      <c r="O65" s="96"/>
      <c r="P65" s="97"/>
    </row>
    <row r="66" spans="1:16" s="56" customFormat="1" ht="25.5">
      <c r="A66" s="234">
        <v>47</v>
      </c>
      <c r="B66" s="238"/>
      <c r="C66" s="239" t="s">
        <v>943</v>
      </c>
      <c r="D66" s="278" t="s">
        <v>145</v>
      </c>
      <c r="E66" s="442">
        <v>510.6</v>
      </c>
      <c r="F66" s="161"/>
      <c r="G66" s="161"/>
      <c r="H66" s="214"/>
      <c r="I66" s="214"/>
      <c r="J66" s="214"/>
      <c r="K66" s="96"/>
      <c r="L66" s="50"/>
      <c r="M66" s="96"/>
      <c r="N66" s="96"/>
      <c r="O66" s="96"/>
      <c r="P66" s="97"/>
    </row>
    <row r="67" spans="1:16" s="56" customFormat="1" ht="28.9" customHeight="1">
      <c r="A67" s="234">
        <v>48</v>
      </c>
      <c r="B67" s="238"/>
      <c r="C67" s="239" t="s">
        <v>946</v>
      </c>
      <c r="D67" s="278" t="s">
        <v>146</v>
      </c>
      <c r="E67" s="442">
        <v>202.4</v>
      </c>
      <c r="F67" s="161"/>
      <c r="G67" s="161"/>
      <c r="H67" s="214"/>
      <c r="I67" s="214"/>
      <c r="J67" s="214"/>
      <c r="K67" s="96"/>
      <c r="L67" s="50"/>
      <c r="M67" s="96"/>
      <c r="N67" s="96"/>
      <c r="O67" s="96"/>
      <c r="P67" s="97"/>
    </row>
    <row r="68" spans="1:16" s="56" customFormat="1" ht="15">
      <c r="A68" s="234">
        <v>0</v>
      </c>
      <c r="B68" s="238"/>
      <c r="C68" s="315" t="s">
        <v>945</v>
      </c>
      <c r="D68" s="278"/>
      <c r="E68" s="442"/>
      <c r="F68" s="161"/>
      <c r="G68" s="161"/>
      <c r="H68" s="214"/>
      <c r="I68" s="178"/>
      <c r="J68" s="178"/>
      <c r="K68" s="96"/>
      <c r="L68" s="50"/>
      <c r="M68" s="96"/>
      <c r="N68" s="96"/>
      <c r="O68" s="96"/>
      <c r="P68" s="97"/>
    </row>
    <row r="69" spans="1:16" s="56" customFormat="1" ht="38.25">
      <c r="A69" s="234">
        <v>49</v>
      </c>
      <c r="B69" s="236"/>
      <c r="C69" s="620" t="s">
        <v>1431</v>
      </c>
      <c r="D69" s="237" t="s">
        <v>29</v>
      </c>
      <c r="E69" s="214">
        <f>SUM(E70:E82)</f>
        <v>2007.8000000000002</v>
      </c>
      <c r="F69" s="161"/>
      <c r="G69" s="161"/>
      <c r="H69" s="214"/>
      <c r="I69" s="214"/>
      <c r="J69" s="214"/>
      <c r="K69" s="96"/>
      <c r="L69" s="50"/>
      <c r="M69" s="96"/>
      <c r="N69" s="96"/>
      <c r="O69" s="96"/>
      <c r="P69" s="97"/>
    </row>
    <row r="70" spans="1:16" s="56" customFormat="1" ht="51">
      <c r="A70" s="234">
        <v>50</v>
      </c>
      <c r="B70" s="238"/>
      <c r="C70" s="239" t="s">
        <v>1430</v>
      </c>
      <c r="D70" s="237" t="s">
        <v>29</v>
      </c>
      <c r="E70" s="442">
        <v>462.1</v>
      </c>
      <c r="F70" s="161"/>
      <c r="G70" s="161"/>
      <c r="H70" s="214"/>
      <c r="I70" s="161"/>
      <c r="J70" s="161"/>
      <c r="K70" s="96"/>
      <c r="L70" s="50"/>
      <c r="M70" s="96"/>
      <c r="N70" s="96"/>
      <c r="O70" s="96"/>
      <c r="P70" s="97"/>
    </row>
    <row r="71" spans="1:16" s="822" customFormat="1" ht="56.25" customHeight="1">
      <c r="A71" s="812">
        <v>51</v>
      </c>
      <c r="B71" s="813"/>
      <c r="C71" s="814" t="s">
        <v>1740</v>
      </c>
      <c r="D71" s="815" t="s">
        <v>29</v>
      </c>
      <c r="E71" s="816">
        <v>326.3</v>
      </c>
      <c r="F71" s="817"/>
      <c r="G71" s="817"/>
      <c r="H71" s="818"/>
      <c r="I71" s="817"/>
      <c r="J71" s="817"/>
      <c r="K71" s="819"/>
      <c r="L71" s="820"/>
      <c r="M71" s="819"/>
      <c r="N71" s="819"/>
      <c r="O71" s="819"/>
      <c r="P71" s="821"/>
    </row>
    <row r="72" spans="1:16" s="56" customFormat="1" ht="76.5">
      <c r="A72" s="234">
        <v>52</v>
      </c>
      <c r="B72" s="238"/>
      <c r="C72" s="239" t="s">
        <v>1432</v>
      </c>
      <c r="D72" s="237" t="s">
        <v>29</v>
      </c>
      <c r="E72" s="442">
        <v>352.2</v>
      </c>
      <c r="F72" s="161"/>
      <c r="G72" s="161"/>
      <c r="H72" s="214"/>
      <c r="I72" s="161"/>
      <c r="J72" s="161"/>
      <c r="K72" s="96"/>
      <c r="L72" s="50"/>
      <c r="M72" s="96"/>
      <c r="N72" s="96"/>
      <c r="O72" s="96"/>
      <c r="P72" s="97"/>
    </row>
    <row r="73" spans="1:16" s="56" customFormat="1" ht="89.25">
      <c r="A73" s="234">
        <v>53</v>
      </c>
      <c r="B73" s="238"/>
      <c r="C73" s="239" t="s">
        <v>1433</v>
      </c>
      <c r="D73" s="237" t="s">
        <v>29</v>
      </c>
      <c r="E73" s="442">
        <v>100.9</v>
      </c>
      <c r="F73" s="161"/>
      <c r="G73" s="161"/>
      <c r="H73" s="214"/>
      <c r="I73" s="161"/>
      <c r="J73" s="161"/>
      <c r="K73" s="96"/>
      <c r="L73" s="50"/>
      <c r="M73" s="96"/>
      <c r="N73" s="96"/>
      <c r="O73" s="96"/>
      <c r="P73" s="97"/>
    </row>
    <row r="74" spans="1:16" s="56" customFormat="1" ht="89.25">
      <c r="A74" s="234">
        <v>54</v>
      </c>
      <c r="B74" s="238"/>
      <c r="C74" s="239" t="s">
        <v>1434</v>
      </c>
      <c r="D74" s="237" t="s">
        <v>29</v>
      </c>
      <c r="E74" s="442">
        <v>1.6</v>
      </c>
      <c r="F74" s="161"/>
      <c r="G74" s="161"/>
      <c r="H74" s="214"/>
      <c r="I74" s="161"/>
      <c r="J74" s="161"/>
      <c r="K74" s="96"/>
      <c r="L74" s="50"/>
      <c r="M74" s="96"/>
      <c r="N74" s="96"/>
      <c r="O74" s="96"/>
      <c r="P74" s="97"/>
    </row>
    <row r="75" spans="1:16" s="56" customFormat="1" ht="94.15" customHeight="1">
      <c r="A75" s="234">
        <v>55</v>
      </c>
      <c r="B75" s="238"/>
      <c r="C75" s="239" t="s">
        <v>1435</v>
      </c>
      <c r="D75" s="237" t="s">
        <v>29</v>
      </c>
      <c r="E75" s="442">
        <v>1.2</v>
      </c>
      <c r="F75" s="161"/>
      <c r="G75" s="161"/>
      <c r="H75" s="214"/>
      <c r="I75" s="161"/>
      <c r="J75" s="161"/>
      <c r="K75" s="96"/>
      <c r="L75" s="50"/>
      <c r="M75" s="96"/>
      <c r="N75" s="96"/>
      <c r="O75" s="96"/>
      <c r="P75" s="97"/>
    </row>
    <row r="76" spans="1:16" s="56" customFormat="1" ht="51">
      <c r="A76" s="234">
        <v>56</v>
      </c>
      <c r="B76" s="238"/>
      <c r="C76" s="239" t="s">
        <v>1436</v>
      </c>
      <c r="D76" s="237" t="s">
        <v>29</v>
      </c>
      <c r="E76" s="442">
        <v>362.3</v>
      </c>
      <c r="F76" s="161"/>
      <c r="G76" s="161"/>
      <c r="H76" s="214"/>
      <c r="I76" s="161"/>
      <c r="J76" s="161"/>
      <c r="K76" s="96"/>
      <c r="L76" s="50"/>
      <c r="M76" s="96"/>
      <c r="N76" s="96"/>
      <c r="O76" s="96"/>
      <c r="P76" s="97"/>
    </row>
    <row r="77" spans="1:16" s="56" customFormat="1" ht="51">
      <c r="A77" s="234">
        <v>57</v>
      </c>
      <c r="B77" s="238"/>
      <c r="C77" s="239" t="s">
        <v>1437</v>
      </c>
      <c r="D77" s="237" t="s">
        <v>29</v>
      </c>
      <c r="E77" s="442">
        <v>111.7</v>
      </c>
      <c r="F77" s="161"/>
      <c r="G77" s="161"/>
      <c r="H77" s="214"/>
      <c r="I77" s="161"/>
      <c r="J77" s="161"/>
      <c r="K77" s="96"/>
      <c r="L77" s="50"/>
      <c r="M77" s="96"/>
      <c r="N77" s="96"/>
      <c r="O77" s="96"/>
      <c r="P77" s="97"/>
    </row>
    <row r="78" spans="1:16" s="56" customFormat="1" ht="51">
      <c r="A78" s="234">
        <v>58</v>
      </c>
      <c r="B78" s="238"/>
      <c r="C78" s="239" t="s">
        <v>1421</v>
      </c>
      <c r="D78" s="237" t="s">
        <v>29</v>
      </c>
      <c r="E78" s="442">
        <v>20.9</v>
      </c>
      <c r="F78" s="161"/>
      <c r="G78" s="161"/>
      <c r="H78" s="214"/>
      <c r="I78" s="161"/>
      <c r="J78" s="161"/>
      <c r="K78" s="96"/>
      <c r="L78" s="50"/>
      <c r="M78" s="96"/>
      <c r="N78" s="96"/>
      <c r="O78" s="96"/>
      <c r="P78" s="97"/>
    </row>
    <row r="79" spans="1:16" s="56" customFormat="1" ht="51">
      <c r="A79" s="234">
        <v>59</v>
      </c>
      <c r="B79" s="238"/>
      <c r="C79" s="239" t="s">
        <v>1422</v>
      </c>
      <c r="D79" s="237" t="s">
        <v>29</v>
      </c>
      <c r="E79" s="442">
        <v>140.80000000000001</v>
      </c>
      <c r="F79" s="161"/>
      <c r="G79" s="161"/>
      <c r="H79" s="214"/>
      <c r="I79" s="161"/>
      <c r="J79" s="161"/>
      <c r="K79" s="96"/>
      <c r="L79" s="50"/>
      <c r="M79" s="96"/>
      <c r="N79" s="96"/>
      <c r="O79" s="96"/>
      <c r="P79" s="97"/>
    </row>
    <row r="80" spans="1:16" s="56" customFormat="1" ht="89.25">
      <c r="A80" s="234">
        <v>60</v>
      </c>
      <c r="B80" s="238"/>
      <c r="C80" s="239" t="s">
        <v>1438</v>
      </c>
      <c r="D80" s="237" t="s">
        <v>29</v>
      </c>
      <c r="E80" s="442">
        <v>74.099999999999994</v>
      </c>
      <c r="F80" s="161"/>
      <c r="G80" s="161"/>
      <c r="H80" s="214"/>
      <c r="I80" s="161"/>
      <c r="J80" s="161"/>
      <c r="K80" s="96"/>
      <c r="L80" s="50"/>
      <c r="M80" s="96"/>
      <c r="N80" s="96"/>
      <c r="O80" s="96"/>
      <c r="P80" s="97"/>
    </row>
    <row r="81" spans="1:16" s="56" customFormat="1" ht="113.25" customHeight="1">
      <c r="A81" s="234">
        <v>61</v>
      </c>
      <c r="B81" s="238"/>
      <c r="C81" s="239" t="s">
        <v>1439</v>
      </c>
      <c r="D81" s="237" t="s">
        <v>29</v>
      </c>
      <c r="E81" s="442">
        <v>30.2</v>
      </c>
      <c r="F81" s="161"/>
      <c r="G81" s="161"/>
      <c r="H81" s="214"/>
      <c r="I81" s="161"/>
      <c r="J81" s="161"/>
      <c r="K81" s="96"/>
      <c r="L81" s="50"/>
      <c r="M81" s="96"/>
      <c r="N81" s="96"/>
      <c r="O81" s="96"/>
      <c r="P81" s="97"/>
    </row>
    <row r="82" spans="1:16" s="56" customFormat="1" ht="38.25">
      <c r="A82" s="234">
        <v>62</v>
      </c>
      <c r="B82" s="238"/>
      <c r="C82" s="239" t="s">
        <v>949</v>
      </c>
      <c r="D82" s="237" t="s">
        <v>29</v>
      </c>
      <c r="E82" s="442">
        <v>23.5</v>
      </c>
      <c r="F82" s="161"/>
      <c r="G82" s="161"/>
      <c r="H82" s="214"/>
      <c r="I82" s="161"/>
      <c r="J82" s="161"/>
      <c r="K82" s="96"/>
      <c r="L82" s="50"/>
      <c r="M82" s="96"/>
      <c r="N82" s="96"/>
      <c r="O82" s="96"/>
      <c r="P82" s="97"/>
    </row>
    <row r="83" spans="1:16" s="56" customFormat="1" ht="25.5">
      <c r="A83" s="234">
        <v>63</v>
      </c>
      <c r="B83" s="238"/>
      <c r="C83" s="239" t="s">
        <v>947</v>
      </c>
      <c r="D83" s="278" t="s">
        <v>145</v>
      </c>
      <c r="E83" s="442">
        <v>124.5</v>
      </c>
      <c r="F83" s="161"/>
      <c r="G83" s="161"/>
      <c r="H83" s="214"/>
      <c r="I83" s="178"/>
      <c r="J83" s="178"/>
      <c r="K83" s="96"/>
      <c r="L83" s="50"/>
      <c r="M83" s="96"/>
      <c r="N83" s="96"/>
      <c r="O83" s="96"/>
      <c r="P83" s="97"/>
    </row>
    <row r="84" spans="1:16" s="56" customFormat="1" ht="25.5">
      <c r="A84" s="234">
        <v>64</v>
      </c>
      <c r="B84" s="238"/>
      <c r="C84" s="239" t="s">
        <v>942</v>
      </c>
      <c r="D84" s="278" t="s">
        <v>145</v>
      </c>
      <c r="E84" s="442">
        <v>210.48</v>
      </c>
      <c r="F84" s="161"/>
      <c r="G84" s="161"/>
      <c r="H84" s="214"/>
      <c r="I84" s="178"/>
      <c r="J84" s="178"/>
      <c r="K84" s="96"/>
      <c r="L84" s="50"/>
      <c r="M84" s="96"/>
      <c r="N84" s="96"/>
      <c r="O84" s="96"/>
      <c r="P84" s="97"/>
    </row>
    <row r="85" spans="1:16" s="56" customFormat="1" ht="25.5">
      <c r="A85" s="234">
        <v>65</v>
      </c>
      <c r="B85" s="238"/>
      <c r="C85" s="239" t="s">
        <v>943</v>
      </c>
      <c r="D85" s="278" t="s">
        <v>145</v>
      </c>
      <c r="E85" s="442">
        <v>860.2</v>
      </c>
      <c r="F85" s="161"/>
      <c r="G85" s="161"/>
      <c r="H85" s="214"/>
      <c r="I85" s="214"/>
      <c r="J85" s="214"/>
      <c r="K85" s="96"/>
      <c r="L85" s="50"/>
      <c r="M85" s="96"/>
      <c r="N85" s="96"/>
      <c r="O85" s="96"/>
      <c r="P85" s="97"/>
    </row>
    <row r="86" spans="1:16" s="56" customFormat="1" ht="37.35" customHeight="1">
      <c r="A86" s="234">
        <v>66</v>
      </c>
      <c r="B86" s="238"/>
      <c r="C86" s="239" t="s">
        <v>946</v>
      </c>
      <c r="D86" s="278" t="s">
        <v>146</v>
      </c>
      <c r="E86" s="442">
        <v>305.41000000000003</v>
      </c>
      <c r="F86" s="161"/>
      <c r="G86" s="161"/>
      <c r="H86" s="214"/>
      <c r="I86" s="214"/>
      <c r="J86" s="214"/>
      <c r="K86" s="96"/>
      <c r="L86" s="50"/>
      <c r="M86" s="96"/>
      <c r="N86" s="96"/>
      <c r="O86" s="96"/>
      <c r="P86" s="97"/>
    </row>
    <row r="87" spans="1:16" s="56" customFormat="1" ht="15">
      <c r="A87" s="234">
        <v>0</v>
      </c>
      <c r="B87" s="238"/>
      <c r="C87" s="315" t="s">
        <v>1289</v>
      </c>
      <c r="D87" s="278"/>
      <c r="E87" s="442"/>
      <c r="F87" s="161"/>
      <c r="G87" s="161"/>
      <c r="H87" s="214"/>
      <c r="I87" s="178"/>
      <c r="J87" s="178"/>
      <c r="K87" s="96"/>
      <c r="L87" s="50"/>
      <c r="M87" s="96"/>
      <c r="N87" s="96"/>
      <c r="O87" s="96"/>
      <c r="P87" s="97"/>
    </row>
    <row r="88" spans="1:16" s="56" customFormat="1" ht="51">
      <c r="A88" s="234">
        <v>67</v>
      </c>
      <c r="B88" s="238"/>
      <c r="C88" s="239" t="s">
        <v>1440</v>
      </c>
      <c r="D88" s="237" t="s">
        <v>29</v>
      </c>
      <c r="E88" s="442">
        <v>41</v>
      </c>
      <c r="F88" s="161"/>
      <c r="G88" s="161"/>
      <c r="H88" s="214"/>
      <c r="I88" s="161"/>
      <c r="J88" s="161"/>
      <c r="K88" s="96"/>
      <c r="L88" s="50"/>
      <c r="M88" s="96"/>
      <c r="N88" s="96"/>
      <c r="O88" s="96"/>
      <c r="P88" s="97"/>
    </row>
    <row r="89" spans="1:16" s="56" customFormat="1" ht="51">
      <c r="A89" s="234">
        <v>68</v>
      </c>
      <c r="B89" s="238"/>
      <c r="C89" s="239" t="s">
        <v>1441</v>
      </c>
      <c r="D89" s="237" t="s">
        <v>29</v>
      </c>
      <c r="E89" s="442">
        <v>3</v>
      </c>
      <c r="F89" s="161"/>
      <c r="G89" s="161"/>
      <c r="H89" s="214"/>
      <c r="I89" s="161"/>
      <c r="J89" s="161"/>
      <c r="K89" s="96"/>
      <c r="L89" s="50"/>
      <c r="M89" s="96"/>
      <c r="N89" s="96"/>
      <c r="O89" s="96"/>
      <c r="P89" s="97"/>
    </row>
    <row r="90" spans="1:16">
      <c r="A90" s="34"/>
      <c r="B90" s="35"/>
      <c r="C90" s="36"/>
      <c r="D90" s="37"/>
      <c r="E90" s="38"/>
      <c r="F90" s="38">
        <v>0</v>
      </c>
      <c r="G90" s="38">
        <v>0</v>
      </c>
      <c r="H90" s="39"/>
      <c r="I90" s="39"/>
      <c r="J90" s="38"/>
      <c r="K90" s="38"/>
      <c r="L90" s="38"/>
      <c r="M90" s="38"/>
      <c r="N90" s="38"/>
      <c r="O90" s="38"/>
      <c r="P90" s="40"/>
    </row>
    <row r="91" spans="1:16" ht="15.4" customHeight="1">
      <c r="A91" s="41"/>
      <c r="B91" s="41"/>
      <c r="C91" s="870" t="s">
        <v>97</v>
      </c>
      <c r="D91" s="871"/>
      <c r="E91" s="871"/>
      <c r="F91" s="871"/>
      <c r="G91" s="871"/>
      <c r="H91" s="871"/>
      <c r="I91" s="871"/>
      <c r="J91" s="871"/>
      <c r="K91" s="871"/>
      <c r="L91" s="42"/>
      <c r="M91" s="42"/>
      <c r="N91" s="42"/>
      <c r="O91" s="42"/>
      <c r="P91" s="42"/>
    </row>
    <row r="92" spans="1:16" s="114" customFormat="1" collapsed="1">
      <c r="I92" s="135"/>
    </row>
    <row r="93" spans="1:16" customFormat="1" ht="12.75" customHeight="1">
      <c r="B93" s="136" t="s">
        <v>52</v>
      </c>
    </row>
    <row r="94" spans="1:16" customFormat="1" ht="45" customHeight="1">
      <c r="A94"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94" s="857"/>
      <c r="C94" s="857"/>
      <c r="D94" s="857"/>
      <c r="E94" s="857"/>
      <c r="F94" s="857"/>
      <c r="G94" s="857"/>
      <c r="H94" s="857"/>
      <c r="I94" s="857"/>
      <c r="J94" s="857"/>
      <c r="K94" s="857"/>
      <c r="L94" s="857"/>
      <c r="M94" s="857"/>
      <c r="N94" s="857"/>
      <c r="O94" s="857"/>
      <c r="P94" s="857"/>
    </row>
    <row r="95" spans="1:16" customFormat="1" ht="66.75" customHeight="1">
      <c r="A95" s="857"/>
      <c r="B95" s="857"/>
      <c r="C95" s="857"/>
      <c r="D95" s="857"/>
      <c r="E95" s="857"/>
      <c r="F95" s="857"/>
      <c r="G95" s="857"/>
      <c r="H95" s="857"/>
      <c r="I95" s="857"/>
      <c r="J95" s="857"/>
      <c r="K95" s="857"/>
      <c r="L95" s="857"/>
      <c r="M95" s="857"/>
      <c r="N95" s="857"/>
      <c r="O95" s="857"/>
      <c r="P95" s="857"/>
    </row>
    <row r="96" spans="1:16" customFormat="1" ht="12.75" customHeight="1">
      <c r="B96" s="137"/>
    </row>
    <row r="97" spans="2:16" customFormat="1" ht="12.75" customHeight="1">
      <c r="B97" s="137"/>
    </row>
    <row r="98" spans="2:16" s="114" customFormat="1">
      <c r="B98" s="114" t="s">
        <v>8</v>
      </c>
      <c r="L98" s="142" t="str">
        <f>Koptame!B41</f>
        <v>Pārbaudīja:</v>
      </c>
      <c r="M98" s="142"/>
      <c r="N98" s="142"/>
      <c r="O98" s="142"/>
      <c r="P98" s="142"/>
    </row>
    <row r="99" spans="2:16" s="114" customFormat="1" ht="14.25" customHeight="1">
      <c r="C99" s="134">
        <f>Koptame!C36</f>
        <v>0</v>
      </c>
      <c r="L99" s="134"/>
      <c r="M99" s="854">
        <f>Koptame!C42</f>
        <v>0</v>
      </c>
      <c r="N99" s="854"/>
      <c r="O99" s="142"/>
      <c r="P99" s="142"/>
    </row>
    <row r="100" spans="2:16" s="114" customFormat="1">
      <c r="C100" s="133">
        <f>Koptame!C37</f>
        <v>0</v>
      </c>
      <c r="L100" s="133"/>
      <c r="M100" s="855">
        <f>Koptame!C43</f>
        <v>0</v>
      </c>
      <c r="N100" s="855"/>
      <c r="O100" s="142"/>
      <c r="P100" s="142"/>
    </row>
    <row r="101" spans="2:16" s="114" customFormat="1" collapsed="1">
      <c r="B101" s="135"/>
      <c r="F101" s="135"/>
      <c r="G101" s="135"/>
    </row>
  </sheetData>
  <mergeCells count="17">
    <mergeCell ref="A2:P2"/>
    <mergeCell ref="L9:O9"/>
    <mergeCell ref="D3:P3"/>
    <mergeCell ref="D4:P4"/>
    <mergeCell ref="D5:P5"/>
    <mergeCell ref="M99:N99"/>
    <mergeCell ref="M100:N100"/>
    <mergeCell ref="L11:P11"/>
    <mergeCell ref="A95:P95"/>
    <mergeCell ref="A94:P94"/>
    <mergeCell ref="A11:A12"/>
    <mergeCell ref="B11:B12"/>
    <mergeCell ref="C11:C12"/>
    <mergeCell ref="D11:D12"/>
    <mergeCell ref="C91:K91"/>
    <mergeCell ref="E11:E12"/>
    <mergeCell ref="F11:K11"/>
  </mergeCells>
  <conditionalFormatting sqref="I14 I20">
    <cfRule type="expression" dxfId="910" priority="371" stopIfTrue="1">
      <formula>I14=#REF!=FALSE</formula>
    </cfRule>
  </conditionalFormatting>
  <conditionalFormatting sqref="I14">
    <cfRule type="expression" dxfId="909" priority="366" stopIfTrue="1">
      <formula>I14=#REF!=FALSE</formula>
    </cfRule>
    <cfRule type="expression" dxfId="908" priority="367">
      <formula>#REF!&gt;0</formula>
    </cfRule>
    <cfRule type="expression" dxfId="907" priority="368">
      <formula>#REF!=3</formula>
    </cfRule>
    <cfRule type="expression" dxfId="906" priority="369">
      <formula>#REF!=2</formula>
    </cfRule>
    <cfRule type="expression" dxfId="905" priority="370">
      <formula>#REF!=1</formula>
    </cfRule>
  </conditionalFormatting>
  <conditionalFormatting sqref="I14:I89">
    <cfRule type="expression" dxfId="904" priority="372">
      <formula>#REF!&gt;0</formula>
    </cfRule>
    <cfRule type="expression" dxfId="903" priority="373">
      <formula>#REF!=3</formula>
    </cfRule>
    <cfRule type="expression" dxfId="902" priority="374">
      <formula>#REF!=2</formula>
    </cfRule>
    <cfRule type="expression" dxfId="901" priority="375">
      <formula>#REF!=1</formula>
    </cfRule>
    <cfRule type="expression" dxfId="900" priority="376" stopIfTrue="1">
      <formula>I14=#REF!=FALSE</formula>
    </cfRule>
    <cfRule type="expression" dxfId="899" priority="377">
      <formula>#REF!&gt;0</formula>
    </cfRule>
    <cfRule type="expression" dxfId="898" priority="378">
      <formula>#REF!=3</formula>
    </cfRule>
    <cfRule type="expression" dxfId="897" priority="379">
      <formula>#REF!=2</formula>
    </cfRule>
    <cfRule type="expression" dxfId="896" priority="380">
      <formula>#REF!=1</formula>
    </cfRule>
    <cfRule type="expression" dxfId="895" priority="381" stopIfTrue="1">
      <formula>I14=#REF!=FALSE</formula>
    </cfRule>
  </conditionalFormatting>
  <conditionalFormatting sqref="I20:I21">
    <cfRule type="expression" dxfId="894" priority="361" stopIfTrue="1">
      <formula>I20=#REF!=FALSE</formula>
    </cfRule>
    <cfRule type="expression" dxfId="893" priority="362">
      <formula>#REF!&gt;0</formula>
    </cfRule>
    <cfRule type="expression" dxfId="892" priority="363">
      <formula>#REF!=3</formula>
    </cfRule>
    <cfRule type="expression" dxfId="891" priority="364">
      <formula>#REF!=2</formula>
    </cfRule>
    <cfRule type="expression" dxfId="890" priority="365">
      <formula>#REF!=1</formula>
    </cfRule>
  </conditionalFormatting>
  <conditionalFormatting sqref="I21:I22">
    <cfRule type="expression" dxfId="889" priority="359">
      <formula>#REF!=2</formula>
    </cfRule>
    <cfRule type="expression" dxfId="888" priority="360">
      <formula>#REF!=1</formula>
    </cfRule>
  </conditionalFormatting>
  <conditionalFormatting sqref="I21:I23">
    <cfRule type="expression" dxfId="887" priority="277">
      <formula>#REF!&gt;0</formula>
    </cfRule>
    <cfRule type="expression" dxfId="886" priority="278">
      <formula>#REF!=3</formula>
    </cfRule>
  </conditionalFormatting>
  <conditionalFormatting sqref="I22">
    <cfRule type="expression" dxfId="885" priority="356" stopIfTrue="1">
      <formula>I22=#REF!=FALSE</formula>
    </cfRule>
    <cfRule type="expression" dxfId="884" priority="357">
      <formula>#REF!&gt;0</formula>
    </cfRule>
    <cfRule type="expression" dxfId="883" priority="358">
      <formula>#REF!=3</formula>
    </cfRule>
  </conditionalFormatting>
  <conditionalFormatting sqref="I22:I23">
    <cfRule type="expression" dxfId="882" priority="279">
      <formula>#REF!=2</formula>
    </cfRule>
    <cfRule type="expression" dxfId="881" priority="280">
      <formula>#REF!=1</formula>
    </cfRule>
  </conditionalFormatting>
  <conditionalFormatting sqref="I23">
    <cfRule type="expression" dxfId="880" priority="272">
      <formula>#REF!&gt;0</formula>
    </cfRule>
    <cfRule type="expression" dxfId="879" priority="273">
      <formula>#REF!=3</formula>
    </cfRule>
    <cfRule type="expression" dxfId="878" priority="274">
      <formula>#REF!=2</formula>
    </cfRule>
    <cfRule type="expression" dxfId="877" priority="275">
      <formula>#REF!=1</formula>
    </cfRule>
    <cfRule type="expression" dxfId="876" priority="276" stopIfTrue="1">
      <formula>I23=#REF!=FALSE</formula>
    </cfRule>
  </conditionalFormatting>
  <conditionalFormatting sqref="I24">
    <cfRule type="expression" dxfId="875" priority="355" stopIfTrue="1">
      <formula>I24=#REF!=FALSE</formula>
    </cfRule>
  </conditionalFormatting>
  <conditionalFormatting sqref="I24:I25">
    <cfRule type="expression" dxfId="874" priority="313" stopIfTrue="1">
      <formula>I24=#REF!=FALSE</formula>
    </cfRule>
    <cfRule type="expression" dxfId="873" priority="314">
      <formula>#REF!&gt;0</formula>
    </cfRule>
    <cfRule type="expression" dxfId="872" priority="315">
      <formula>#REF!=3</formula>
    </cfRule>
    <cfRule type="expression" dxfId="871" priority="316">
      <formula>#REF!=2</formula>
    </cfRule>
    <cfRule type="expression" dxfId="870" priority="317">
      <formula>#REF!=1</formula>
    </cfRule>
  </conditionalFormatting>
  <conditionalFormatting sqref="I26">
    <cfRule type="expression" dxfId="869" priority="344" stopIfTrue="1">
      <formula>I26=#REF!=FALSE</formula>
    </cfRule>
    <cfRule type="expression" dxfId="868" priority="345" stopIfTrue="1">
      <formula>I26=#REF!=FALSE</formula>
    </cfRule>
    <cfRule type="expression" dxfId="867" priority="346">
      <formula>#REF!&gt;0</formula>
    </cfRule>
    <cfRule type="expression" dxfId="866" priority="347">
      <formula>#REF!=3</formula>
    </cfRule>
    <cfRule type="expression" dxfId="865" priority="348">
      <formula>#REF!=2</formula>
    </cfRule>
    <cfRule type="expression" dxfId="864" priority="349">
      <formula>#REF!=1</formula>
    </cfRule>
  </conditionalFormatting>
  <conditionalFormatting sqref="I26:I27">
    <cfRule type="expression" dxfId="863" priority="340">
      <formula>#REF!&gt;0</formula>
    </cfRule>
    <cfRule type="expression" dxfId="862" priority="341">
      <formula>#REF!=3</formula>
    </cfRule>
    <cfRule type="expression" dxfId="861" priority="342">
      <formula>#REF!=2</formula>
    </cfRule>
    <cfRule type="expression" dxfId="860" priority="343">
      <formula>#REF!=1</formula>
    </cfRule>
  </conditionalFormatting>
  <conditionalFormatting sqref="I27">
    <cfRule type="expression" dxfId="859" priority="339" stopIfTrue="1">
      <formula>I27=#REF!=FALSE</formula>
    </cfRule>
  </conditionalFormatting>
  <conditionalFormatting sqref="I27:I28">
    <cfRule type="expression" dxfId="858" priority="334">
      <formula>#REF!&gt;0</formula>
    </cfRule>
    <cfRule type="expression" dxfId="857" priority="335">
      <formula>#REF!=3</formula>
    </cfRule>
    <cfRule type="expression" dxfId="856" priority="336">
      <formula>#REF!=2</formula>
    </cfRule>
    <cfRule type="expression" dxfId="855" priority="337">
      <formula>#REF!=1</formula>
    </cfRule>
  </conditionalFormatting>
  <conditionalFormatting sqref="I28">
    <cfRule type="expression" dxfId="854" priority="333" stopIfTrue="1">
      <formula>I28=#REF!=FALSE</formula>
    </cfRule>
    <cfRule type="expression" dxfId="853" priority="338" stopIfTrue="1">
      <formula>I28=#REF!=FALSE</formula>
    </cfRule>
  </conditionalFormatting>
  <conditionalFormatting sqref="I29:I30">
    <cfRule type="expression" dxfId="852" priority="328" stopIfTrue="1">
      <formula>I29=#REF!=FALSE</formula>
    </cfRule>
    <cfRule type="expression" dxfId="851" priority="329">
      <formula>#REF!&gt;0</formula>
    </cfRule>
    <cfRule type="expression" dxfId="850" priority="330">
      <formula>#REF!=3</formula>
    </cfRule>
    <cfRule type="expression" dxfId="849" priority="331">
      <formula>#REF!=2</formula>
    </cfRule>
    <cfRule type="expression" dxfId="848" priority="332">
      <formula>#REF!=1</formula>
    </cfRule>
  </conditionalFormatting>
  <conditionalFormatting sqref="I30">
    <cfRule type="expression" dxfId="847" priority="327" stopIfTrue="1">
      <formula>I30=#REF!=FALSE</formula>
    </cfRule>
  </conditionalFormatting>
  <conditionalFormatting sqref="I30:I31">
    <cfRule type="expression" dxfId="846" priority="323">
      <formula>#REF!&gt;0</formula>
    </cfRule>
    <cfRule type="expression" dxfId="845" priority="324">
      <formula>#REF!=3</formula>
    </cfRule>
    <cfRule type="expression" dxfId="844" priority="325">
      <formula>#REF!=2</formula>
    </cfRule>
    <cfRule type="expression" dxfId="843" priority="326">
      <formula>#REF!=1</formula>
    </cfRule>
  </conditionalFormatting>
  <conditionalFormatting sqref="I31">
    <cfRule type="expression" dxfId="842" priority="318">
      <formula>#REF!&gt;0</formula>
    </cfRule>
    <cfRule type="expression" dxfId="841" priority="319">
      <formula>#REF!=3</formula>
    </cfRule>
    <cfRule type="expression" dxfId="840" priority="320">
      <formula>#REF!=2</formula>
    </cfRule>
    <cfRule type="expression" dxfId="839" priority="321">
      <formula>#REF!=1</formula>
    </cfRule>
    <cfRule type="expression" dxfId="838" priority="322" stopIfTrue="1">
      <formula>I31=#REF!=FALSE</formula>
    </cfRule>
  </conditionalFormatting>
  <conditionalFormatting sqref="I36">
    <cfRule type="expression" dxfId="837" priority="312" stopIfTrue="1">
      <formula>I36=#REF!=FALSE</formula>
    </cfRule>
  </conditionalFormatting>
  <conditionalFormatting sqref="I36:I37">
    <cfRule type="expression" dxfId="836" priority="302" stopIfTrue="1">
      <formula>I36=#REF!=FALSE</formula>
    </cfRule>
    <cfRule type="expression" dxfId="835" priority="303">
      <formula>#REF!&gt;0</formula>
    </cfRule>
    <cfRule type="expression" dxfId="834" priority="304">
      <formula>#REF!=3</formula>
    </cfRule>
    <cfRule type="expression" dxfId="833" priority="305">
      <formula>#REF!=2</formula>
    </cfRule>
    <cfRule type="expression" dxfId="832" priority="306">
      <formula>#REF!=1</formula>
    </cfRule>
  </conditionalFormatting>
  <conditionalFormatting sqref="I37:I38">
    <cfRule type="expression" dxfId="831" priority="300">
      <formula>#REF!=2</formula>
    </cfRule>
    <cfRule type="expression" dxfId="830" priority="301">
      <formula>#REF!=1</formula>
    </cfRule>
  </conditionalFormatting>
  <conditionalFormatting sqref="I37:I39">
    <cfRule type="expression" dxfId="829" priority="293">
      <formula>#REF!&gt;0</formula>
    </cfRule>
    <cfRule type="expression" dxfId="828" priority="294">
      <formula>#REF!=3</formula>
    </cfRule>
  </conditionalFormatting>
  <conditionalFormatting sqref="I38">
    <cfRule type="expression" dxfId="827" priority="297" stopIfTrue="1">
      <formula>I38=#REF!=FALSE</formula>
    </cfRule>
    <cfRule type="expression" dxfId="826" priority="298">
      <formula>#REF!&gt;0</formula>
    </cfRule>
    <cfRule type="expression" dxfId="825" priority="299">
      <formula>#REF!=3</formula>
    </cfRule>
  </conditionalFormatting>
  <conditionalFormatting sqref="I38:I39">
    <cfRule type="expression" dxfId="824" priority="295">
      <formula>#REF!=2</formula>
    </cfRule>
    <cfRule type="expression" dxfId="823" priority="296">
      <formula>#REF!=1</formula>
    </cfRule>
  </conditionalFormatting>
  <conditionalFormatting sqref="I39">
    <cfRule type="expression" dxfId="822" priority="291" stopIfTrue="1">
      <formula>I39=#REF!=FALSE</formula>
    </cfRule>
    <cfRule type="expression" dxfId="821" priority="292" stopIfTrue="1">
      <formula>I39=#REF!=FALSE</formula>
    </cfRule>
  </conditionalFormatting>
  <conditionalFormatting sqref="I39:I40">
    <cfRule type="expression" dxfId="820" priority="287">
      <formula>#REF!&gt;0</formula>
    </cfRule>
    <cfRule type="expression" dxfId="819" priority="288">
      <formula>#REF!=3</formula>
    </cfRule>
    <cfRule type="expression" dxfId="818" priority="289">
      <formula>#REF!=2</formula>
    </cfRule>
    <cfRule type="expression" dxfId="817" priority="290">
      <formula>#REF!=1</formula>
    </cfRule>
  </conditionalFormatting>
  <conditionalFormatting sqref="I40">
    <cfRule type="expression" dxfId="816" priority="286" stopIfTrue="1">
      <formula>I40=#REF!=FALSE</formula>
    </cfRule>
  </conditionalFormatting>
  <conditionalFormatting sqref="I40:I89">
    <cfRule type="expression" dxfId="815" priority="282">
      <formula>#REF!&gt;0</formula>
    </cfRule>
    <cfRule type="expression" dxfId="814" priority="283">
      <formula>#REF!=3</formula>
    </cfRule>
    <cfRule type="expression" dxfId="813" priority="284">
      <formula>#REF!=2</formula>
    </cfRule>
    <cfRule type="expression" dxfId="812" priority="285">
      <formula>#REF!=1</formula>
    </cfRule>
  </conditionalFormatting>
  <conditionalFormatting sqref="I41:I89">
    <cfRule type="expression" dxfId="811" priority="271" stopIfTrue="1">
      <formula>I41=#REF!=FALSE</formula>
    </cfRule>
  </conditionalFormatting>
  <conditionalFormatting sqref="I43">
    <cfRule type="expression" dxfId="810" priority="248">
      <formula>#REF!&gt;0</formula>
    </cfRule>
    <cfRule type="expression" dxfId="809" priority="249">
      <formula>#REF!=3</formula>
    </cfRule>
    <cfRule type="expression" dxfId="808" priority="250">
      <formula>#REF!=2</formula>
    </cfRule>
    <cfRule type="expression" dxfId="807" priority="251">
      <formula>#REF!=1</formula>
    </cfRule>
    <cfRule type="expression" dxfId="806" priority="252" stopIfTrue="1">
      <formula>I43=#REF!=FALSE</formula>
    </cfRule>
    <cfRule type="expression" dxfId="805" priority="253">
      <formula>#REF!&gt;0</formula>
    </cfRule>
    <cfRule type="expression" dxfId="804" priority="254">
      <formula>#REF!=3</formula>
    </cfRule>
    <cfRule type="expression" dxfId="803" priority="255">
      <formula>#REF!=2</formula>
    </cfRule>
    <cfRule type="expression" dxfId="802" priority="256">
      <formula>#REF!=1</formula>
    </cfRule>
    <cfRule type="expression" dxfId="801" priority="257" stopIfTrue="1">
      <formula>I43=#REF!=FALSE</formula>
    </cfRule>
    <cfRule type="expression" dxfId="800" priority="258">
      <formula>#REF!&gt;0</formula>
    </cfRule>
    <cfRule type="expression" dxfId="799" priority="259">
      <formula>#REF!=3</formula>
    </cfRule>
    <cfRule type="expression" dxfId="798" priority="260">
      <formula>#REF!=2</formula>
    </cfRule>
    <cfRule type="expression" dxfId="797" priority="261">
      <formula>#REF!=1</formula>
    </cfRule>
    <cfRule type="expression" dxfId="796" priority="262">
      <formula>#REF!&gt;0</formula>
    </cfRule>
    <cfRule type="expression" dxfId="795" priority="263">
      <formula>#REF!=3</formula>
    </cfRule>
    <cfRule type="expression" dxfId="794" priority="264">
      <formula>#REF!=2</formula>
    </cfRule>
    <cfRule type="expression" dxfId="793" priority="265">
      <formula>#REF!=1</formula>
    </cfRule>
    <cfRule type="expression" dxfId="792" priority="266" stopIfTrue="1">
      <formula>I43=#REF!=FALSE</formula>
    </cfRule>
    <cfRule type="expression" dxfId="791" priority="267">
      <formula>#REF!&gt;0</formula>
    </cfRule>
    <cfRule type="expression" dxfId="790" priority="268">
      <formula>#REF!=3</formula>
    </cfRule>
    <cfRule type="expression" dxfId="789" priority="269">
      <formula>#REF!=2</formula>
    </cfRule>
    <cfRule type="expression" dxfId="788" priority="270">
      <formula>#REF!=1</formula>
    </cfRule>
  </conditionalFormatting>
  <conditionalFormatting sqref="I43:I57">
    <cfRule type="expression" dxfId="787" priority="246" stopIfTrue="1">
      <formula>I43=#REF!=FALSE</formula>
    </cfRule>
  </conditionalFormatting>
  <conditionalFormatting sqref="I44:I57">
    <cfRule type="expression" dxfId="786" priority="227" stopIfTrue="1">
      <formula>I44=#REF!=FALSE</formula>
    </cfRule>
    <cfRule type="expression" dxfId="785" priority="228">
      <formula>#REF!&gt;0</formula>
    </cfRule>
    <cfRule type="expression" dxfId="784" priority="229">
      <formula>#REF!=3</formula>
    </cfRule>
    <cfRule type="expression" dxfId="783" priority="230">
      <formula>#REF!=2</formula>
    </cfRule>
    <cfRule type="expression" dxfId="782" priority="231">
      <formula>#REF!=1</formula>
    </cfRule>
    <cfRule type="expression" dxfId="781" priority="232" stopIfTrue="1">
      <formula>I44=#REF!=FALSE</formula>
    </cfRule>
    <cfRule type="expression" dxfId="780" priority="233">
      <formula>#REF!&gt;0</formula>
    </cfRule>
    <cfRule type="expression" dxfId="779" priority="234">
      <formula>#REF!=3</formula>
    </cfRule>
    <cfRule type="expression" dxfId="778" priority="235">
      <formula>#REF!=2</formula>
    </cfRule>
    <cfRule type="expression" dxfId="777" priority="236">
      <formula>#REF!=1</formula>
    </cfRule>
    <cfRule type="expression" dxfId="776" priority="237">
      <formula>#REF!&gt;0</formula>
    </cfRule>
    <cfRule type="expression" dxfId="775" priority="238">
      <formula>#REF!=3</formula>
    </cfRule>
    <cfRule type="expression" dxfId="774" priority="239">
      <formula>#REF!=2</formula>
    </cfRule>
    <cfRule type="expression" dxfId="773" priority="240">
      <formula>#REF!=1</formula>
    </cfRule>
    <cfRule type="expression" dxfId="772" priority="241" stopIfTrue="1">
      <formula>I44=#REF!=FALSE</formula>
    </cfRule>
    <cfRule type="expression" dxfId="771" priority="242">
      <formula>#REF!&gt;0</formula>
    </cfRule>
    <cfRule type="expression" dxfId="770" priority="243">
      <formula>#REF!=3</formula>
    </cfRule>
    <cfRule type="expression" dxfId="769" priority="244">
      <formula>#REF!=2</formula>
    </cfRule>
    <cfRule type="expression" dxfId="768" priority="245">
      <formula>#REF!=1</formula>
    </cfRule>
  </conditionalFormatting>
  <conditionalFormatting sqref="I63">
    <cfRule type="expression" dxfId="767" priority="207" stopIfTrue="1">
      <formula>I63=#REF!=FALSE</formula>
    </cfRule>
    <cfRule type="expression" dxfId="766" priority="208">
      <formula>#REF!&gt;0</formula>
    </cfRule>
    <cfRule type="expression" dxfId="765" priority="209">
      <formula>#REF!=3</formula>
    </cfRule>
    <cfRule type="expression" dxfId="764" priority="210">
      <formula>#REF!=2</formula>
    </cfRule>
    <cfRule type="expression" dxfId="763" priority="211">
      <formula>#REF!=1</formula>
    </cfRule>
    <cfRule type="expression" dxfId="762" priority="212" stopIfTrue="1">
      <formula>I63=#REF!=FALSE</formula>
    </cfRule>
    <cfRule type="expression" dxfId="761" priority="213">
      <formula>#REF!&gt;0</formula>
    </cfRule>
    <cfRule type="expression" dxfId="760" priority="214">
      <formula>#REF!=3</formula>
    </cfRule>
    <cfRule type="expression" dxfId="759" priority="215">
      <formula>#REF!=2</formula>
    </cfRule>
    <cfRule type="expression" dxfId="758" priority="216">
      <formula>#REF!=1</formula>
    </cfRule>
    <cfRule type="expression" dxfId="757" priority="217">
      <formula>#REF!&gt;0</formula>
    </cfRule>
    <cfRule type="expression" dxfId="756" priority="218">
      <formula>#REF!=3</formula>
    </cfRule>
    <cfRule type="expression" dxfId="755" priority="219">
      <formula>#REF!=2</formula>
    </cfRule>
    <cfRule type="expression" dxfId="754" priority="220">
      <formula>#REF!=1</formula>
    </cfRule>
    <cfRule type="expression" dxfId="753" priority="221" stopIfTrue="1">
      <formula>I63=#REF!=FALSE</formula>
    </cfRule>
    <cfRule type="expression" dxfId="752" priority="222">
      <formula>#REF!&gt;0</formula>
    </cfRule>
    <cfRule type="expression" dxfId="751" priority="223">
      <formula>#REF!=3</formula>
    </cfRule>
    <cfRule type="expression" dxfId="750" priority="224">
      <formula>#REF!=2</formula>
    </cfRule>
    <cfRule type="expression" dxfId="749" priority="225">
      <formula>#REF!=1</formula>
    </cfRule>
    <cfRule type="expression" dxfId="748" priority="226" stopIfTrue="1">
      <formula>I63=#REF!=FALSE</formula>
    </cfRule>
  </conditionalFormatting>
  <conditionalFormatting sqref="I66:I67">
    <cfRule type="expression" dxfId="747" priority="187" stopIfTrue="1">
      <formula>I66=#REF!=FALSE</formula>
    </cfRule>
    <cfRule type="expression" dxfId="746" priority="188">
      <formula>#REF!&gt;0</formula>
    </cfRule>
    <cfRule type="expression" dxfId="745" priority="189">
      <formula>#REF!=3</formula>
    </cfRule>
    <cfRule type="expression" dxfId="744" priority="190">
      <formula>#REF!=2</formula>
    </cfRule>
    <cfRule type="expression" dxfId="743" priority="191">
      <formula>#REF!=1</formula>
    </cfRule>
    <cfRule type="expression" dxfId="742" priority="192">
      <formula>#REF!=2</formula>
    </cfRule>
    <cfRule type="expression" dxfId="741" priority="193">
      <formula>#REF!=1</formula>
    </cfRule>
    <cfRule type="expression" dxfId="740" priority="194">
      <formula>#REF!&gt;0</formula>
    </cfRule>
    <cfRule type="expression" dxfId="739" priority="195">
      <formula>#REF!=3</formula>
    </cfRule>
    <cfRule type="expression" dxfId="738" priority="196" stopIfTrue="1">
      <formula>I66=#REF!=FALSE</formula>
    </cfRule>
    <cfRule type="expression" dxfId="737" priority="197">
      <formula>#REF!&gt;0</formula>
    </cfRule>
    <cfRule type="expression" dxfId="736" priority="198">
      <formula>#REF!=3</formula>
    </cfRule>
    <cfRule type="expression" dxfId="735" priority="199">
      <formula>#REF!=2</formula>
    </cfRule>
    <cfRule type="expression" dxfId="734" priority="200">
      <formula>#REF!=1</formula>
    </cfRule>
    <cfRule type="expression" dxfId="733" priority="201" stopIfTrue="1">
      <formula>I66=#REF!=FALSE</formula>
    </cfRule>
    <cfRule type="expression" dxfId="732" priority="202">
      <formula>#REF!&gt;0</formula>
    </cfRule>
    <cfRule type="expression" dxfId="731" priority="203">
      <formula>#REF!=3</formula>
    </cfRule>
    <cfRule type="expression" dxfId="730" priority="204">
      <formula>#REF!=2</formula>
    </cfRule>
    <cfRule type="expression" dxfId="729" priority="205">
      <formula>#REF!=1</formula>
    </cfRule>
    <cfRule type="expression" dxfId="728" priority="206" stopIfTrue="1">
      <formula>I66=#REF!=FALSE</formula>
    </cfRule>
  </conditionalFormatting>
  <conditionalFormatting sqref="I69">
    <cfRule type="expression" dxfId="727" priority="163">
      <formula>#REF!&gt;0</formula>
    </cfRule>
    <cfRule type="expression" dxfId="726" priority="164">
      <formula>#REF!=3</formula>
    </cfRule>
    <cfRule type="expression" dxfId="725" priority="165">
      <formula>#REF!=2</formula>
    </cfRule>
    <cfRule type="expression" dxfId="724" priority="166">
      <formula>#REF!=1</formula>
    </cfRule>
    <cfRule type="expression" dxfId="723" priority="167" stopIfTrue="1">
      <formula>I69=#REF!=FALSE</formula>
    </cfRule>
    <cfRule type="expression" dxfId="722" priority="168">
      <formula>#REF!&gt;0</formula>
    </cfRule>
    <cfRule type="expression" dxfId="721" priority="169">
      <formula>#REF!=3</formula>
    </cfRule>
    <cfRule type="expression" dxfId="720" priority="170">
      <formula>#REF!=2</formula>
    </cfRule>
    <cfRule type="expression" dxfId="719" priority="171">
      <formula>#REF!=1</formula>
    </cfRule>
    <cfRule type="expression" dxfId="718" priority="172" stopIfTrue="1">
      <formula>I69=#REF!=FALSE</formula>
    </cfRule>
    <cfRule type="expression" dxfId="717" priority="173">
      <formula>#REF!&gt;0</formula>
    </cfRule>
    <cfRule type="expression" dxfId="716" priority="174">
      <formula>#REF!=3</formula>
    </cfRule>
    <cfRule type="expression" dxfId="715" priority="175">
      <formula>#REF!=2</formula>
    </cfRule>
    <cfRule type="expression" dxfId="714" priority="176">
      <formula>#REF!=1</formula>
    </cfRule>
    <cfRule type="expression" dxfId="713" priority="177">
      <formula>#REF!&gt;0</formula>
    </cfRule>
    <cfRule type="expression" dxfId="712" priority="178">
      <formula>#REF!=3</formula>
    </cfRule>
    <cfRule type="expression" dxfId="711" priority="179">
      <formula>#REF!=2</formula>
    </cfRule>
    <cfRule type="expression" dxfId="710" priority="180">
      <formula>#REF!=1</formula>
    </cfRule>
    <cfRule type="expression" dxfId="709" priority="181" stopIfTrue="1">
      <formula>I69=#REF!=FALSE</formula>
    </cfRule>
    <cfRule type="expression" dxfId="708" priority="182">
      <formula>#REF!&gt;0</formula>
    </cfRule>
    <cfRule type="expression" dxfId="707" priority="183">
      <formula>#REF!=3</formula>
    </cfRule>
    <cfRule type="expression" dxfId="706" priority="184">
      <formula>#REF!=2</formula>
    </cfRule>
    <cfRule type="expression" dxfId="705" priority="185">
      <formula>#REF!=1</formula>
    </cfRule>
    <cfRule type="expression" dxfId="704" priority="186" stopIfTrue="1">
      <formula>I69=#REF!=FALSE</formula>
    </cfRule>
  </conditionalFormatting>
  <conditionalFormatting sqref="I69:I81">
    <cfRule type="expression" dxfId="703" priority="141" stopIfTrue="1">
      <formula>I69=#REF!=FALSE</formula>
    </cfRule>
  </conditionalFormatting>
  <conditionalFormatting sqref="I70:I81">
    <cfRule type="expression" dxfId="702" priority="127" stopIfTrue="1">
      <formula>I70=#REF!=FALSE</formula>
    </cfRule>
    <cfRule type="expression" dxfId="701" priority="128">
      <formula>#REF!&gt;0</formula>
    </cfRule>
    <cfRule type="expression" dxfId="700" priority="129">
      <formula>#REF!=3</formula>
    </cfRule>
    <cfRule type="expression" dxfId="699" priority="130">
      <formula>#REF!=2</formula>
    </cfRule>
    <cfRule type="expression" dxfId="698" priority="131">
      <formula>#REF!=1</formula>
    </cfRule>
    <cfRule type="expression" dxfId="697" priority="132">
      <formula>#REF!&gt;0</formula>
    </cfRule>
    <cfRule type="expression" dxfId="696" priority="133">
      <formula>#REF!=3</formula>
    </cfRule>
    <cfRule type="expression" dxfId="695" priority="134">
      <formula>#REF!=2</formula>
    </cfRule>
    <cfRule type="expression" dxfId="694" priority="135">
      <formula>#REF!=1</formula>
    </cfRule>
    <cfRule type="expression" dxfId="693" priority="136" stopIfTrue="1">
      <formula>I70=#REF!=FALSE</formula>
    </cfRule>
    <cfRule type="expression" dxfId="692" priority="137">
      <formula>#REF!&gt;0</formula>
    </cfRule>
    <cfRule type="expression" dxfId="691" priority="138">
      <formula>#REF!=3</formula>
    </cfRule>
    <cfRule type="expression" dxfId="690" priority="139">
      <formula>#REF!=2</formula>
    </cfRule>
    <cfRule type="expression" dxfId="689" priority="140">
      <formula>#REF!=1</formula>
    </cfRule>
  </conditionalFormatting>
  <conditionalFormatting sqref="I70:I82">
    <cfRule type="expression" dxfId="688" priority="102" stopIfTrue="1">
      <formula>I70=#REF!=FALSE</formula>
    </cfRule>
    <cfRule type="expression" dxfId="687" priority="117">
      <formula>#REF!&gt;0</formula>
    </cfRule>
    <cfRule type="expression" dxfId="686" priority="118">
      <formula>#REF!=3</formula>
    </cfRule>
    <cfRule type="expression" dxfId="685" priority="119">
      <formula>#REF!=2</formula>
    </cfRule>
    <cfRule type="expression" dxfId="684" priority="120">
      <formula>#REF!=1</formula>
    </cfRule>
  </conditionalFormatting>
  <conditionalFormatting sqref="I82">
    <cfRule type="expression" dxfId="683" priority="103">
      <formula>#REF!&gt;0</formula>
    </cfRule>
    <cfRule type="expression" dxfId="682" priority="104">
      <formula>#REF!=3</formula>
    </cfRule>
    <cfRule type="expression" dxfId="681" priority="105">
      <formula>#REF!=2</formula>
    </cfRule>
    <cfRule type="expression" dxfId="680" priority="106">
      <formula>#REF!=1</formula>
    </cfRule>
    <cfRule type="expression" dxfId="679" priority="107" stopIfTrue="1">
      <formula>I82=#REF!=FALSE</formula>
    </cfRule>
    <cfRule type="expression" dxfId="678" priority="108">
      <formula>#REF!&gt;0</formula>
    </cfRule>
    <cfRule type="expression" dxfId="677" priority="109">
      <formula>#REF!=3</formula>
    </cfRule>
    <cfRule type="expression" dxfId="676" priority="110">
      <formula>#REF!=2</formula>
    </cfRule>
    <cfRule type="expression" dxfId="675" priority="111">
      <formula>#REF!=1</formula>
    </cfRule>
    <cfRule type="expression" dxfId="674" priority="112">
      <formula>#REF!&gt;0</formula>
    </cfRule>
    <cfRule type="expression" dxfId="673" priority="113">
      <formula>#REF!=3</formula>
    </cfRule>
    <cfRule type="expression" dxfId="672" priority="114">
      <formula>#REF!=2</formula>
    </cfRule>
    <cfRule type="expression" dxfId="671" priority="115">
      <formula>#REF!=1</formula>
    </cfRule>
    <cfRule type="expression" dxfId="670" priority="116" stopIfTrue="1">
      <formula>I82=#REF!=FALSE</formula>
    </cfRule>
    <cfRule type="expression" dxfId="669" priority="121" stopIfTrue="1">
      <formula>I82=#REF!=FALSE</formula>
    </cfRule>
  </conditionalFormatting>
  <conditionalFormatting sqref="I85:I86">
    <cfRule type="expression" dxfId="668" priority="142" stopIfTrue="1">
      <formula>I85=#REF!=FALSE</formula>
    </cfRule>
    <cfRule type="expression" dxfId="667" priority="143">
      <formula>#REF!&gt;0</formula>
    </cfRule>
    <cfRule type="expression" dxfId="666" priority="144">
      <formula>#REF!=3</formula>
    </cfRule>
    <cfRule type="expression" dxfId="665" priority="145">
      <formula>#REF!=2</formula>
    </cfRule>
    <cfRule type="expression" dxfId="664" priority="146">
      <formula>#REF!=1</formula>
    </cfRule>
    <cfRule type="expression" dxfId="663" priority="147">
      <formula>#REF!=2</formula>
    </cfRule>
    <cfRule type="expression" dxfId="662" priority="148">
      <formula>#REF!=1</formula>
    </cfRule>
    <cfRule type="expression" dxfId="661" priority="149">
      <formula>#REF!&gt;0</formula>
    </cfRule>
    <cfRule type="expression" dxfId="660" priority="150">
      <formula>#REF!=3</formula>
    </cfRule>
    <cfRule type="expression" dxfId="659" priority="151" stopIfTrue="1">
      <formula>I85=#REF!=FALSE</formula>
    </cfRule>
    <cfRule type="expression" dxfId="658" priority="152">
      <formula>#REF!&gt;0</formula>
    </cfRule>
    <cfRule type="expression" dxfId="657" priority="153">
      <formula>#REF!=3</formula>
    </cfRule>
    <cfRule type="expression" dxfId="656" priority="154">
      <formula>#REF!=2</formula>
    </cfRule>
    <cfRule type="expression" dxfId="655" priority="155">
      <formula>#REF!=1</formula>
    </cfRule>
    <cfRule type="expression" dxfId="654" priority="156" stopIfTrue="1">
      <formula>I85=#REF!=FALSE</formula>
    </cfRule>
    <cfRule type="expression" dxfId="653" priority="157">
      <formula>#REF!&gt;0</formula>
    </cfRule>
    <cfRule type="expression" dxfId="652" priority="158">
      <formula>#REF!=3</formula>
    </cfRule>
    <cfRule type="expression" dxfId="651" priority="159">
      <formula>#REF!=2</formula>
    </cfRule>
    <cfRule type="expression" dxfId="650" priority="160">
      <formula>#REF!=1</formula>
    </cfRule>
    <cfRule type="expression" dxfId="649" priority="161" stopIfTrue="1">
      <formula>I85=#REF!=FALSE</formula>
    </cfRule>
  </conditionalFormatting>
  <conditionalFormatting sqref="I70:I77">
    <cfRule type="expression" dxfId="648" priority="101" stopIfTrue="1">
      <formula>I70=#REF!=FALSE</formula>
    </cfRule>
  </conditionalFormatting>
  <conditionalFormatting sqref="I70:I77">
    <cfRule type="expression" dxfId="647" priority="82" stopIfTrue="1">
      <formula>I70=#REF!=FALSE</formula>
    </cfRule>
    <cfRule type="expression" dxfId="646" priority="83">
      <formula>#REF!&gt;0</formula>
    </cfRule>
    <cfRule type="expression" dxfId="645" priority="84">
      <formula>#REF!=3</formula>
    </cfRule>
    <cfRule type="expression" dxfId="644" priority="85">
      <formula>#REF!=2</formula>
    </cfRule>
    <cfRule type="expression" dxfId="643" priority="86">
      <formula>#REF!=1</formula>
    </cfRule>
    <cfRule type="expression" dxfId="642" priority="87" stopIfTrue="1">
      <formula>I70=#REF!=FALSE</formula>
    </cfRule>
    <cfRule type="expression" dxfId="641" priority="88">
      <formula>#REF!&gt;0</formula>
    </cfRule>
    <cfRule type="expression" dxfId="640" priority="89">
      <formula>#REF!=3</formula>
    </cfRule>
    <cfRule type="expression" dxfId="639" priority="90">
      <formula>#REF!=2</formula>
    </cfRule>
    <cfRule type="expression" dxfId="638" priority="91">
      <formula>#REF!=1</formula>
    </cfRule>
    <cfRule type="expression" dxfId="637" priority="92">
      <formula>#REF!&gt;0</formula>
    </cfRule>
    <cfRule type="expression" dxfId="636" priority="93">
      <formula>#REF!=3</formula>
    </cfRule>
    <cfRule type="expression" dxfId="635" priority="94">
      <formula>#REF!=2</formula>
    </cfRule>
    <cfRule type="expression" dxfId="634" priority="95">
      <formula>#REF!=1</formula>
    </cfRule>
    <cfRule type="expression" dxfId="633" priority="96" stopIfTrue="1">
      <formula>I70=#REF!=FALSE</formula>
    </cfRule>
    <cfRule type="expression" dxfId="632" priority="97">
      <formula>#REF!&gt;0</formula>
    </cfRule>
    <cfRule type="expression" dxfId="631" priority="98">
      <formula>#REF!=3</formula>
    </cfRule>
    <cfRule type="expression" dxfId="630" priority="99">
      <formula>#REF!=2</formula>
    </cfRule>
    <cfRule type="expression" dxfId="629" priority="100">
      <formula>#REF!=1</formula>
    </cfRule>
  </conditionalFormatting>
  <conditionalFormatting sqref="I78:I79">
    <cfRule type="expression" dxfId="628" priority="81" stopIfTrue="1">
      <formula>I78=#REF!=FALSE</formula>
    </cfRule>
  </conditionalFormatting>
  <conditionalFormatting sqref="I78:I79">
    <cfRule type="expression" dxfId="627" priority="62" stopIfTrue="1">
      <formula>I78=#REF!=FALSE</formula>
    </cfRule>
    <cfRule type="expression" dxfId="626" priority="63">
      <formula>#REF!&gt;0</formula>
    </cfRule>
    <cfRule type="expression" dxfId="625" priority="64">
      <formula>#REF!=3</formula>
    </cfRule>
    <cfRule type="expression" dxfId="624" priority="65">
      <formula>#REF!=2</formula>
    </cfRule>
    <cfRule type="expression" dxfId="623" priority="66">
      <formula>#REF!=1</formula>
    </cfRule>
    <cfRule type="expression" dxfId="622" priority="67" stopIfTrue="1">
      <formula>I78=#REF!=FALSE</formula>
    </cfRule>
    <cfRule type="expression" dxfId="621" priority="68">
      <formula>#REF!&gt;0</formula>
    </cfRule>
    <cfRule type="expression" dxfId="620" priority="69">
      <formula>#REF!=3</formula>
    </cfRule>
    <cfRule type="expression" dxfId="619" priority="70">
      <formula>#REF!=2</formula>
    </cfRule>
    <cfRule type="expression" dxfId="618" priority="71">
      <formula>#REF!=1</formula>
    </cfRule>
    <cfRule type="expression" dxfId="617" priority="72">
      <formula>#REF!&gt;0</formula>
    </cfRule>
    <cfRule type="expression" dxfId="616" priority="73">
      <formula>#REF!=3</formula>
    </cfRule>
    <cfRule type="expression" dxfId="615" priority="74">
      <formula>#REF!=2</formula>
    </cfRule>
    <cfRule type="expression" dxfId="614" priority="75">
      <formula>#REF!=1</formula>
    </cfRule>
    <cfRule type="expression" dxfId="613" priority="76" stopIfTrue="1">
      <formula>I78=#REF!=FALSE</formula>
    </cfRule>
    <cfRule type="expression" dxfId="612" priority="77">
      <formula>#REF!&gt;0</formula>
    </cfRule>
    <cfRule type="expression" dxfId="611" priority="78">
      <formula>#REF!=3</formula>
    </cfRule>
    <cfRule type="expression" dxfId="610" priority="79">
      <formula>#REF!=2</formula>
    </cfRule>
    <cfRule type="expression" dxfId="609" priority="80">
      <formula>#REF!=1</formula>
    </cfRule>
  </conditionalFormatting>
  <conditionalFormatting sqref="I80">
    <cfRule type="expression" dxfId="608" priority="61" stopIfTrue="1">
      <formula>I80=#REF!=FALSE</formula>
    </cfRule>
  </conditionalFormatting>
  <conditionalFormatting sqref="I80">
    <cfRule type="expression" dxfId="607" priority="42" stopIfTrue="1">
      <formula>I80=#REF!=FALSE</formula>
    </cfRule>
    <cfRule type="expression" dxfId="606" priority="43">
      <formula>#REF!&gt;0</formula>
    </cfRule>
    <cfRule type="expression" dxfId="605" priority="44">
      <formula>#REF!=3</formula>
    </cfRule>
    <cfRule type="expression" dxfId="604" priority="45">
      <formula>#REF!=2</formula>
    </cfRule>
    <cfRule type="expression" dxfId="603" priority="46">
      <formula>#REF!=1</formula>
    </cfRule>
    <cfRule type="expression" dxfId="602" priority="47" stopIfTrue="1">
      <formula>I80=#REF!=FALSE</formula>
    </cfRule>
    <cfRule type="expression" dxfId="601" priority="48">
      <formula>#REF!&gt;0</formula>
    </cfRule>
    <cfRule type="expression" dxfId="600" priority="49">
      <formula>#REF!=3</formula>
    </cfRule>
    <cfRule type="expression" dxfId="599" priority="50">
      <formula>#REF!=2</formula>
    </cfRule>
    <cfRule type="expression" dxfId="598" priority="51">
      <formula>#REF!=1</formula>
    </cfRule>
    <cfRule type="expression" dxfId="597" priority="52">
      <formula>#REF!&gt;0</formula>
    </cfRule>
    <cfRule type="expression" dxfId="596" priority="53">
      <formula>#REF!=3</formula>
    </cfRule>
    <cfRule type="expression" dxfId="595" priority="54">
      <formula>#REF!=2</formula>
    </cfRule>
    <cfRule type="expression" dxfId="594" priority="55">
      <formula>#REF!=1</formula>
    </cfRule>
    <cfRule type="expression" dxfId="593" priority="56" stopIfTrue="1">
      <formula>I80=#REF!=FALSE</formula>
    </cfRule>
    <cfRule type="expression" dxfId="592" priority="57">
      <formula>#REF!&gt;0</formula>
    </cfRule>
    <cfRule type="expression" dxfId="591" priority="58">
      <formula>#REF!=3</formula>
    </cfRule>
    <cfRule type="expression" dxfId="590" priority="59">
      <formula>#REF!=2</formula>
    </cfRule>
    <cfRule type="expression" dxfId="589" priority="60">
      <formula>#REF!=1</formula>
    </cfRule>
  </conditionalFormatting>
  <conditionalFormatting sqref="I88:I89">
    <cfRule type="expression" dxfId="588" priority="41" stopIfTrue="1">
      <formula>I88=#REF!=FALSE</formula>
    </cfRule>
  </conditionalFormatting>
  <conditionalFormatting sqref="I88:I89">
    <cfRule type="expression" dxfId="587" priority="27" stopIfTrue="1">
      <formula>I88=#REF!=FALSE</formula>
    </cfRule>
    <cfRule type="expression" dxfId="586" priority="28">
      <formula>#REF!&gt;0</formula>
    </cfRule>
    <cfRule type="expression" dxfId="585" priority="29">
      <formula>#REF!=3</formula>
    </cfRule>
    <cfRule type="expression" dxfId="584" priority="30">
      <formula>#REF!=2</formula>
    </cfRule>
    <cfRule type="expression" dxfId="583" priority="31">
      <formula>#REF!=1</formula>
    </cfRule>
    <cfRule type="expression" dxfId="582" priority="32">
      <formula>#REF!&gt;0</formula>
    </cfRule>
    <cfRule type="expression" dxfId="581" priority="33">
      <formula>#REF!=3</formula>
    </cfRule>
    <cfRule type="expression" dxfId="580" priority="34">
      <formula>#REF!=2</formula>
    </cfRule>
    <cfRule type="expression" dxfId="579" priority="35">
      <formula>#REF!=1</formula>
    </cfRule>
    <cfRule type="expression" dxfId="578" priority="36" stopIfTrue="1">
      <formula>I88=#REF!=FALSE</formula>
    </cfRule>
    <cfRule type="expression" dxfId="577" priority="37">
      <formula>#REF!&gt;0</formula>
    </cfRule>
    <cfRule type="expression" dxfId="576" priority="38">
      <formula>#REF!=3</formula>
    </cfRule>
    <cfRule type="expression" dxfId="575" priority="39">
      <formula>#REF!=2</formula>
    </cfRule>
    <cfRule type="expression" dxfId="574" priority="40">
      <formula>#REF!=1</formula>
    </cfRule>
  </conditionalFormatting>
  <conditionalFormatting sqref="I88:I89">
    <cfRule type="expression" dxfId="573" priority="22" stopIfTrue="1">
      <formula>I88=#REF!=FALSE</formula>
    </cfRule>
    <cfRule type="expression" dxfId="572" priority="23">
      <formula>#REF!&gt;0</formula>
    </cfRule>
    <cfRule type="expression" dxfId="571" priority="24">
      <formula>#REF!=3</formula>
    </cfRule>
    <cfRule type="expression" dxfId="570" priority="25">
      <formula>#REF!=2</formula>
    </cfRule>
    <cfRule type="expression" dxfId="569" priority="26">
      <formula>#REF!=1</formula>
    </cfRule>
  </conditionalFormatting>
  <conditionalFormatting sqref="I88:I89">
    <cfRule type="expression" dxfId="568" priority="21" stopIfTrue="1">
      <formula>I88=#REF!=FALSE</formula>
    </cfRule>
  </conditionalFormatting>
  <conditionalFormatting sqref="I88:I89">
    <cfRule type="expression" dxfId="567" priority="2" stopIfTrue="1">
      <formula>I88=#REF!=FALSE</formula>
    </cfRule>
    <cfRule type="expression" dxfId="566" priority="3">
      <formula>#REF!&gt;0</formula>
    </cfRule>
    <cfRule type="expression" dxfId="565" priority="4">
      <formula>#REF!=3</formula>
    </cfRule>
    <cfRule type="expression" dxfId="564" priority="5">
      <formula>#REF!=2</formula>
    </cfRule>
    <cfRule type="expression" dxfId="563" priority="6">
      <formula>#REF!=1</formula>
    </cfRule>
    <cfRule type="expression" dxfId="562" priority="7" stopIfTrue="1">
      <formula>I88=#REF!=FALSE</formula>
    </cfRule>
    <cfRule type="expression" dxfId="561" priority="8">
      <formula>#REF!&gt;0</formula>
    </cfRule>
    <cfRule type="expression" dxfId="560" priority="9">
      <formula>#REF!=3</formula>
    </cfRule>
    <cfRule type="expression" dxfId="559" priority="10">
      <formula>#REF!=2</formula>
    </cfRule>
    <cfRule type="expression" dxfId="558" priority="11">
      <formula>#REF!=1</formula>
    </cfRule>
    <cfRule type="expression" dxfId="557" priority="12">
      <formula>#REF!&gt;0</formula>
    </cfRule>
    <cfRule type="expression" dxfId="556" priority="13">
      <formula>#REF!=3</formula>
    </cfRule>
    <cfRule type="expression" dxfId="555" priority="14">
      <formula>#REF!=2</formula>
    </cfRule>
    <cfRule type="expression" dxfId="554" priority="15">
      <formula>#REF!=1</formula>
    </cfRule>
    <cfRule type="expression" dxfId="553" priority="16" stopIfTrue="1">
      <formula>I88=#REF!=FALSE</formula>
    </cfRule>
    <cfRule type="expression" dxfId="552" priority="17">
      <formula>#REF!&gt;0</formula>
    </cfRule>
    <cfRule type="expression" dxfId="551" priority="18">
      <formula>#REF!=3</formula>
    </cfRule>
    <cfRule type="expression" dxfId="550" priority="19">
      <formula>#REF!=2</formula>
    </cfRule>
    <cfRule type="expression" dxfId="549" priority="20">
      <formula>#REF!=1</formula>
    </cfRule>
  </conditionalFormatting>
  <printOptions horizontalCentered="1"/>
  <pageMargins left="0.27559055118110237" right="0.27559055118110237" top="0.35" bottom="0.36" header="0.31496062992125984" footer="0.31496062992125984"/>
  <pageSetup paperSize="9" scale="72" orientation="landscape" horizontalDpi="300" verticalDpi="300" r:id="rId1"/>
  <rowBreaks count="1" manualBreakCount="1">
    <brk id="85"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P35"/>
  <sheetViews>
    <sheetView showZeros="0" view="pageBreakPreview" topLeftCell="A12" zoomScale="130" zoomScaleNormal="100" zoomScaleSheetLayoutView="130" workbookViewId="0">
      <selection activeCell="C23" sqref="C23"/>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kops1!B27</f>
        <v>1,7</v>
      </c>
    </row>
    <row r="2" spans="1:16" s="24" customFormat="1" ht="15">
      <c r="A2" s="865" t="str">
        <f>C13</f>
        <v xml:space="preserve">Kāpnes </v>
      </c>
      <c r="B2" s="865"/>
      <c r="C2" s="865"/>
      <c r="D2" s="865"/>
      <c r="E2" s="865"/>
      <c r="F2" s="865"/>
      <c r="G2" s="865"/>
      <c r="H2" s="865"/>
      <c r="I2" s="865"/>
      <c r="J2" s="865"/>
      <c r="K2" s="865"/>
      <c r="L2" s="865"/>
      <c r="M2" s="865"/>
      <c r="N2" s="865"/>
      <c r="O2" s="865"/>
      <c r="P2" s="865"/>
    </row>
    <row r="3" spans="1:16" ht="15">
      <c r="A3" s="20"/>
      <c r="B3" s="20"/>
      <c r="C3" s="20" t="s">
        <v>11</v>
      </c>
      <c r="D3" s="867" t="str">
        <f>Koptame!C11</f>
        <v>Pirmsskolas izglītības iestāde</v>
      </c>
      <c r="E3" s="867"/>
      <c r="F3" s="867"/>
      <c r="G3" s="867"/>
      <c r="H3" s="867"/>
      <c r="I3" s="867"/>
      <c r="J3" s="867"/>
      <c r="K3" s="867"/>
      <c r="L3" s="867"/>
      <c r="M3" s="867"/>
      <c r="N3" s="867"/>
      <c r="O3" s="867"/>
      <c r="P3" s="867"/>
    </row>
    <row r="4" spans="1:16" ht="15">
      <c r="A4" s="20"/>
      <c r="B4" s="20"/>
      <c r="C4" s="20" t="s">
        <v>12</v>
      </c>
      <c r="D4" s="867" t="str">
        <f>Koptame!C12</f>
        <v>Pirmsskolas izglītības iestādes jaunbūve</v>
      </c>
      <c r="E4" s="867"/>
      <c r="F4" s="867"/>
      <c r="G4" s="867"/>
      <c r="H4" s="867"/>
      <c r="I4" s="867"/>
      <c r="J4" s="867"/>
      <c r="K4" s="867"/>
      <c r="L4" s="867"/>
      <c r="M4" s="867"/>
      <c r="N4" s="867"/>
      <c r="O4" s="867"/>
      <c r="P4" s="867"/>
    </row>
    <row r="5" spans="1:16" ht="15">
      <c r="A5" s="20"/>
      <c r="B5" s="20"/>
      <c r="C5" s="20" t="s">
        <v>13</v>
      </c>
      <c r="D5" s="867" t="str">
        <f>Koptame!C13</f>
        <v>Baložu iela 33, Baloži, Ķekavas novads</v>
      </c>
      <c r="E5" s="867"/>
      <c r="F5" s="867"/>
      <c r="G5" s="867"/>
      <c r="H5" s="867"/>
      <c r="I5" s="867"/>
      <c r="J5" s="867"/>
      <c r="K5" s="867"/>
      <c r="L5" s="867"/>
      <c r="M5" s="867"/>
      <c r="N5" s="867"/>
      <c r="O5" s="867"/>
      <c r="P5" s="867"/>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P25</f>
        <v>0</v>
      </c>
    </row>
    <row r="8" spans="1:16">
      <c r="A8" s="23"/>
      <c r="B8" s="23"/>
      <c r="D8" s="27"/>
      <c r="E8" s="43"/>
      <c r="F8" s="43"/>
      <c r="G8" s="43"/>
      <c r="H8" s="43"/>
      <c r="I8" s="43"/>
      <c r="J8" s="43"/>
      <c r="K8" s="43"/>
      <c r="N8" s="43"/>
      <c r="O8" s="43"/>
      <c r="P8" s="25"/>
    </row>
    <row r="9" spans="1:16" ht="15.4" customHeight="1">
      <c r="A9" s="45"/>
      <c r="B9" s="45"/>
      <c r="J9" s="44"/>
      <c r="K9" s="44"/>
      <c r="L9" s="866" t="str">
        <f>Koptame!D16</f>
        <v xml:space="preserve">Tāme sastādīta:   </v>
      </c>
      <c r="M9" s="866"/>
      <c r="N9" s="866"/>
      <c r="O9" s="866"/>
      <c r="P9" s="44"/>
    </row>
    <row r="10" spans="1:16" ht="15">
      <c r="A10" s="45"/>
      <c r="B10" s="45"/>
    </row>
    <row r="11" spans="1:16" ht="14.25" customHeight="1">
      <c r="A11" s="858" t="s">
        <v>15</v>
      </c>
      <c r="B11" s="868" t="s">
        <v>21</v>
      </c>
      <c r="C11" s="861" t="s">
        <v>91</v>
      </c>
      <c r="D11" s="862" t="s">
        <v>22</v>
      </c>
      <c r="E11" s="858" t="s">
        <v>23</v>
      </c>
      <c r="F11" s="856" t="s">
        <v>24</v>
      </c>
      <c r="G11" s="856"/>
      <c r="H11" s="856"/>
      <c r="I11" s="856"/>
      <c r="J11" s="856"/>
      <c r="K11" s="856"/>
      <c r="L11" s="856" t="s">
        <v>25</v>
      </c>
      <c r="M11" s="856"/>
      <c r="N11" s="856"/>
      <c r="O11" s="856"/>
      <c r="P11" s="856"/>
    </row>
    <row r="12" spans="1:16" ht="63.95" customHeight="1">
      <c r="A12" s="858"/>
      <c r="B12" s="869"/>
      <c r="C12" s="861"/>
      <c r="D12" s="862"/>
      <c r="E12" s="858"/>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v>0</v>
      </c>
      <c r="B13" s="33"/>
      <c r="C13" s="13" t="str">
        <f>kops1!C27</f>
        <v xml:space="preserve">Kāpnes </v>
      </c>
      <c r="D13" s="15"/>
      <c r="E13" s="29"/>
      <c r="F13" s="30"/>
      <c r="G13" s="30"/>
      <c r="H13" s="31">
        <f t="shared" ref="H13" si="0">ROUND(G13*F13,2)</f>
        <v>0</v>
      </c>
      <c r="I13" s="29"/>
      <c r="J13" s="29"/>
      <c r="K13" s="29">
        <f t="shared" ref="K13" si="1">SUM(H13:J13)</f>
        <v>0</v>
      </c>
      <c r="L13" s="30">
        <f t="shared" ref="L13" si="2">ROUND(F13*E13,2)</f>
        <v>0</v>
      </c>
      <c r="M13" s="29">
        <f t="shared" ref="M13" si="3">ROUND(H13*E13,2)</f>
        <v>0</v>
      </c>
      <c r="N13" s="29">
        <f t="shared" ref="N13" si="4">ROUND(I13*E13,2)</f>
        <v>0</v>
      </c>
      <c r="O13" s="29">
        <f t="shared" ref="O13" si="5">ROUND(J13*E13,2)</f>
        <v>0</v>
      </c>
      <c r="P13" s="32">
        <f t="shared" ref="P13" si="6">SUM(M13:O13)</f>
        <v>0</v>
      </c>
    </row>
    <row r="14" spans="1:16" s="56" customFormat="1" ht="38.25">
      <c r="A14" s="261">
        <v>1</v>
      </c>
      <c r="B14" s="283"/>
      <c r="C14" s="284" t="s">
        <v>1273</v>
      </c>
      <c r="D14" s="288" t="s">
        <v>141</v>
      </c>
      <c r="E14" s="440">
        <v>1</v>
      </c>
      <c r="F14" s="161"/>
      <c r="G14" s="161"/>
      <c r="H14" s="214"/>
      <c r="I14" s="178"/>
      <c r="J14" s="178"/>
      <c r="K14" s="96"/>
      <c r="L14" s="50"/>
      <c r="M14" s="96"/>
      <c r="N14" s="96"/>
      <c r="O14" s="96"/>
      <c r="P14" s="97"/>
    </row>
    <row r="15" spans="1:16" s="56" customFormat="1" ht="38.25">
      <c r="A15" s="261">
        <v>2</v>
      </c>
      <c r="B15" s="283"/>
      <c r="C15" s="284" t="s">
        <v>1272</v>
      </c>
      <c r="D15" s="288" t="s">
        <v>141</v>
      </c>
      <c r="E15" s="440">
        <v>1</v>
      </c>
      <c r="F15" s="161"/>
      <c r="G15" s="161"/>
      <c r="H15" s="214"/>
      <c r="I15" s="178"/>
      <c r="J15" s="178"/>
      <c r="K15" s="96"/>
      <c r="L15" s="50"/>
      <c r="M15" s="96"/>
      <c r="N15" s="96"/>
      <c r="O15" s="96"/>
      <c r="P15" s="97"/>
    </row>
    <row r="16" spans="1:16" s="56" customFormat="1" ht="38.25">
      <c r="A16" s="261">
        <v>3</v>
      </c>
      <c r="B16" s="283"/>
      <c r="C16" s="284" t="s">
        <v>1271</v>
      </c>
      <c r="D16" s="288" t="s">
        <v>141</v>
      </c>
      <c r="E16" s="440">
        <v>1</v>
      </c>
      <c r="F16" s="161"/>
      <c r="G16" s="161"/>
      <c r="H16" s="214"/>
      <c r="I16" s="178"/>
      <c r="J16" s="178"/>
      <c r="K16" s="96"/>
      <c r="L16" s="50"/>
      <c r="M16" s="96"/>
      <c r="N16" s="96"/>
      <c r="O16" s="96"/>
      <c r="P16" s="97"/>
    </row>
    <row r="17" spans="1:16" s="56" customFormat="1" ht="38.25">
      <c r="A17" s="261">
        <v>4</v>
      </c>
      <c r="B17" s="283"/>
      <c r="C17" s="284" t="s">
        <v>1270</v>
      </c>
      <c r="D17" s="288" t="s">
        <v>141</v>
      </c>
      <c r="E17" s="440">
        <v>1</v>
      </c>
      <c r="F17" s="161"/>
      <c r="G17" s="161"/>
      <c r="H17" s="214"/>
      <c r="I17" s="178"/>
      <c r="J17" s="178"/>
      <c r="K17" s="96"/>
      <c r="L17" s="50"/>
      <c r="M17" s="96"/>
      <c r="N17" s="96"/>
      <c r="O17" s="96"/>
      <c r="P17" s="97"/>
    </row>
    <row r="18" spans="1:16" s="56" customFormat="1" ht="15">
      <c r="A18" s="234">
        <v>0</v>
      </c>
      <c r="B18" s="238"/>
      <c r="C18" s="315" t="s">
        <v>1290</v>
      </c>
      <c r="D18" s="278"/>
      <c r="E18" s="442"/>
      <c r="F18" s="161"/>
      <c r="G18" s="161"/>
      <c r="H18" s="214"/>
      <c r="I18" s="178"/>
      <c r="J18" s="178"/>
      <c r="K18" s="96"/>
      <c r="L18" s="50"/>
      <c r="M18" s="96"/>
      <c r="N18" s="96"/>
      <c r="O18" s="96"/>
      <c r="P18" s="97"/>
    </row>
    <row r="19" spans="1:16" s="56" customFormat="1" ht="51">
      <c r="A19" s="234">
        <v>5</v>
      </c>
      <c r="B19" s="238"/>
      <c r="C19" s="239" t="s">
        <v>1440</v>
      </c>
      <c r="D19" s="237" t="s">
        <v>29</v>
      </c>
      <c r="E19" s="442">
        <f>41+19+41+18.5+2.3</f>
        <v>121.8</v>
      </c>
      <c r="F19" s="161"/>
      <c r="G19" s="161"/>
      <c r="H19" s="214"/>
      <c r="I19" s="161"/>
      <c r="J19" s="161"/>
      <c r="K19" s="96"/>
      <c r="L19" s="50"/>
      <c r="M19" s="96"/>
      <c r="N19" s="96"/>
      <c r="O19" s="96"/>
      <c r="P19" s="97"/>
    </row>
    <row r="20" spans="1:16" s="56" customFormat="1" ht="51">
      <c r="A20" s="234">
        <v>6</v>
      </c>
      <c r="B20" s="238"/>
      <c r="C20" s="239" t="s">
        <v>1442</v>
      </c>
      <c r="D20" s="237" t="s">
        <v>29</v>
      </c>
      <c r="E20" s="442">
        <f>3+3+3</f>
        <v>9</v>
      </c>
      <c r="F20" s="161"/>
      <c r="G20" s="161"/>
      <c r="H20" s="214"/>
      <c r="I20" s="161"/>
      <c r="J20" s="161"/>
      <c r="K20" s="96"/>
      <c r="L20" s="50"/>
      <c r="M20" s="96"/>
      <c r="N20" s="96"/>
      <c r="O20" s="96"/>
      <c r="P20" s="97"/>
    </row>
    <row r="21" spans="1:16" s="56" customFormat="1" ht="51">
      <c r="A21" s="234">
        <v>7</v>
      </c>
      <c r="B21" s="238"/>
      <c r="C21" s="239" t="s">
        <v>1443</v>
      </c>
      <c r="D21" s="601" t="s">
        <v>141</v>
      </c>
      <c r="E21" s="442">
        <v>1</v>
      </c>
      <c r="F21" s="161"/>
      <c r="G21" s="161"/>
      <c r="H21" s="214"/>
      <c r="I21" s="161"/>
      <c r="J21" s="161"/>
      <c r="K21" s="96"/>
      <c r="L21" s="50"/>
      <c r="M21" s="96"/>
      <c r="N21" s="96"/>
      <c r="O21" s="96"/>
      <c r="P21" s="97"/>
    </row>
    <row r="22" spans="1:16" s="56" customFormat="1" ht="15">
      <c r="A22" s="234">
        <v>8</v>
      </c>
      <c r="B22" s="238"/>
      <c r="C22" s="239" t="s">
        <v>1291</v>
      </c>
      <c r="D22" s="601" t="s">
        <v>141</v>
      </c>
      <c r="E22" s="442">
        <v>1</v>
      </c>
      <c r="F22" s="161"/>
      <c r="G22" s="161"/>
      <c r="H22" s="214"/>
      <c r="I22" s="161"/>
      <c r="J22" s="161"/>
      <c r="K22" s="96"/>
      <c r="L22" s="50"/>
      <c r="M22" s="96"/>
      <c r="N22" s="96"/>
      <c r="O22" s="96"/>
      <c r="P22" s="97"/>
    </row>
    <row r="23" spans="1:16" s="56" customFormat="1" ht="25.5">
      <c r="A23" s="234">
        <v>9</v>
      </c>
      <c r="B23" s="238"/>
      <c r="C23" s="239" t="s">
        <v>1292</v>
      </c>
      <c r="D23" s="601" t="s">
        <v>141</v>
      </c>
      <c r="E23" s="442">
        <v>1</v>
      </c>
      <c r="F23" s="161"/>
      <c r="G23" s="161"/>
      <c r="H23" s="214"/>
      <c r="I23" s="161"/>
      <c r="J23" s="161"/>
      <c r="K23" s="96"/>
      <c r="L23" s="50"/>
      <c r="M23" s="96"/>
      <c r="N23" s="96"/>
      <c r="O23" s="96"/>
      <c r="P23" s="97"/>
    </row>
    <row r="24" spans="1:16">
      <c r="A24" s="34"/>
      <c r="B24" s="35"/>
      <c r="C24" s="36"/>
      <c r="D24" s="37"/>
      <c r="E24" s="38"/>
      <c r="F24" s="38">
        <f t="shared" ref="F24" si="7">IFERROR(ROUND(H24/G24,2),0)</f>
        <v>0</v>
      </c>
      <c r="G24" s="38">
        <f t="shared" ref="G24" si="8">IF(H24&gt;0,3.75,0)</f>
        <v>0</v>
      </c>
      <c r="H24" s="39"/>
      <c r="I24" s="38"/>
      <c r="J24" s="38"/>
      <c r="K24" s="38"/>
      <c r="L24" s="38"/>
      <c r="M24" s="38"/>
      <c r="N24" s="38"/>
      <c r="O24" s="38"/>
      <c r="P24" s="40"/>
    </row>
    <row r="25" spans="1:16" ht="15.4" customHeight="1">
      <c r="A25" s="41"/>
      <c r="B25" s="41"/>
      <c r="C25" s="870" t="s">
        <v>97</v>
      </c>
      <c r="D25" s="871"/>
      <c r="E25" s="871"/>
      <c r="F25" s="871"/>
      <c r="G25" s="871"/>
      <c r="H25" s="871"/>
      <c r="I25" s="871"/>
      <c r="J25" s="871"/>
      <c r="K25" s="871"/>
      <c r="L25" s="42"/>
      <c r="M25" s="42"/>
      <c r="N25" s="42"/>
      <c r="O25" s="42"/>
      <c r="P25" s="42"/>
    </row>
    <row r="26" spans="1:16" s="114" customFormat="1" collapsed="1">
      <c r="I26" s="135"/>
    </row>
    <row r="27" spans="1:16" customFormat="1" ht="12.75" customHeight="1">
      <c r="B27" s="136" t="s">
        <v>52</v>
      </c>
    </row>
    <row r="28" spans="1:16" customFormat="1" ht="45" customHeight="1">
      <c r="A28"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8" s="857"/>
      <c r="C28" s="857"/>
      <c r="D28" s="857"/>
      <c r="E28" s="857"/>
      <c r="F28" s="857"/>
      <c r="G28" s="857"/>
      <c r="H28" s="857"/>
      <c r="I28" s="857"/>
      <c r="J28" s="857"/>
      <c r="K28" s="857"/>
      <c r="L28" s="857"/>
      <c r="M28" s="857"/>
      <c r="N28" s="857"/>
      <c r="O28" s="857"/>
      <c r="P28" s="857"/>
    </row>
    <row r="29" spans="1:16" customFormat="1" ht="66.75" customHeight="1">
      <c r="A29" s="857"/>
      <c r="B29" s="857"/>
      <c r="C29" s="857"/>
      <c r="D29" s="857"/>
      <c r="E29" s="857"/>
      <c r="F29" s="857"/>
      <c r="G29" s="857"/>
      <c r="H29" s="857"/>
      <c r="I29" s="857"/>
      <c r="J29" s="857"/>
      <c r="K29" s="857"/>
      <c r="L29" s="857"/>
      <c r="M29" s="857"/>
      <c r="N29" s="857"/>
      <c r="O29" s="857"/>
      <c r="P29" s="857"/>
    </row>
    <row r="30" spans="1:16" customFormat="1" ht="12.75" customHeight="1">
      <c r="B30" s="137"/>
    </row>
    <row r="31" spans="1:16" customFormat="1" ht="12.75" customHeight="1">
      <c r="B31" s="137"/>
    </row>
    <row r="32" spans="1:16" s="114" customFormat="1">
      <c r="B32" s="114" t="s">
        <v>8</v>
      </c>
      <c r="L32" s="142" t="str">
        <f>Koptame!B41</f>
        <v>Pārbaudīja:</v>
      </c>
      <c r="M32" s="142"/>
      <c r="N32" s="142"/>
      <c r="O32" s="142"/>
      <c r="P32" s="142"/>
    </row>
    <row r="33" spans="2:16" s="114" customFormat="1" ht="14.25" customHeight="1">
      <c r="C33" s="134">
        <f>Koptame!C36</f>
        <v>0</v>
      </c>
      <c r="L33" s="134"/>
      <c r="M33" s="854">
        <f>Koptame!C42</f>
        <v>0</v>
      </c>
      <c r="N33" s="854"/>
      <c r="O33" s="142"/>
      <c r="P33" s="142"/>
    </row>
    <row r="34" spans="2:16" s="114" customFormat="1">
      <c r="C34" s="133">
        <f>Koptame!C37</f>
        <v>0</v>
      </c>
      <c r="L34" s="133"/>
      <c r="M34" s="855">
        <f>Koptame!C43</f>
        <v>0</v>
      </c>
      <c r="N34" s="855"/>
      <c r="O34" s="142"/>
      <c r="P34" s="142"/>
    </row>
    <row r="35" spans="2:16" s="114" customFormat="1" collapsed="1">
      <c r="B35" s="135"/>
      <c r="F35" s="135"/>
      <c r="G35" s="135"/>
    </row>
  </sheetData>
  <mergeCells count="17">
    <mergeCell ref="A2:P2"/>
    <mergeCell ref="L9:O9"/>
    <mergeCell ref="D3:P3"/>
    <mergeCell ref="D4:P4"/>
    <mergeCell ref="D5:P5"/>
    <mergeCell ref="M33:N33"/>
    <mergeCell ref="M34:N34"/>
    <mergeCell ref="L11:P11"/>
    <mergeCell ref="A29:P29"/>
    <mergeCell ref="A28:P28"/>
    <mergeCell ref="A11:A12"/>
    <mergeCell ref="B11:B12"/>
    <mergeCell ref="C11:C12"/>
    <mergeCell ref="D11:D12"/>
    <mergeCell ref="C25:K25"/>
    <mergeCell ref="E11:E12"/>
    <mergeCell ref="F11:K11"/>
  </mergeCells>
  <conditionalFormatting sqref="I18:I23">
    <cfRule type="expression" dxfId="548" priority="46">
      <formula>#REF!&gt;0</formula>
    </cfRule>
    <cfRule type="expression" dxfId="547" priority="47">
      <formula>#REF!=3</formula>
    </cfRule>
    <cfRule type="expression" dxfId="546" priority="48">
      <formula>#REF!=2</formula>
    </cfRule>
    <cfRule type="expression" dxfId="545" priority="49">
      <formula>#REF!=1</formula>
    </cfRule>
    <cfRule type="expression" dxfId="544" priority="50" stopIfTrue="1">
      <formula>I18=#REF!=FALSE</formula>
    </cfRule>
    <cfRule type="expression" dxfId="543" priority="51">
      <formula>#REF!&gt;0</formula>
    </cfRule>
    <cfRule type="expression" dxfId="542" priority="52">
      <formula>#REF!=3</formula>
    </cfRule>
    <cfRule type="expression" dxfId="541" priority="53">
      <formula>#REF!=2</formula>
    </cfRule>
    <cfRule type="expression" dxfId="540" priority="54">
      <formula>#REF!=1</formula>
    </cfRule>
    <cfRule type="expression" dxfId="539" priority="55" stopIfTrue="1">
      <formula>I18=#REF!=FALSE</formula>
    </cfRule>
  </conditionalFormatting>
  <conditionalFormatting sqref="I18:I23">
    <cfRule type="expression" dxfId="538" priority="42">
      <formula>#REF!&gt;0</formula>
    </cfRule>
    <cfRule type="expression" dxfId="537" priority="43">
      <formula>#REF!=3</formula>
    </cfRule>
    <cfRule type="expression" dxfId="536" priority="44">
      <formula>#REF!=2</formula>
    </cfRule>
    <cfRule type="expression" dxfId="535" priority="45">
      <formula>#REF!=1</formula>
    </cfRule>
  </conditionalFormatting>
  <conditionalFormatting sqref="I18:I23">
    <cfRule type="expression" dxfId="534" priority="41" stopIfTrue="1">
      <formula>I18=#REF!=FALSE</formula>
    </cfRule>
  </conditionalFormatting>
  <conditionalFormatting sqref="I19:I23">
    <cfRule type="expression" dxfId="533" priority="40" stopIfTrue="1">
      <formula>I19=#REF!=FALSE</formula>
    </cfRule>
  </conditionalFormatting>
  <conditionalFormatting sqref="I19:I23">
    <cfRule type="expression" dxfId="532" priority="26" stopIfTrue="1">
      <formula>I19=#REF!=FALSE</formula>
    </cfRule>
    <cfRule type="expression" dxfId="531" priority="27">
      <formula>#REF!&gt;0</formula>
    </cfRule>
    <cfRule type="expression" dxfId="530" priority="28">
      <formula>#REF!=3</formula>
    </cfRule>
    <cfRule type="expression" dxfId="529" priority="29">
      <formula>#REF!=2</formula>
    </cfRule>
    <cfRule type="expression" dxfId="528" priority="30">
      <formula>#REF!=1</formula>
    </cfRule>
    <cfRule type="expression" dxfId="527" priority="31">
      <formula>#REF!&gt;0</formula>
    </cfRule>
    <cfRule type="expression" dxfId="526" priority="32">
      <formula>#REF!=3</formula>
    </cfRule>
    <cfRule type="expression" dxfId="525" priority="33">
      <formula>#REF!=2</formula>
    </cfRule>
    <cfRule type="expression" dxfId="524" priority="34">
      <formula>#REF!=1</formula>
    </cfRule>
    <cfRule type="expression" dxfId="523" priority="35" stopIfTrue="1">
      <formula>I19=#REF!=FALSE</formula>
    </cfRule>
    <cfRule type="expression" dxfId="522" priority="36">
      <formula>#REF!&gt;0</formula>
    </cfRule>
    <cfRule type="expression" dxfId="521" priority="37">
      <formula>#REF!=3</formula>
    </cfRule>
    <cfRule type="expression" dxfId="520" priority="38">
      <formula>#REF!=2</formula>
    </cfRule>
    <cfRule type="expression" dxfId="519" priority="39">
      <formula>#REF!=1</formula>
    </cfRule>
  </conditionalFormatting>
  <conditionalFormatting sqref="I19:I23">
    <cfRule type="expression" dxfId="518" priority="21" stopIfTrue="1">
      <formula>I19=#REF!=FALSE</formula>
    </cfRule>
    <cfRule type="expression" dxfId="517" priority="22">
      <formula>#REF!&gt;0</formula>
    </cfRule>
    <cfRule type="expression" dxfId="516" priority="23">
      <formula>#REF!=3</formula>
    </cfRule>
    <cfRule type="expression" dxfId="515" priority="24">
      <formula>#REF!=2</formula>
    </cfRule>
    <cfRule type="expression" dxfId="514" priority="25">
      <formula>#REF!=1</formula>
    </cfRule>
  </conditionalFormatting>
  <conditionalFormatting sqref="I19:I23">
    <cfRule type="expression" dxfId="513" priority="20" stopIfTrue="1">
      <formula>I19=#REF!=FALSE</formula>
    </cfRule>
  </conditionalFormatting>
  <conditionalFormatting sqref="I19:I23">
    <cfRule type="expression" dxfId="512" priority="1" stopIfTrue="1">
      <formula>I19=#REF!=FALSE</formula>
    </cfRule>
    <cfRule type="expression" dxfId="511" priority="2">
      <formula>#REF!&gt;0</formula>
    </cfRule>
    <cfRule type="expression" dxfId="510" priority="3">
      <formula>#REF!=3</formula>
    </cfRule>
    <cfRule type="expression" dxfId="509" priority="4">
      <formula>#REF!=2</formula>
    </cfRule>
    <cfRule type="expression" dxfId="508" priority="5">
      <formula>#REF!=1</formula>
    </cfRule>
    <cfRule type="expression" dxfId="507" priority="6" stopIfTrue="1">
      <formula>I19=#REF!=FALSE</formula>
    </cfRule>
    <cfRule type="expression" dxfId="506" priority="7">
      <formula>#REF!&gt;0</formula>
    </cfRule>
    <cfRule type="expression" dxfId="505" priority="8">
      <formula>#REF!=3</formula>
    </cfRule>
    <cfRule type="expression" dxfId="504" priority="9">
      <formula>#REF!=2</formula>
    </cfRule>
    <cfRule type="expression" dxfId="503" priority="10">
      <formula>#REF!=1</formula>
    </cfRule>
    <cfRule type="expression" dxfId="502" priority="11">
      <formula>#REF!&gt;0</formula>
    </cfRule>
    <cfRule type="expression" dxfId="501" priority="12">
      <formula>#REF!=3</formula>
    </cfRule>
    <cfRule type="expression" dxfId="500" priority="13">
      <formula>#REF!=2</formula>
    </cfRule>
    <cfRule type="expression" dxfId="499" priority="14">
      <formula>#REF!=1</formula>
    </cfRule>
    <cfRule type="expression" dxfId="498" priority="15" stopIfTrue="1">
      <formula>I19=#REF!=FALSE</formula>
    </cfRule>
    <cfRule type="expression" dxfId="497" priority="16">
      <formula>#REF!&gt;0</formula>
    </cfRule>
    <cfRule type="expression" dxfId="496" priority="17">
      <formula>#REF!=3</formula>
    </cfRule>
    <cfRule type="expression" dxfId="495" priority="18">
      <formula>#REF!=2</formula>
    </cfRule>
    <cfRule type="expression" dxfId="494" priority="19">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20"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P85"/>
  <sheetViews>
    <sheetView showZeros="0" view="pageBreakPreview" zoomScale="130" zoomScaleNormal="100" zoomScaleSheetLayoutView="130" workbookViewId="0">
      <selection sqref="A1:XFD1048576"/>
    </sheetView>
  </sheetViews>
  <sheetFormatPr defaultColWidth="9.140625" defaultRowHeight="14.25"/>
  <cols>
    <col min="1" max="1" width="9" style="642" customWidth="1"/>
    <col min="2" max="2" width="9.28515625" style="642" customWidth="1"/>
    <col min="3" max="3" width="40.28515625" style="642" customWidth="1"/>
    <col min="4" max="4" width="8.140625" style="642" customWidth="1"/>
    <col min="5" max="11" width="9.140625" style="642"/>
    <col min="12" max="12" width="11.7109375" style="642" customWidth="1"/>
    <col min="13" max="13" width="12.28515625" style="642" customWidth="1"/>
    <col min="14" max="14" width="12.7109375" style="642" customWidth="1"/>
    <col min="15" max="15" width="11.7109375" style="642" customWidth="1"/>
    <col min="16" max="16" width="12.85546875" style="642" customWidth="1"/>
    <col min="17" max="16384" width="9.140625" style="642"/>
  </cols>
  <sheetData>
    <row r="1" spans="1:16" s="637" customFormat="1" ht="15">
      <c r="E1" s="638"/>
      <c r="F1" s="638"/>
      <c r="G1" s="639" t="s">
        <v>87</v>
      </c>
      <c r="H1" s="640" t="str">
        <f>kops1!B28</f>
        <v>1,8</v>
      </c>
    </row>
    <row r="2" spans="1:16" s="637" customFormat="1" ht="15">
      <c r="A2" s="883" t="str">
        <f>C13</f>
        <v>Ailu aizpildījuma elementi</v>
      </c>
      <c r="B2" s="883"/>
      <c r="C2" s="883"/>
      <c r="D2" s="883"/>
      <c r="E2" s="883"/>
      <c r="F2" s="883"/>
      <c r="G2" s="883"/>
      <c r="H2" s="883"/>
      <c r="I2" s="883"/>
      <c r="J2" s="883"/>
      <c r="K2" s="883"/>
      <c r="L2" s="883"/>
      <c r="M2" s="883"/>
      <c r="N2" s="883"/>
      <c r="O2" s="883"/>
      <c r="P2" s="883"/>
    </row>
    <row r="3" spans="1:16" ht="15">
      <c r="A3" s="641"/>
      <c r="B3" s="641"/>
      <c r="C3" s="641" t="s">
        <v>11</v>
      </c>
      <c r="D3" s="885" t="str">
        <f>Koptame!C11</f>
        <v>Pirmsskolas izglītības iestāde</v>
      </c>
      <c r="E3" s="885"/>
      <c r="F3" s="885"/>
      <c r="G3" s="885"/>
      <c r="H3" s="885"/>
      <c r="I3" s="885"/>
      <c r="J3" s="885"/>
      <c r="K3" s="885"/>
      <c r="L3" s="885"/>
      <c r="M3" s="885"/>
      <c r="N3" s="885"/>
      <c r="O3" s="885"/>
      <c r="P3" s="885"/>
    </row>
    <row r="4" spans="1:16" ht="15">
      <c r="A4" s="641"/>
      <c r="B4" s="641"/>
      <c r="C4" s="641" t="s">
        <v>12</v>
      </c>
      <c r="D4" s="885" t="str">
        <f>Koptame!C12</f>
        <v>Pirmsskolas izglītības iestādes jaunbūve</v>
      </c>
      <c r="E4" s="885"/>
      <c r="F4" s="885"/>
      <c r="G4" s="885"/>
      <c r="H4" s="885"/>
      <c r="I4" s="885"/>
      <c r="J4" s="885"/>
      <c r="K4" s="885"/>
      <c r="L4" s="885"/>
      <c r="M4" s="885"/>
      <c r="N4" s="885"/>
      <c r="O4" s="885"/>
      <c r="P4" s="885"/>
    </row>
    <row r="5" spans="1:16" ht="15">
      <c r="A5" s="641"/>
      <c r="B5" s="641"/>
      <c r="C5" s="641" t="s">
        <v>13</v>
      </c>
      <c r="D5" s="885" t="str">
        <f>Koptame!C13</f>
        <v>Baložu iela 33, Baloži, Ķekavas novads</v>
      </c>
      <c r="E5" s="885"/>
      <c r="F5" s="885"/>
      <c r="G5" s="885"/>
      <c r="H5" s="885"/>
      <c r="I5" s="885"/>
      <c r="J5" s="885"/>
      <c r="K5" s="885"/>
      <c r="L5" s="885"/>
      <c r="M5" s="885"/>
      <c r="N5" s="885"/>
      <c r="O5" s="885"/>
      <c r="P5" s="885"/>
    </row>
    <row r="6" spans="1:16">
      <c r="A6" s="641"/>
      <c r="B6" s="641"/>
      <c r="C6" s="641" t="str">
        <f>Koptame!B14</f>
        <v>Iepirkuma Id Nr.</v>
      </c>
      <c r="D6" s="643" t="str">
        <f>Koptame!C14</f>
        <v>ĶNP 2023/85</v>
      </c>
      <c r="E6" s="644"/>
      <c r="F6" s="644"/>
      <c r="G6" s="644"/>
      <c r="H6" s="644"/>
      <c r="I6" s="644"/>
      <c r="J6" s="644"/>
      <c r="K6" s="644"/>
      <c r="L6" s="644"/>
      <c r="M6" s="644"/>
      <c r="N6" s="644"/>
      <c r="O6" s="644"/>
      <c r="P6" s="645"/>
    </row>
    <row r="7" spans="1:16">
      <c r="A7" s="646" t="str">
        <f>Koptame!B17</f>
        <v>Tāme sastādīta 2024.gada tirgus cenās</v>
      </c>
      <c r="B7" s="647"/>
      <c r="D7" s="643"/>
      <c r="E7" s="643"/>
      <c r="F7" s="643"/>
      <c r="G7" s="643"/>
      <c r="H7" s="643"/>
      <c r="I7" s="643"/>
      <c r="J7" s="643"/>
      <c r="K7" s="644"/>
      <c r="L7" s="644"/>
      <c r="M7" s="644"/>
      <c r="N7" s="644"/>
      <c r="O7" s="641" t="s">
        <v>86</v>
      </c>
      <c r="P7" s="648">
        <f>P75</f>
        <v>0</v>
      </c>
    </row>
    <row r="8" spans="1:16">
      <c r="A8" s="649"/>
      <c r="B8" s="649"/>
      <c r="D8" s="650"/>
      <c r="E8" s="644"/>
      <c r="F8" s="644"/>
      <c r="G8" s="644"/>
      <c r="H8" s="644"/>
      <c r="I8" s="644"/>
      <c r="J8" s="644"/>
      <c r="K8" s="644"/>
      <c r="N8" s="644"/>
      <c r="O8" s="644"/>
      <c r="P8" s="645"/>
    </row>
    <row r="9" spans="1:16" ht="15.4" customHeight="1">
      <c r="A9" s="651"/>
      <c r="B9" s="651"/>
      <c r="J9" s="652"/>
      <c r="K9" s="652"/>
      <c r="L9" s="884" t="str">
        <f>Koptame!D16</f>
        <v xml:space="preserve">Tāme sastādīta:   </v>
      </c>
      <c r="M9" s="884"/>
      <c r="N9" s="884"/>
      <c r="O9" s="884"/>
      <c r="P9" s="652"/>
    </row>
    <row r="10" spans="1:16" ht="15">
      <c r="A10" s="651"/>
      <c r="B10" s="651"/>
    </row>
    <row r="11" spans="1:16" ht="14.25" customHeight="1">
      <c r="A11" s="876" t="s">
        <v>15</v>
      </c>
      <c r="B11" s="877" t="s">
        <v>21</v>
      </c>
      <c r="C11" s="879" t="s">
        <v>91</v>
      </c>
      <c r="D11" s="880" t="s">
        <v>22</v>
      </c>
      <c r="E11" s="876" t="s">
        <v>23</v>
      </c>
      <c r="F11" s="874" t="s">
        <v>24</v>
      </c>
      <c r="G11" s="874"/>
      <c r="H11" s="874"/>
      <c r="I11" s="874"/>
      <c r="J11" s="874"/>
      <c r="K11" s="874"/>
      <c r="L11" s="874" t="s">
        <v>25</v>
      </c>
      <c r="M11" s="874"/>
      <c r="N11" s="874"/>
      <c r="O11" s="874"/>
      <c r="P11" s="874"/>
    </row>
    <row r="12" spans="1:16" ht="63.95" customHeight="1">
      <c r="A12" s="876"/>
      <c r="B12" s="878"/>
      <c r="C12" s="879"/>
      <c r="D12" s="880"/>
      <c r="E12" s="876"/>
      <c r="F12" s="653" t="s">
        <v>26</v>
      </c>
      <c r="G12" s="653" t="s">
        <v>55</v>
      </c>
      <c r="H12" s="653" t="s">
        <v>56</v>
      </c>
      <c r="I12" s="653" t="s">
        <v>89</v>
      </c>
      <c r="J12" s="653" t="s">
        <v>57</v>
      </c>
      <c r="K12" s="653" t="s">
        <v>58</v>
      </c>
      <c r="L12" s="653" t="s">
        <v>18</v>
      </c>
      <c r="M12" s="653" t="s">
        <v>56</v>
      </c>
      <c r="N12" s="653" t="s">
        <v>89</v>
      </c>
      <c r="O12" s="653" t="s">
        <v>57</v>
      </c>
      <c r="P12" s="653" t="s">
        <v>59</v>
      </c>
    </row>
    <row r="13" spans="1:16" ht="15.75">
      <c r="A13" s="654"/>
      <c r="B13" s="655"/>
      <c r="C13" s="656" t="str">
        <f>kops1!C28</f>
        <v>Ailu aizpildījuma elementi</v>
      </c>
      <c r="D13" s="14"/>
      <c r="E13" s="15"/>
      <c r="F13" s="657">
        <v>0</v>
      </c>
      <c r="G13" s="657">
        <v>0</v>
      </c>
      <c r="H13" s="658"/>
      <c r="I13" s="659"/>
      <c r="J13" s="659"/>
      <c r="K13" s="657">
        <f t="shared" ref="K13" si="0">SUM(H13:J13)</f>
        <v>0</v>
      </c>
      <c r="L13" s="657">
        <f t="shared" ref="L13" si="1">ROUND(F13*E13,2)</f>
        <v>0</v>
      </c>
      <c r="M13" s="657">
        <f t="shared" ref="M13" si="2">ROUND(H13*E13,2)</f>
        <v>0</v>
      </c>
      <c r="N13" s="657">
        <f t="shared" ref="N13" si="3">ROUND(I13*E13,2)</f>
        <v>0</v>
      </c>
      <c r="O13" s="657">
        <f t="shared" ref="O13" si="4">ROUND(J13*E13,2)</f>
        <v>0</v>
      </c>
      <c r="P13" s="660">
        <f t="shared" ref="P13" si="5">SUM(M13:O13)</f>
        <v>0</v>
      </c>
    </row>
    <row r="14" spans="1:16" s="666" customFormat="1" ht="25.5">
      <c r="A14" s="661">
        <v>1</v>
      </c>
      <c r="B14" s="662"/>
      <c r="C14" s="663" t="s">
        <v>821</v>
      </c>
      <c r="D14" s="664" t="s">
        <v>29</v>
      </c>
      <c r="E14" s="665">
        <v>438.1</v>
      </c>
      <c r="F14" s="160"/>
      <c r="G14" s="160"/>
      <c r="H14" s="160"/>
      <c r="I14" s="160"/>
      <c r="J14" s="160"/>
      <c r="K14" s="657"/>
      <c r="L14" s="657"/>
      <c r="M14" s="657"/>
      <c r="N14" s="657"/>
      <c r="O14" s="657"/>
      <c r="P14" s="660"/>
    </row>
    <row r="15" spans="1:16" s="666" customFormat="1" ht="63.75">
      <c r="A15" s="661">
        <v>0</v>
      </c>
      <c r="B15" s="662"/>
      <c r="C15" s="667" t="s">
        <v>1325</v>
      </c>
      <c r="D15" s="15" t="s">
        <v>436</v>
      </c>
      <c r="E15" s="668">
        <v>4</v>
      </c>
      <c r="F15" s="160"/>
      <c r="G15" s="160"/>
      <c r="H15" s="160"/>
      <c r="I15" s="160"/>
      <c r="J15" s="160"/>
      <c r="K15" s="657"/>
      <c r="L15" s="657"/>
      <c r="M15" s="657"/>
      <c r="N15" s="657"/>
      <c r="O15" s="657"/>
      <c r="P15" s="660"/>
    </row>
    <row r="16" spans="1:16" s="666" customFormat="1" ht="25.5">
      <c r="A16" s="661">
        <v>0</v>
      </c>
      <c r="B16" s="662"/>
      <c r="C16" s="667" t="s">
        <v>1326</v>
      </c>
      <c r="D16" s="15" t="s">
        <v>436</v>
      </c>
      <c r="E16" s="668">
        <v>9</v>
      </c>
      <c r="F16" s="160"/>
      <c r="G16" s="160"/>
      <c r="H16" s="160"/>
      <c r="I16" s="160"/>
      <c r="J16" s="160"/>
      <c r="K16" s="657"/>
      <c r="L16" s="657"/>
      <c r="M16" s="657"/>
      <c r="N16" s="657"/>
      <c r="O16" s="657"/>
      <c r="P16" s="660"/>
    </row>
    <row r="17" spans="1:16" s="666" customFormat="1" ht="63.75">
      <c r="A17" s="661">
        <v>0</v>
      </c>
      <c r="B17" s="662"/>
      <c r="C17" s="667" t="s">
        <v>1327</v>
      </c>
      <c r="D17" s="15" t="s">
        <v>436</v>
      </c>
      <c r="E17" s="668">
        <v>6</v>
      </c>
      <c r="F17" s="160"/>
      <c r="G17" s="160"/>
      <c r="H17" s="160"/>
      <c r="I17" s="160"/>
      <c r="J17" s="160"/>
      <c r="K17" s="657"/>
      <c r="L17" s="657"/>
      <c r="M17" s="657"/>
      <c r="N17" s="657"/>
      <c r="O17" s="657"/>
      <c r="P17" s="660"/>
    </row>
    <row r="18" spans="1:16" s="666" customFormat="1" ht="63.75">
      <c r="A18" s="661">
        <v>0</v>
      </c>
      <c r="B18" s="662"/>
      <c r="C18" s="667" t="s">
        <v>1328</v>
      </c>
      <c r="D18" s="15" t="s">
        <v>436</v>
      </c>
      <c r="E18" s="668">
        <v>6</v>
      </c>
      <c r="F18" s="160"/>
      <c r="G18" s="160"/>
      <c r="H18" s="160"/>
      <c r="I18" s="160"/>
      <c r="J18" s="160"/>
      <c r="K18" s="657"/>
      <c r="L18" s="657"/>
      <c r="M18" s="657"/>
      <c r="N18" s="657"/>
      <c r="O18" s="657"/>
      <c r="P18" s="660"/>
    </row>
    <row r="19" spans="1:16" s="666" customFormat="1" ht="25.5">
      <c r="A19" s="661">
        <v>0</v>
      </c>
      <c r="B19" s="662"/>
      <c r="C19" s="667" t="s">
        <v>1329</v>
      </c>
      <c r="D19" s="15" t="s">
        <v>436</v>
      </c>
      <c r="E19" s="668">
        <v>3</v>
      </c>
      <c r="F19" s="160"/>
      <c r="G19" s="160"/>
      <c r="H19" s="160"/>
      <c r="I19" s="160"/>
      <c r="J19" s="160"/>
      <c r="K19" s="657"/>
      <c r="L19" s="657"/>
      <c r="M19" s="657"/>
      <c r="N19" s="657"/>
      <c r="O19" s="657"/>
      <c r="P19" s="660"/>
    </row>
    <row r="20" spans="1:16" s="666" customFormat="1" ht="25.5">
      <c r="A20" s="661">
        <v>0</v>
      </c>
      <c r="B20" s="662"/>
      <c r="C20" s="667" t="s">
        <v>1330</v>
      </c>
      <c r="D20" s="15" t="s">
        <v>436</v>
      </c>
      <c r="E20" s="668">
        <v>3</v>
      </c>
      <c r="F20" s="160"/>
      <c r="G20" s="160"/>
      <c r="H20" s="160"/>
      <c r="I20" s="160"/>
      <c r="J20" s="160"/>
      <c r="K20" s="657"/>
      <c r="L20" s="657"/>
      <c r="M20" s="657"/>
      <c r="N20" s="657"/>
      <c r="O20" s="657"/>
      <c r="P20" s="660"/>
    </row>
    <row r="21" spans="1:16" s="666" customFormat="1" ht="25.5">
      <c r="A21" s="661">
        <v>0</v>
      </c>
      <c r="B21" s="662"/>
      <c r="C21" s="667" t="s">
        <v>1331</v>
      </c>
      <c r="D21" s="15" t="s">
        <v>436</v>
      </c>
      <c r="E21" s="668">
        <v>2</v>
      </c>
      <c r="F21" s="160"/>
      <c r="G21" s="160"/>
      <c r="H21" s="160"/>
      <c r="I21" s="160"/>
      <c r="J21" s="160"/>
      <c r="K21" s="657"/>
      <c r="L21" s="657"/>
      <c r="M21" s="657"/>
      <c r="N21" s="657"/>
      <c r="O21" s="657"/>
      <c r="P21" s="660"/>
    </row>
    <row r="22" spans="1:16" s="666" customFormat="1" ht="25.5">
      <c r="A22" s="661">
        <v>0</v>
      </c>
      <c r="B22" s="662"/>
      <c r="C22" s="667" t="s">
        <v>1332</v>
      </c>
      <c r="D22" s="15" t="s">
        <v>436</v>
      </c>
      <c r="E22" s="668">
        <v>10</v>
      </c>
      <c r="F22" s="160"/>
      <c r="G22" s="160"/>
      <c r="H22" s="160"/>
      <c r="I22" s="160"/>
      <c r="J22" s="160"/>
      <c r="K22" s="657"/>
      <c r="L22" s="657"/>
      <c r="M22" s="657"/>
      <c r="N22" s="657"/>
      <c r="O22" s="657"/>
      <c r="P22" s="660"/>
    </row>
    <row r="23" spans="1:16" s="666" customFormat="1" ht="25.5">
      <c r="A23" s="661">
        <v>0</v>
      </c>
      <c r="B23" s="662"/>
      <c r="C23" s="667" t="s">
        <v>1333</v>
      </c>
      <c r="D23" s="15" t="s">
        <v>436</v>
      </c>
      <c r="E23" s="668">
        <v>7</v>
      </c>
      <c r="F23" s="160"/>
      <c r="G23" s="160"/>
      <c r="H23" s="160"/>
      <c r="I23" s="160"/>
      <c r="J23" s="160"/>
      <c r="K23" s="657"/>
      <c r="L23" s="657"/>
      <c r="M23" s="657"/>
      <c r="N23" s="657"/>
      <c r="O23" s="657"/>
      <c r="P23" s="660"/>
    </row>
    <row r="24" spans="1:16" s="666" customFormat="1" ht="76.5">
      <c r="A24" s="661">
        <v>0</v>
      </c>
      <c r="B24" s="662"/>
      <c r="C24" s="667" t="s">
        <v>1334</v>
      </c>
      <c r="D24" s="15" t="s">
        <v>436</v>
      </c>
      <c r="E24" s="668">
        <v>3</v>
      </c>
      <c r="F24" s="160"/>
      <c r="G24" s="160"/>
      <c r="H24" s="160"/>
      <c r="I24" s="160"/>
      <c r="J24" s="160"/>
      <c r="K24" s="657"/>
      <c r="L24" s="657"/>
      <c r="M24" s="657"/>
      <c r="N24" s="657"/>
      <c r="O24" s="657"/>
      <c r="P24" s="660"/>
    </row>
    <row r="25" spans="1:16" s="666" customFormat="1" ht="76.5">
      <c r="A25" s="661">
        <v>0</v>
      </c>
      <c r="B25" s="662"/>
      <c r="C25" s="667" t="s">
        <v>1335</v>
      </c>
      <c r="D25" s="15" t="s">
        <v>436</v>
      </c>
      <c r="E25" s="668">
        <v>6</v>
      </c>
      <c r="F25" s="160"/>
      <c r="G25" s="160"/>
      <c r="H25" s="160"/>
      <c r="I25" s="160"/>
      <c r="J25" s="160"/>
      <c r="K25" s="657"/>
      <c r="L25" s="657"/>
      <c r="M25" s="657"/>
      <c r="N25" s="657"/>
      <c r="O25" s="657"/>
      <c r="P25" s="660"/>
    </row>
    <row r="26" spans="1:16" s="666" customFormat="1" ht="25.5">
      <c r="A26" s="661">
        <v>0</v>
      </c>
      <c r="B26" s="662"/>
      <c r="C26" s="667" t="s">
        <v>1336</v>
      </c>
      <c r="D26" s="15" t="s">
        <v>436</v>
      </c>
      <c r="E26" s="668">
        <v>3</v>
      </c>
      <c r="F26" s="160"/>
      <c r="G26" s="160"/>
      <c r="H26" s="160"/>
      <c r="I26" s="160"/>
      <c r="J26" s="160"/>
      <c r="K26" s="657"/>
      <c r="L26" s="657"/>
      <c r="M26" s="657"/>
      <c r="N26" s="657"/>
      <c r="O26" s="657"/>
      <c r="P26" s="660"/>
    </row>
    <row r="27" spans="1:16" s="666" customFormat="1" ht="25.5">
      <c r="A27" s="661">
        <v>0</v>
      </c>
      <c r="B27" s="662"/>
      <c r="C27" s="667" t="s">
        <v>1337</v>
      </c>
      <c r="D27" s="15" t="s">
        <v>436</v>
      </c>
      <c r="E27" s="668">
        <v>16</v>
      </c>
      <c r="F27" s="160"/>
      <c r="G27" s="160"/>
      <c r="H27" s="160"/>
      <c r="I27" s="160"/>
      <c r="J27" s="160"/>
      <c r="K27" s="657"/>
      <c r="L27" s="657"/>
      <c r="M27" s="657"/>
      <c r="N27" s="657"/>
      <c r="O27" s="657"/>
      <c r="P27" s="660"/>
    </row>
    <row r="28" spans="1:16" s="666" customFormat="1" ht="38.25">
      <c r="A28" s="661">
        <v>0</v>
      </c>
      <c r="B28" s="662"/>
      <c r="C28" s="667" t="s">
        <v>1338</v>
      </c>
      <c r="D28" s="15" t="s">
        <v>436</v>
      </c>
      <c r="E28" s="668">
        <v>4</v>
      </c>
      <c r="F28" s="160"/>
      <c r="G28" s="160"/>
      <c r="H28" s="160"/>
      <c r="I28" s="160"/>
      <c r="J28" s="160"/>
      <c r="K28" s="657"/>
      <c r="L28" s="657"/>
      <c r="M28" s="657"/>
      <c r="N28" s="657"/>
      <c r="O28" s="657"/>
      <c r="P28" s="660"/>
    </row>
    <row r="29" spans="1:16" s="666" customFormat="1" ht="25.5">
      <c r="A29" s="661">
        <v>0</v>
      </c>
      <c r="B29" s="662"/>
      <c r="C29" s="669" t="s">
        <v>1318</v>
      </c>
      <c r="D29" s="15" t="s">
        <v>29</v>
      </c>
      <c r="E29" s="665">
        <f>E14</f>
        <v>438.1</v>
      </c>
      <c r="F29" s="160"/>
      <c r="G29" s="160"/>
      <c r="H29" s="160"/>
      <c r="I29" s="160"/>
      <c r="J29" s="160"/>
      <c r="K29" s="657"/>
      <c r="L29" s="657"/>
      <c r="M29" s="657"/>
      <c r="N29" s="657"/>
      <c r="O29" s="657"/>
      <c r="P29" s="660"/>
    </row>
    <row r="30" spans="1:16" s="666" customFormat="1" ht="89.25">
      <c r="A30" s="670">
        <v>2</v>
      </c>
      <c r="B30" s="671"/>
      <c r="C30" s="672" t="s">
        <v>1372</v>
      </c>
      <c r="D30" s="673" t="s">
        <v>141</v>
      </c>
      <c r="E30" s="674">
        <v>4</v>
      </c>
      <c r="F30" s="160"/>
      <c r="G30" s="160"/>
      <c r="H30" s="160"/>
      <c r="I30" s="160"/>
      <c r="J30" s="160"/>
      <c r="K30" s="657"/>
      <c r="L30" s="657"/>
      <c r="M30" s="657"/>
      <c r="N30" s="657"/>
      <c r="O30" s="657"/>
      <c r="P30" s="660"/>
    </row>
    <row r="31" spans="1:16" s="666" customFormat="1" ht="89.25">
      <c r="A31" s="670">
        <v>3</v>
      </c>
      <c r="B31" s="671"/>
      <c r="C31" s="672" t="s">
        <v>1373</v>
      </c>
      <c r="D31" s="673" t="s">
        <v>141</v>
      </c>
      <c r="E31" s="674">
        <v>2</v>
      </c>
      <c r="F31" s="160"/>
      <c r="G31" s="160"/>
      <c r="H31" s="160"/>
      <c r="I31" s="160"/>
      <c r="J31" s="160"/>
      <c r="K31" s="657"/>
      <c r="L31" s="657"/>
      <c r="M31" s="657"/>
      <c r="N31" s="657"/>
      <c r="O31" s="657"/>
      <c r="P31" s="660"/>
    </row>
    <row r="32" spans="1:16" s="666" customFormat="1" ht="89.25">
      <c r="A32" s="670">
        <v>4</v>
      </c>
      <c r="B32" s="671"/>
      <c r="C32" s="672" t="s">
        <v>1374</v>
      </c>
      <c r="D32" s="673" t="s">
        <v>141</v>
      </c>
      <c r="E32" s="674">
        <v>1</v>
      </c>
      <c r="F32" s="160"/>
      <c r="G32" s="160"/>
      <c r="H32" s="160"/>
      <c r="I32" s="160"/>
      <c r="J32" s="160"/>
      <c r="K32" s="657"/>
      <c r="L32" s="657"/>
      <c r="M32" s="657"/>
      <c r="N32" s="657"/>
      <c r="O32" s="657"/>
      <c r="P32" s="660"/>
    </row>
    <row r="33" spans="1:16" s="666" customFormat="1" ht="89.25">
      <c r="A33" s="670">
        <v>5</v>
      </c>
      <c r="B33" s="671"/>
      <c r="C33" s="672" t="s">
        <v>1375</v>
      </c>
      <c r="D33" s="673" t="s">
        <v>141</v>
      </c>
      <c r="E33" s="674">
        <v>1</v>
      </c>
      <c r="F33" s="160"/>
      <c r="G33" s="160"/>
      <c r="H33" s="160"/>
      <c r="I33" s="160"/>
      <c r="J33" s="160"/>
      <c r="K33" s="657"/>
      <c r="L33" s="657"/>
      <c r="M33" s="657"/>
      <c r="N33" s="657"/>
      <c r="O33" s="657"/>
      <c r="P33" s="660"/>
    </row>
    <row r="34" spans="1:16" s="666" customFormat="1" ht="89.25">
      <c r="A34" s="670">
        <v>6</v>
      </c>
      <c r="B34" s="671"/>
      <c r="C34" s="672" t="s">
        <v>1376</v>
      </c>
      <c r="D34" s="673" t="s">
        <v>141</v>
      </c>
      <c r="E34" s="674">
        <v>1</v>
      </c>
      <c r="F34" s="160"/>
      <c r="G34" s="160"/>
      <c r="H34" s="160"/>
      <c r="I34" s="160"/>
      <c r="J34" s="160"/>
      <c r="K34" s="657"/>
      <c r="L34" s="657"/>
      <c r="M34" s="657"/>
      <c r="N34" s="657"/>
      <c r="O34" s="657"/>
      <c r="P34" s="660"/>
    </row>
    <row r="35" spans="1:16" s="666" customFormat="1" ht="89.25">
      <c r="A35" s="670">
        <v>7</v>
      </c>
      <c r="B35" s="671"/>
      <c r="C35" s="672" t="s">
        <v>1377</v>
      </c>
      <c r="D35" s="673" t="s">
        <v>141</v>
      </c>
      <c r="E35" s="674">
        <v>1</v>
      </c>
      <c r="F35" s="160"/>
      <c r="G35" s="160"/>
      <c r="H35" s="160"/>
      <c r="I35" s="160"/>
      <c r="J35" s="160"/>
      <c r="K35" s="657"/>
      <c r="L35" s="657"/>
      <c r="M35" s="657"/>
      <c r="N35" s="657"/>
      <c r="O35" s="657"/>
      <c r="P35" s="660"/>
    </row>
    <row r="36" spans="1:16" s="666" customFormat="1">
      <c r="A36" s="661">
        <v>8</v>
      </c>
      <c r="B36" s="662"/>
      <c r="C36" s="663" t="s">
        <v>822</v>
      </c>
      <c r="D36" s="664" t="s">
        <v>29</v>
      </c>
      <c r="E36" s="665">
        <v>90.3</v>
      </c>
      <c r="F36" s="160"/>
      <c r="G36" s="160"/>
      <c r="H36" s="160"/>
      <c r="I36" s="160"/>
      <c r="J36" s="160"/>
      <c r="K36" s="657"/>
      <c r="L36" s="657"/>
      <c r="M36" s="657"/>
      <c r="N36" s="657"/>
      <c r="O36" s="657"/>
      <c r="P36" s="660"/>
    </row>
    <row r="37" spans="1:16" s="666" customFormat="1" ht="38.25">
      <c r="A37" s="661">
        <v>0</v>
      </c>
      <c r="B37" s="662"/>
      <c r="C37" s="667" t="s">
        <v>1366</v>
      </c>
      <c r="D37" s="15" t="s">
        <v>436</v>
      </c>
      <c r="E37" s="668">
        <v>5</v>
      </c>
      <c r="F37" s="160"/>
      <c r="G37" s="160"/>
      <c r="H37" s="160"/>
      <c r="I37" s="160"/>
      <c r="J37" s="160"/>
      <c r="K37" s="657"/>
      <c r="L37" s="657"/>
      <c r="M37" s="657"/>
      <c r="N37" s="657"/>
      <c r="O37" s="657"/>
      <c r="P37" s="660"/>
    </row>
    <row r="38" spans="1:16" s="666" customFormat="1" ht="38.25">
      <c r="A38" s="661">
        <v>0</v>
      </c>
      <c r="B38" s="662"/>
      <c r="C38" s="667" t="s">
        <v>1367</v>
      </c>
      <c r="D38" s="15" t="s">
        <v>436</v>
      </c>
      <c r="E38" s="668">
        <v>2</v>
      </c>
      <c r="F38" s="160"/>
      <c r="G38" s="160"/>
      <c r="H38" s="160"/>
      <c r="I38" s="160"/>
      <c r="J38" s="160"/>
      <c r="K38" s="657"/>
      <c r="L38" s="657"/>
      <c r="M38" s="657"/>
      <c r="N38" s="657"/>
      <c r="O38" s="657"/>
      <c r="P38" s="660"/>
    </row>
    <row r="39" spans="1:16" s="666" customFormat="1" ht="38.25">
      <c r="A39" s="661">
        <v>0</v>
      </c>
      <c r="B39" s="662"/>
      <c r="C39" s="667" t="s">
        <v>1368</v>
      </c>
      <c r="D39" s="15" t="s">
        <v>436</v>
      </c>
      <c r="E39" s="668">
        <v>2</v>
      </c>
      <c r="F39" s="160"/>
      <c r="G39" s="160"/>
      <c r="H39" s="160"/>
      <c r="I39" s="160"/>
      <c r="J39" s="160"/>
      <c r="K39" s="657"/>
      <c r="L39" s="657"/>
      <c r="M39" s="657"/>
      <c r="N39" s="657"/>
      <c r="O39" s="657"/>
      <c r="P39" s="660"/>
    </row>
    <row r="40" spans="1:16" s="666" customFormat="1" ht="38.25">
      <c r="A40" s="661">
        <v>0</v>
      </c>
      <c r="B40" s="662"/>
      <c r="C40" s="667" t="s">
        <v>1369</v>
      </c>
      <c r="D40" s="15" t="s">
        <v>436</v>
      </c>
      <c r="E40" s="668">
        <v>1</v>
      </c>
      <c r="F40" s="160"/>
      <c r="G40" s="160"/>
      <c r="H40" s="160"/>
      <c r="I40" s="160"/>
      <c r="J40" s="160"/>
      <c r="K40" s="657"/>
      <c r="L40" s="657"/>
      <c r="M40" s="657"/>
      <c r="N40" s="657"/>
      <c r="O40" s="657"/>
      <c r="P40" s="660"/>
    </row>
    <row r="41" spans="1:16" s="666" customFormat="1" ht="38.25">
      <c r="A41" s="661">
        <v>0</v>
      </c>
      <c r="B41" s="662"/>
      <c r="C41" s="667" t="s">
        <v>1370</v>
      </c>
      <c r="D41" s="15" t="s">
        <v>436</v>
      </c>
      <c r="E41" s="668">
        <v>4</v>
      </c>
      <c r="F41" s="160"/>
      <c r="G41" s="160"/>
      <c r="H41" s="160"/>
      <c r="I41" s="160"/>
      <c r="J41" s="160"/>
      <c r="K41" s="657"/>
      <c r="L41" s="657"/>
      <c r="M41" s="657"/>
      <c r="N41" s="657"/>
      <c r="O41" s="657"/>
      <c r="P41" s="660"/>
    </row>
    <row r="42" spans="1:16" s="666" customFormat="1" ht="38.25">
      <c r="A42" s="661">
        <v>0</v>
      </c>
      <c r="B42" s="662"/>
      <c r="C42" s="667" t="s">
        <v>1378</v>
      </c>
      <c r="D42" s="15" t="s">
        <v>436</v>
      </c>
      <c r="E42" s="668">
        <v>1</v>
      </c>
      <c r="F42" s="160"/>
      <c r="G42" s="160"/>
      <c r="H42" s="160"/>
      <c r="I42" s="160"/>
      <c r="J42" s="160"/>
      <c r="K42" s="657"/>
      <c r="L42" s="657"/>
      <c r="M42" s="657"/>
      <c r="N42" s="657"/>
      <c r="O42" s="657"/>
      <c r="P42" s="660"/>
    </row>
    <row r="43" spans="1:16" s="666" customFormat="1" ht="38.25">
      <c r="A43" s="661">
        <v>0</v>
      </c>
      <c r="B43" s="662"/>
      <c r="C43" s="667" t="s">
        <v>1371</v>
      </c>
      <c r="D43" s="15" t="s">
        <v>436</v>
      </c>
      <c r="E43" s="668">
        <v>2</v>
      </c>
      <c r="F43" s="160"/>
      <c r="G43" s="160"/>
      <c r="H43" s="160"/>
      <c r="I43" s="160"/>
      <c r="J43" s="160"/>
      <c r="K43" s="657"/>
      <c r="L43" s="657"/>
      <c r="M43" s="657"/>
      <c r="N43" s="657"/>
      <c r="O43" s="657"/>
      <c r="P43" s="660"/>
    </row>
    <row r="44" spans="1:16" s="666" customFormat="1" ht="25.5">
      <c r="A44" s="661">
        <v>0</v>
      </c>
      <c r="B44" s="662"/>
      <c r="C44" s="669" t="s">
        <v>1317</v>
      </c>
      <c r="D44" s="15" t="s">
        <v>29</v>
      </c>
      <c r="E44" s="665">
        <f>E36</f>
        <v>90.3</v>
      </c>
      <c r="F44" s="160"/>
      <c r="G44" s="160"/>
      <c r="H44" s="160"/>
      <c r="I44" s="160"/>
      <c r="J44" s="160"/>
      <c r="K44" s="657"/>
      <c r="L44" s="657"/>
      <c r="M44" s="657"/>
      <c r="N44" s="657"/>
      <c r="O44" s="657"/>
      <c r="P44" s="660"/>
    </row>
    <row r="45" spans="1:16" s="666" customFormat="1">
      <c r="A45" s="661">
        <v>9</v>
      </c>
      <c r="B45" s="662"/>
      <c r="C45" s="663" t="s">
        <v>823</v>
      </c>
      <c r="D45" s="664" t="s">
        <v>29</v>
      </c>
      <c r="E45" s="665">
        <f>341.8+2.2</f>
        <v>344</v>
      </c>
      <c r="F45" s="160"/>
      <c r="G45" s="160"/>
      <c r="H45" s="160"/>
      <c r="I45" s="160"/>
      <c r="J45" s="160"/>
      <c r="K45" s="657"/>
      <c r="L45" s="657"/>
      <c r="M45" s="657"/>
      <c r="N45" s="657"/>
      <c r="O45" s="657"/>
      <c r="P45" s="660"/>
    </row>
    <row r="46" spans="1:16" s="666" customFormat="1" ht="38.25">
      <c r="A46" s="661">
        <v>0</v>
      </c>
      <c r="B46" s="662"/>
      <c r="C46" s="667" t="s">
        <v>1339</v>
      </c>
      <c r="D46" s="15" t="s">
        <v>436</v>
      </c>
      <c r="E46" s="668">
        <v>12</v>
      </c>
      <c r="F46" s="160"/>
      <c r="G46" s="160"/>
      <c r="H46" s="160"/>
      <c r="I46" s="160"/>
      <c r="J46" s="160"/>
      <c r="K46" s="657"/>
      <c r="L46" s="657"/>
      <c r="M46" s="657"/>
      <c r="N46" s="657"/>
      <c r="O46" s="657"/>
      <c r="P46" s="660"/>
    </row>
    <row r="47" spans="1:16" s="666" customFormat="1" ht="38.25">
      <c r="A47" s="661">
        <v>0</v>
      </c>
      <c r="B47" s="662"/>
      <c r="C47" s="667" t="s">
        <v>1340</v>
      </c>
      <c r="D47" s="15" t="s">
        <v>436</v>
      </c>
      <c r="E47" s="668">
        <v>6</v>
      </c>
      <c r="F47" s="160"/>
      <c r="G47" s="160"/>
      <c r="H47" s="160"/>
      <c r="I47" s="160"/>
      <c r="J47" s="160"/>
      <c r="K47" s="657"/>
      <c r="L47" s="657"/>
      <c r="M47" s="657"/>
      <c r="N47" s="657"/>
      <c r="O47" s="657"/>
      <c r="P47" s="660"/>
    </row>
    <row r="48" spans="1:16" s="666" customFormat="1" ht="38.25">
      <c r="A48" s="661">
        <v>0</v>
      </c>
      <c r="B48" s="662"/>
      <c r="C48" s="667" t="s">
        <v>1341</v>
      </c>
      <c r="D48" s="15" t="s">
        <v>436</v>
      </c>
      <c r="E48" s="668">
        <v>12</v>
      </c>
      <c r="F48" s="160"/>
      <c r="G48" s="160"/>
      <c r="H48" s="160"/>
      <c r="I48" s="160"/>
      <c r="J48" s="160"/>
      <c r="K48" s="657"/>
      <c r="L48" s="657"/>
      <c r="M48" s="657"/>
      <c r="N48" s="657"/>
      <c r="O48" s="657"/>
      <c r="P48" s="660"/>
    </row>
    <row r="49" spans="1:16" s="666" customFormat="1" ht="38.25">
      <c r="A49" s="661">
        <v>0</v>
      </c>
      <c r="B49" s="662"/>
      <c r="C49" s="667" t="s">
        <v>1342</v>
      </c>
      <c r="D49" s="15" t="s">
        <v>436</v>
      </c>
      <c r="E49" s="668">
        <v>1</v>
      </c>
      <c r="F49" s="160"/>
      <c r="G49" s="160"/>
      <c r="H49" s="160"/>
      <c r="I49" s="160"/>
      <c r="J49" s="160"/>
      <c r="K49" s="657"/>
      <c r="L49" s="657"/>
      <c r="M49" s="657"/>
      <c r="N49" s="657"/>
      <c r="O49" s="657"/>
      <c r="P49" s="660"/>
    </row>
    <row r="50" spans="1:16" s="666" customFormat="1" ht="38.25">
      <c r="A50" s="661">
        <v>0</v>
      </c>
      <c r="B50" s="662"/>
      <c r="C50" s="667" t="s">
        <v>1343</v>
      </c>
      <c r="D50" s="15" t="s">
        <v>436</v>
      </c>
      <c r="E50" s="668">
        <v>1</v>
      </c>
      <c r="F50" s="160"/>
      <c r="G50" s="160"/>
      <c r="H50" s="160"/>
      <c r="I50" s="160"/>
      <c r="J50" s="160"/>
      <c r="K50" s="657"/>
      <c r="L50" s="657"/>
      <c r="M50" s="657"/>
      <c r="N50" s="657"/>
      <c r="O50" s="657"/>
      <c r="P50" s="660"/>
    </row>
    <row r="51" spans="1:16" s="666" customFormat="1" ht="38.25">
      <c r="A51" s="661">
        <v>0</v>
      </c>
      <c r="B51" s="662"/>
      <c r="C51" s="667" t="s">
        <v>1344</v>
      </c>
      <c r="D51" s="15" t="s">
        <v>436</v>
      </c>
      <c r="E51" s="668">
        <v>1</v>
      </c>
      <c r="F51" s="160"/>
      <c r="G51" s="160"/>
      <c r="H51" s="160"/>
      <c r="I51" s="160"/>
      <c r="J51" s="160"/>
      <c r="K51" s="657"/>
      <c r="L51" s="657"/>
      <c r="M51" s="657"/>
      <c r="N51" s="657"/>
      <c r="O51" s="657"/>
      <c r="P51" s="660"/>
    </row>
    <row r="52" spans="1:16" s="666" customFormat="1" ht="38.25">
      <c r="A52" s="661">
        <v>0</v>
      </c>
      <c r="B52" s="662"/>
      <c r="C52" s="667" t="s">
        <v>1345</v>
      </c>
      <c r="D52" s="15" t="s">
        <v>436</v>
      </c>
      <c r="E52" s="668">
        <v>2</v>
      </c>
      <c r="F52" s="160"/>
      <c r="G52" s="160"/>
      <c r="H52" s="160"/>
      <c r="I52" s="160"/>
      <c r="J52" s="160"/>
      <c r="K52" s="657"/>
      <c r="L52" s="657"/>
      <c r="M52" s="657"/>
      <c r="N52" s="657"/>
      <c r="O52" s="657"/>
      <c r="P52" s="660"/>
    </row>
    <row r="53" spans="1:16" s="666" customFormat="1" ht="38.25">
      <c r="A53" s="661">
        <v>0</v>
      </c>
      <c r="B53" s="662"/>
      <c r="C53" s="667" t="s">
        <v>1346</v>
      </c>
      <c r="D53" s="15" t="s">
        <v>436</v>
      </c>
      <c r="E53" s="668">
        <v>7</v>
      </c>
      <c r="F53" s="160"/>
      <c r="G53" s="160"/>
      <c r="H53" s="160"/>
      <c r="I53" s="160"/>
      <c r="J53" s="160"/>
      <c r="K53" s="657"/>
      <c r="L53" s="657"/>
      <c r="M53" s="657"/>
      <c r="N53" s="657"/>
      <c r="O53" s="657"/>
      <c r="P53" s="660"/>
    </row>
    <row r="54" spans="1:16" s="666" customFormat="1" ht="38.25">
      <c r="A54" s="661">
        <v>0</v>
      </c>
      <c r="B54" s="662"/>
      <c r="C54" s="667" t="s">
        <v>1347</v>
      </c>
      <c r="D54" s="15" t="s">
        <v>436</v>
      </c>
      <c r="E54" s="668">
        <v>3</v>
      </c>
      <c r="F54" s="160"/>
      <c r="G54" s="160"/>
      <c r="H54" s="160"/>
      <c r="I54" s="160"/>
      <c r="J54" s="160"/>
      <c r="K54" s="657"/>
      <c r="L54" s="657"/>
      <c r="M54" s="657"/>
      <c r="N54" s="657"/>
      <c r="O54" s="657"/>
      <c r="P54" s="660"/>
    </row>
    <row r="55" spans="1:16" s="666" customFormat="1" ht="38.25">
      <c r="A55" s="661">
        <v>0</v>
      </c>
      <c r="B55" s="662"/>
      <c r="C55" s="667" t="s">
        <v>1348</v>
      </c>
      <c r="D55" s="15" t="s">
        <v>436</v>
      </c>
      <c r="E55" s="668">
        <v>7</v>
      </c>
      <c r="F55" s="160"/>
      <c r="G55" s="160"/>
      <c r="H55" s="160"/>
      <c r="I55" s="160"/>
      <c r="J55" s="160"/>
      <c r="K55" s="657"/>
      <c r="L55" s="657"/>
      <c r="M55" s="657"/>
      <c r="N55" s="657"/>
      <c r="O55" s="657"/>
      <c r="P55" s="660"/>
    </row>
    <row r="56" spans="1:16" s="666" customFormat="1" ht="38.25">
      <c r="A56" s="661">
        <v>0</v>
      </c>
      <c r="B56" s="662"/>
      <c r="C56" s="667" t="s">
        <v>1349</v>
      </c>
      <c r="D56" s="15" t="s">
        <v>436</v>
      </c>
      <c r="E56" s="668">
        <v>2</v>
      </c>
      <c r="F56" s="160"/>
      <c r="G56" s="160"/>
      <c r="H56" s="160"/>
      <c r="I56" s="160"/>
      <c r="J56" s="160"/>
      <c r="K56" s="657"/>
      <c r="L56" s="657"/>
      <c r="M56" s="657"/>
      <c r="N56" s="657"/>
      <c r="O56" s="657"/>
      <c r="P56" s="660"/>
    </row>
    <row r="57" spans="1:16" s="666" customFormat="1" ht="38.25">
      <c r="A57" s="661">
        <v>0</v>
      </c>
      <c r="B57" s="662"/>
      <c r="C57" s="667" t="s">
        <v>1350</v>
      </c>
      <c r="D57" s="15" t="s">
        <v>436</v>
      </c>
      <c r="E57" s="668">
        <v>1</v>
      </c>
      <c r="F57" s="160"/>
      <c r="G57" s="160"/>
      <c r="H57" s="160"/>
      <c r="I57" s="160"/>
      <c r="J57" s="160"/>
      <c r="K57" s="657"/>
      <c r="L57" s="657"/>
      <c r="M57" s="657"/>
      <c r="N57" s="657"/>
      <c r="O57" s="657"/>
      <c r="P57" s="660"/>
    </row>
    <row r="58" spans="1:16" s="666" customFormat="1" ht="38.25">
      <c r="A58" s="661">
        <v>0</v>
      </c>
      <c r="B58" s="662"/>
      <c r="C58" s="667" t="s">
        <v>1351</v>
      </c>
      <c r="D58" s="15" t="s">
        <v>436</v>
      </c>
      <c r="E58" s="668">
        <v>1</v>
      </c>
      <c r="F58" s="160"/>
      <c r="G58" s="160"/>
      <c r="H58" s="160"/>
      <c r="I58" s="160"/>
      <c r="J58" s="160"/>
      <c r="K58" s="657"/>
      <c r="L58" s="657"/>
      <c r="M58" s="657"/>
      <c r="N58" s="657"/>
      <c r="O58" s="657"/>
      <c r="P58" s="660"/>
    </row>
    <row r="59" spans="1:16" s="666" customFormat="1" ht="38.25">
      <c r="A59" s="661">
        <v>0</v>
      </c>
      <c r="B59" s="662"/>
      <c r="C59" s="667" t="s">
        <v>1352</v>
      </c>
      <c r="D59" s="15" t="s">
        <v>436</v>
      </c>
      <c r="E59" s="668">
        <v>5</v>
      </c>
      <c r="F59" s="160"/>
      <c r="G59" s="160"/>
      <c r="H59" s="160"/>
      <c r="I59" s="160"/>
      <c r="J59" s="160"/>
      <c r="K59" s="657"/>
      <c r="L59" s="657"/>
      <c r="M59" s="657"/>
      <c r="N59" s="657"/>
      <c r="O59" s="657"/>
      <c r="P59" s="660"/>
    </row>
    <row r="60" spans="1:16" s="666" customFormat="1" ht="38.25">
      <c r="A60" s="661">
        <v>0</v>
      </c>
      <c r="B60" s="662"/>
      <c r="C60" s="667" t="s">
        <v>1353</v>
      </c>
      <c r="D60" s="15" t="s">
        <v>436</v>
      </c>
      <c r="E60" s="668">
        <v>3</v>
      </c>
      <c r="F60" s="160"/>
      <c r="G60" s="160"/>
      <c r="H60" s="160"/>
      <c r="I60" s="160"/>
      <c r="J60" s="160"/>
      <c r="K60" s="657"/>
      <c r="L60" s="657"/>
      <c r="M60" s="657"/>
      <c r="N60" s="657"/>
      <c r="O60" s="657"/>
      <c r="P60" s="660"/>
    </row>
    <row r="61" spans="1:16" s="666" customFormat="1" ht="25.5">
      <c r="A61" s="661">
        <v>0</v>
      </c>
      <c r="B61" s="662"/>
      <c r="C61" s="667" t="s">
        <v>1354</v>
      </c>
      <c r="D61" s="15" t="s">
        <v>436</v>
      </c>
      <c r="E61" s="668">
        <v>3</v>
      </c>
      <c r="F61" s="160"/>
      <c r="G61" s="160"/>
      <c r="H61" s="160"/>
      <c r="I61" s="160"/>
      <c r="J61" s="160"/>
      <c r="K61" s="657"/>
      <c r="L61" s="657"/>
      <c r="M61" s="657"/>
      <c r="N61" s="657"/>
      <c r="O61" s="657"/>
      <c r="P61" s="660"/>
    </row>
    <row r="62" spans="1:16" s="666" customFormat="1" ht="25.5">
      <c r="A62" s="661">
        <v>0</v>
      </c>
      <c r="B62" s="662"/>
      <c r="C62" s="667" t="s">
        <v>1355</v>
      </c>
      <c r="D62" s="15" t="s">
        <v>436</v>
      </c>
      <c r="E62" s="668">
        <v>2</v>
      </c>
      <c r="F62" s="160"/>
      <c r="G62" s="160"/>
      <c r="H62" s="160"/>
      <c r="I62" s="160"/>
      <c r="J62" s="160"/>
      <c r="K62" s="657"/>
      <c r="L62" s="657"/>
      <c r="M62" s="657"/>
      <c r="N62" s="657"/>
      <c r="O62" s="657"/>
      <c r="P62" s="660"/>
    </row>
    <row r="63" spans="1:16" s="666" customFormat="1" ht="25.5">
      <c r="A63" s="661">
        <v>0</v>
      </c>
      <c r="B63" s="662"/>
      <c r="C63" s="667" t="s">
        <v>1356</v>
      </c>
      <c r="D63" s="15" t="s">
        <v>436</v>
      </c>
      <c r="E63" s="668">
        <v>2</v>
      </c>
      <c r="F63" s="160"/>
      <c r="G63" s="160"/>
      <c r="H63" s="160"/>
      <c r="I63" s="160"/>
      <c r="J63" s="160"/>
      <c r="K63" s="657"/>
      <c r="L63" s="657"/>
      <c r="M63" s="657"/>
      <c r="N63" s="657"/>
      <c r="O63" s="657"/>
      <c r="P63" s="660"/>
    </row>
    <row r="64" spans="1:16" s="666" customFormat="1" ht="25.5">
      <c r="A64" s="661">
        <v>0</v>
      </c>
      <c r="B64" s="662"/>
      <c r="C64" s="667" t="s">
        <v>1357</v>
      </c>
      <c r="D64" s="15" t="s">
        <v>436</v>
      </c>
      <c r="E64" s="668">
        <v>2</v>
      </c>
      <c r="F64" s="160"/>
      <c r="G64" s="160"/>
      <c r="H64" s="160"/>
      <c r="I64" s="160"/>
      <c r="J64" s="160"/>
      <c r="K64" s="657"/>
      <c r="L64" s="657"/>
      <c r="M64" s="657"/>
      <c r="N64" s="657"/>
      <c r="O64" s="657"/>
      <c r="P64" s="660"/>
    </row>
    <row r="65" spans="1:16" s="666" customFormat="1" ht="25.5">
      <c r="A65" s="661">
        <v>0</v>
      </c>
      <c r="B65" s="662"/>
      <c r="C65" s="667" t="s">
        <v>1358</v>
      </c>
      <c r="D65" s="15" t="s">
        <v>436</v>
      </c>
      <c r="E65" s="668">
        <v>1</v>
      </c>
      <c r="F65" s="160"/>
      <c r="G65" s="160"/>
      <c r="H65" s="160"/>
      <c r="I65" s="160"/>
      <c r="J65" s="160"/>
      <c r="K65" s="657"/>
      <c r="L65" s="657"/>
      <c r="M65" s="657"/>
      <c r="N65" s="657"/>
      <c r="O65" s="657"/>
      <c r="P65" s="660"/>
    </row>
    <row r="66" spans="1:16" s="666" customFormat="1" ht="25.5">
      <c r="A66" s="661">
        <v>0</v>
      </c>
      <c r="B66" s="662"/>
      <c r="C66" s="667" t="s">
        <v>1359</v>
      </c>
      <c r="D66" s="15" t="s">
        <v>436</v>
      </c>
      <c r="E66" s="668">
        <v>1</v>
      </c>
      <c r="F66" s="160"/>
      <c r="G66" s="160"/>
      <c r="H66" s="160"/>
      <c r="I66" s="160"/>
      <c r="J66" s="160"/>
      <c r="K66" s="657"/>
      <c r="L66" s="657"/>
      <c r="M66" s="657"/>
      <c r="N66" s="657"/>
      <c r="O66" s="657"/>
      <c r="P66" s="660"/>
    </row>
    <row r="67" spans="1:16" s="666" customFormat="1" ht="38.25">
      <c r="A67" s="661">
        <v>0</v>
      </c>
      <c r="B67" s="662"/>
      <c r="C67" s="667" t="s">
        <v>1360</v>
      </c>
      <c r="D67" s="15" t="s">
        <v>436</v>
      </c>
      <c r="E67" s="668">
        <v>2</v>
      </c>
      <c r="F67" s="160"/>
      <c r="G67" s="160"/>
      <c r="H67" s="160"/>
      <c r="I67" s="160"/>
      <c r="J67" s="160"/>
      <c r="K67" s="657"/>
      <c r="L67" s="657"/>
      <c r="M67" s="657"/>
      <c r="N67" s="657"/>
      <c r="O67" s="657"/>
      <c r="P67" s="660"/>
    </row>
    <row r="68" spans="1:16" s="666" customFormat="1" ht="38.25">
      <c r="A68" s="661">
        <v>0</v>
      </c>
      <c r="B68" s="662"/>
      <c r="C68" s="667" t="s">
        <v>1361</v>
      </c>
      <c r="D68" s="15" t="s">
        <v>436</v>
      </c>
      <c r="E68" s="668">
        <v>10</v>
      </c>
      <c r="F68" s="160"/>
      <c r="G68" s="160"/>
      <c r="H68" s="160"/>
      <c r="I68" s="160"/>
      <c r="J68" s="160"/>
      <c r="K68" s="657"/>
      <c r="L68" s="657"/>
      <c r="M68" s="657"/>
      <c r="N68" s="657"/>
      <c r="O68" s="657"/>
      <c r="P68" s="660"/>
    </row>
    <row r="69" spans="1:16" s="666" customFormat="1" ht="38.25">
      <c r="A69" s="661">
        <v>0</v>
      </c>
      <c r="B69" s="662"/>
      <c r="C69" s="667" t="s">
        <v>1362</v>
      </c>
      <c r="D69" s="15" t="s">
        <v>436</v>
      </c>
      <c r="E69" s="668">
        <v>18</v>
      </c>
      <c r="F69" s="160"/>
      <c r="G69" s="160"/>
      <c r="H69" s="160"/>
      <c r="I69" s="160"/>
      <c r="J69" s="160"/>
      <c r="K69" s="657"/>
      <c r="L69" s="657"/>
      <c r="M69" s="657"/>
      <c r="N69" s="657"/>
      <c r="O69" s="657"/>
      <c r="P69" s="660"/>
    </row>
    <row r="70" spans="1:16" s="666" customFormat="1" ht="38.25">
      <c r="A70" s="661">
        <v>0</v>
      </c>
      <c r="B70" s="662"/>
      <c r="C70" s="667" t="s">
        <v>1363</v>
      </c>
      <c r="D70" s="15" t="s">
        <v>436</v>
      </c>
      <c r="E70" s="668">
        <v>4</v>
      </c>
      <c r="F70" s="160"/>
      <c r="G70" s="160"/>
      <c r="H70" s="160"/>
      <c r="I70" s="160"/>
      <c r="J70" s="160"/>
      <c r="K70" s="657"/>
      <c r="L70" s="657"/>
      <c r="M70" s="657"/>
      <c r="N70" s="657"/>
      <c r="O70" s="657"/>
      <c r="P70" s="660"/>
    </row>
    <row r="71" spans="1:16" s="666" customFormat="1" ht="38.25">
      <c r="A71" s="661">
        <v>0</v>
      </c>
      <c r="B71" s="662"/>
      <c r="C71" s="667" t="s">
        <v>1364</v>
      </c>
      <c r="D71" s="15" t="s">
        <v>436</v>
      </c>
      <c r="E71" s="668">
        <v>2</v>
      </c>
      <c r="F71" s="160"/>
      <c r="G71" s="160"/>
      <c r="H71" s="160"/>
      <c r="I71" s="160"/>
      <c r="J71" s="160"/>
      <c r="K71" s="657"/>
      <c r="L71" s="657"/>
      <c r="M71" s="657"/>
      <c r="N71" s="657"/>
      <c r="O71" s="657"/>
      <c r="P71" s="660"/>
    </row>
    <row r="72" spans="1:16" s="666" customFormat="1" ht="38.25">
      <c r="A72" s="661">
        <v>0</v>
      </c>
      <c r="B72" s="662"/>
      <c r="C72" s="667" t="s">
        <v>1365</v>
      </c>
      <c r="D72" s="15" t="s">
        <v>436</v>
      </c>
      <c r="E72" s="668">
        <v>2</v>
      </c>
      <c r="F72" s="160"/>
      <c r="G72" s="160"/>
      <c r="H72" s="160"/>
      <c r="I72" s="160"/>
      <c r="J72" s="160"/>
      <c r="K72" s="657"/>
      <c r="L72" s="657"/>
      <c r="M72" s="657"/>
      <c r="N72" s="657"/>
      <c r="O72" s="657"/>
      <c r="P72" s="660"/>
    </row>
    <row r="73" spans="1:16" s="666" customFormat="1" ht="25.5">
      <c r="A73" s="661">
        <v>0</v>
      </c>
      <c r="B73" s="662"/>
      <c r="C73" s="669" t="s">
        <v>820</v>
      </c>
      <c r="D73" s="15" t="s">
        <v>29</v>
      </c>
      <c r="E73" s="665">
        <f>E45</f>
        <v>344</v>
      </c>
      <c r="F73" s="160"/>
      <c r="G73" s="160"/>
      <c r="H73" s="160"/>
      <c r="I73" s="160"/>
      <c r="J73" s="160"/>
      <c r="K73" s="657"/>
      <c r="L73" s="657"/>
      <c r="M73" s="657"/>
      <c r="N73" s="657"/>
      <c r="O73" s="657"/>
      <c r="P73" s="660"/>
    </row>
    <row r="74" spans="1:16">
      <c r="A74" s="675"/>
      <c r="B74" s="676"/>
      <c r="C74" s="677"/>
      <c r="D74" s="678"/>
      <c r="E74" s="679"/>
      <c r="F74" s="679">
        <v>0</v>
      </c>
      <c r="G74" s="679">
        <v>0</v>
      </c>
      <c r="H74" s="680"/>
      <c r="I74" s="679"/>
      <c r="J74" s="679"/>
      <c r="K74" s="679"/>
      <c r="L74" s="679"/>
      <c r="M74" s="679"/>
      <c r="N74" s="679"/>
      <c r="O74" s="679"/>
      <c r="P74" s="681"/>
    </row>
    <row r="75" spans="1:16" ht="15.4" customHeight="1">
      <c r="A75" s="682"/>
      <c r="B75" s="682"/>
      <c r="C75" s="881" t="s">
        <v>97</v>
      </c>
      <c r="D75" s="882"/>
      <c r="E75" s="882"/>
      <c r="F75" s="882"/>
      <c r="G75" s="882"/>
      <c r="H75" s="882"/>
      <c r="I75" s="882"/>
      <c r="J75" s="882"/>
      <c r="K75" s="882"/>
      <c r="L75" s="683"/>
      <c r="M75" s="683"/>
      <c r="N75" s="683"/>
      <c r="O75" s="683"/>
      <c r="P75" s="683"/>
    </row>
    <row r="76" spans="1:16" s="684" customFormat="1" collapsed="1">
      <c r="I76" s="685"/>
    </row>
    <row r="77" spans="1:16" s="686" customFormat="1" ht="12.75" customHeight="1">
      <c r="B77" s="687" t="s">
        <v>52</v>
      </c>
    </row>
    <row r="78" spans="1:16" s="686" customFormat="1" ht="45" customHeight="1">
      <c r="A78" s="87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8" s="875"/>
      <c r="C78" s="875"/>
      <c r="D78" s="875"/>
      <c r="E78" s="875"/>
      <c r="F78" s="875"/>
      <c r="G78" s="875"/>
      <c r="H78" s="875"/>
      <c r="I78" s="875"/>
      <c r="J78" s="875"/>
      <c r="K78" s="875"/>
      <c r="L78" s="875"/>
      <c r="M78" s="875"/>
      <c r="N78" s="875"/>
      <c r="O78" s="875"/>
      <c r="P78" s="875"/>
    </row>
    <row r="79" spans="1:16" s="686" customFormat="1" ht="84.75" customHeight="1">
      <c r="A79" s="875"/>
      <c r="B79" s="875"/>
      <c r="C79" s="875"/>
      <c r="D79" s="875"/>
      <c r="E79" s="875"/>
      <c r="F79" s="875"/>
      <c r="G79" s="875"/>
      <c r="H79" s="875"/>
      <c r="I79" s="875"/>
      <c r="J79" s="875"/>
      <c r="K79" s="875"/>
      <c r="L79" s="875"/>
      <c r="M79" s="875"/>
      <c r="N79" s="875"/>
      <c r="O79" s="875"/>
      <c r="P79" s="875"/>
    </row>
    <row r="80" spans="1:16" s="686" customFormat="1" ht="12.75" customHeight="1">
      <c r="B80" s="688"/>
    </row>
    <row r="81" spans="2:14" s="686" customFormat="1" ht="12.75" customHeight="1">
      <c r="B81" s="688"/>
    </row>
    <row r="82" spans="2:14" s="684" customFormat="1">
      <c r="B82" s="684" t="s">
        <v>8</v>
      </c>
      <c r="L82" s="684" t="str">
        <f>Koptame!B41</f>
        <v>Pārbaudīja:</v>
      </c>
    </row>
    <row r="83" spans="2:14" s="684" customFormat="1" ht="14.25" customHeight="1">
      <c r="C83" s="689">
        <f>Koptame!C36</f>
        <v>0</v>
      </c>
      <c r="L83" s="689"/>
      <c r="M83" s="872">
        <f>Koptame!C42</f>
        <v>0</v>
      </c>
      <c r="N83" s="872"/>
    </row>
    <row r="84" spans="2:14" s="684" customFormat="1">
      <c r="C84" s="690">
        <f>Koptame!C37</f>
        <v>0</v>
      </c>
      <c r="L84" s="690"/>
      <c r="M84" s="873">
        <f>Koptame!C43</f>
        <v>0</v>
      </c>
      <c r="N84" s="873"/>
    </row>
    <row r="85" spans="2:14" s="684" customFormat="1" collapsed="1">
      <c r="B85" s="685"/>
      <c r="F85" s="685"/>
      <c r="G85" s="685"/>
    </row>
  </sheetData>
  <mergeCells count="17">
    <mergeCell ref="A2:P2"/>
    <mergeCell ref="L9:O9"/>
    <mergeCell ref="D3:P3"/>
    <mergeCell ref="D4:P4"/>
    <mergeCell ref="D5:P5"/>
    <mergeCell ref="M83:N83"/>
    <mergeCell ref="M84:N84"/>
    <mergeCell ref="L11:P11"/>
    <mergeCell ref="A79:P79"/>
    <mergeCell ref="A78:P78"/>
    <mergeCell ref="A11:A12"/>
    <mergeCell ref="B11:B12"/>
    <mergeCell ref="C11:C12"/>
    <mergeCell ref="D11:D12"/>
    <mergeCell ref="C75:K75"/>
    <mergeCell ref="E11:E12"/>
    <mergeCell ref="F11:K11"/>
  </mergeCells>
  <conditionalFormatting sqref="I14:I29 I36:I73">
    <cfRule type="expression" dxfId="493" priority="15" stopIfTrue="1">
      <formula>I14=#REF!=FALSE</formula>
    </cfRule>
    <cfRule type="expression" dxfId="492" priority="16">
      <formula>#REF!&gt;0</formula>
    </cfRule>
    <cfRule type="expression" dxfId="491" priority="17">
      <formula>#REF!=3</formula>
    </cfRule>
    <cfRule type="expression" dxfId="490" priority="18">
      <formula>#REF!=2</formula>
    </cfRule>
    <cfRule type="expression" dxfId="489" priority="19">
      <formula>#REF!=1</formula>
    </cfRule>
    <cfRule type="expression" dxfId="488" priority="20" stopIfTrue="1">
      <formula>I14=#REF!=FALSE</formula>
    </cfRule>
  </conditionalFormatting>
  <conditionalFormatting sqref="I14:I29">
    <cfRule type="expression" dxfId="487" priority="5">
      <formula>#REF!&gt;0</formula>
    </cfRule>
    <cfRule type="expression" dxfId="486" priority="6">
      <formula>#REF!=3</formula>
    </cfRule>
    <cfRule type="expression" dxfId="485" priority="7">
      <formula>#REF!=2</formula>
    </cfRule>
    <cfRule type="expression" dxfId="484" priority="8">
      <formula>#REF!=1</formula>
    </cfRule>
  </conditionalFormatting>
  <conditionalFormatting sqref="I30:I35">
    <cfRule type="expression" dxfId="483" priority="9" stopIfTrue="1">
      <formula>I30=#REF!=FALSE</formula>
    </cfRule>
    <cfRule type="expression" dxfId="482" priority="10">
      <formula>#REF!&gt;0</formula>
    </cfRule>
    <cfRule type="expression" dxfId="481" priority="11">
      <formula>#REF!=3</formula>
    </cfRule>
    <cfRule type="expression" dxfId="480" priority="12">
      <formula>#REF!=2</formula>
    </cfRule>
    <cfRule type="expression" dxfId="479" priority="13">
      <formula>#REF!=1</formula>
    </cfRule>
    <cfRule type="expression" dxfId="478" priority="14" stopIfTrue="1">
      <formula>I30=#REF!=FALSE</formula>
    </cfRule>
  </conditionalFormatting>
  <conditionalFormatting sqref="I36:I73">
    <cfRule type="expression" dxfId="477" priority="1">
      <formula>#REF!&gt;0</formula>
    </cfRule>
    <cfRule type="expression" dxfId="476" priority="2">
      <formula>#REF!=3</formula>
    </cfRule>
    <cfRule type="expression" dxfId="475" priority="3">
      <formula>#REF!=2</formula>
    </cfRule>
    <cfRule type="expression" dxfId="474" priority="4">
      <formula>#REF!=1</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5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P51"/>
  <sheetViews>
    <sheetView showZeros="0" view="pageBreakPreview" topLeftCell="A37" zoomScale="130" zoomScaleNormal="100" zoomScaleSheetLayoutView="130" workbookViewId="0">
      <selection sqref="A1:XFD1048576"/>
    </sheetView>
  </sheetViews>
  <sheetFormatPr defaultColWidth="9.140625" defaultRowHeight="14.25"/>
  <cols>
    <col min="1" max="1" width="9" style="642" customWidth="1"/>
    <col min="2" max="2" width="9.28515625" style="642" customWidth="1"/>
    <col min="3" max="3" width="40.28515625" style="642" customWidth="1"/>
    <col min="4" max="4" width="8.140625" style="642" customWidth="1"/>
    <col min="5" max="11" width="9.140625" style="642"/>
    <col min="12" max="12" width="11.7109375" style="642" customWidth="1"/>
    <col min="13" max="13" width="12.28515625" style="642" customWidth="1"/>
    <col min="14" max="14" width="12.7109375" style="642" customWidth="1"/>
    <col min="15" max="15" width="11.7109375" style="642" customWidth="1"/>
    <col min="16" max="16" width="12.85546875" style="642" customWidth="1"/>
    <col min="17" max="16384" width="9.140625" style="642"/>
  </cols>
  <sheetData>
    <row r="1" spans="1:16" s="637" customFormat="1" ht="15">
      <c r="E1" s="638"/>
      <c r="F1" s="638"/>
      <c r="G1" s="639" t="s">
        <v>87</v>
      </c>
      <c r="H1" s="640" t="str">
        <f>kops1!B29</f>
        <v>1,9</v>
      </c>
    </row>
    <row r="2" spans="1:16" s="637" customFormat="1" ht="15">
      <c r="A2" s="883" t="str">
        <f>C13</f>
        <v>Iekšējie apdares darbi</v>
      </c>
      <c r="B2" s="883"/>
      <c r="C2" s="883"/>
      <c r="D2" s="883"/>
      <c r="E2" s="883"/>
      <c r="F2" s="883"/>
      <c r="G2" s="883"/>
      <c r="H2" s="883"/>
      <c r="I2" s="883"/>
      <c r="J2" s="883"/>
      <c r="K2" s="883"/>
      <c r="L2" s="883"/>
      <c r="M2" s="883"/>
      <c r="N2" s="883"/>
      <c r="O2" s="883"/>
      <c r="P2" s="883"/>
    </row>
    <row r="3" spans="1:16" ht="15">
      <c r="A3" s="641"/>
      <c r="B3" s="641"/>
      <c r="C3" s="641" t="s">
        <v>11</v>
      </c>
      <c r="D3" s="885" t="str">
        <f>Koptame!C11</f>
        <v>Pirmsskolas izglītības iestāde</v>
      </c>
      <c r="E3" s="885"/>
      <c r="F3" s="885"/>
      <c r="G3" s="885"/>
      <c r="H3" s="885"/>
      <c r="I3" s="885"/>
      <c r="J3" s="885"/>
      <c r="K3" s="885"/>
      <c r="L3" s="885"/>
      <c r="M3" s="885"/>
      <c r="N3" s="885"/>
      <c r="O3" s="885"/>
      <c r="P3" s="885"/>
    </row>
    <row r="4" spans="1:16" ht="15">
      <c r="A4" s="641"/>
      <c r="B4" s="641"/>
      <c r="C4" s="641" t="s">
        <v>12</v>
      </c>
      <c r="D4" s="885" t="str">
        <f>Koptame!C12</f>
        <v>Pirmsskolas izglītības iestādes jaunbūve</v>
      </c>
      <c r="E4" s="885"/>
      <c r="F4" s="885"/>
      <c r="G4" s="885"/>
      <c r="H4" s="885"/>
      <c r="I4" s="885"/>
      <c r="J4" s="885"/>
      <c r="K4" s="885"/>
      <c r="L4" s="885"/>
      <c r="M4" s="885"/>
      <c r="N4" s="885"/>
      <c r="O4" s="885"/>
      <c r="P4" s="885"/>
    </row>
    <row r="5" spans="1:16" ht="15">
      <c r="A5" s="641"/>
      <c r="B5" s="641"/>
      <c r="C5" s="641" t="s">
        <v>13</v>
      </c>
      <c r="D5" s="885" t="str">
        <f>Koptame!C13</f>
        <v>Baložu iela 33, Baloži, Ķekavas novads</v>
      </c>
      <c r="E5" s="885"/>
      <c r="F5" s="885"/>
      <c r="G5" s="885"/>
      <c r="H5" s="885"/>
      <c r="I5" s="885"/>
      <c r="J5" s="885"/>
      <c r="K5" s="885"/>
      <c r="L5" s="885"/>
      <c r="M5" s="885"/>
      <c r="N5" s="885"/>
      <c r="O5" s="885"/>
      <c r="P5" s="885"/>
    </row>
    <row r="6" spans="1:16">
      <c r="A6" s="641"/>
      <c r="B6" s="641"/>
      <c r="C6" s="641" t="str">
        <f>Koptame!B14</f>
        <v>Iepirkuma Id Nr.</v>
      </c>
      <c r="D6" s="643" t="str">
        <f>Koptame!C14</f>
        <v>ĶNP 2023/85</v>
      </c>
      <c r="E6" s="644"/>
      <c r="F6" s="644"/>
      <c r="G6" s="644"/>
      <c r="H6" s="644"/>
      <c r="I6" s="644"/>
      <c r="J6" s="644"/>
      <c r="K6" s="644"/>
      <c r="L6" s="644"/>
      <c r="M6" s="644"/>
      <c r="N6" s="644"/>
      <c r="O6" s="644"/>
      <c r="P6" s="645"/>
    </row>
    <row r="7" spans="1:16">
      <c r="A7" s="646" t="str">
        <f>Koptame!B17</f>
        <v>Tāme sastādīta 2024.gada tirgus cenās</v>
      </c>
      <c r="B7" s="647"/>
      <c r="D7" s="643"/>
      <c r="E7" s="643"/>
      <c r="F7" s="643"/>
      <c r="G7" s="643"/>
      <c r="H7" s="643"/>
      <c r="I7" s="643"/>
      <c r="J7" s="643"/>
      <c r="K7" s="644"/>
      <c r="L7" s="644"/>
      <c r="M7" s="644"/>
      <c r="N7" s="644"/>
      <c r="O7" s="641" t="s">
        <v>86</v>
      </c>
      <c r="P7" s="648">
        <f>P41</f>
        <v>0</v>
      </c>
    </row>
    <row r="8" spans="1:16">
      <c r="A8" s="649"/>
      <c r="B8" s="649"/>
      <c r="D8" s="650"/>
      <c r="E8" s="644"/>
      <c r="F8" s="644"/>
      <c r="G8" s="644"/>
      <c r="H8" s="644"/>
      <c r="I8" s="644"/>
      <c r="J8" s="644"/>
      <c r="K8" s="644"/>
      <c r="N8" s="644"/>
      <c r="O8" s="644"/>
      <c r="P8" s="645"/>
    </row>
    <row r="9" spans="1:16" ht="15.4" customHeight="1">
      <c r="A9" s="651"/>
      <c r="B9" s="651"/>
      <c r="J9" s="652"/>
      <c r="K9" s="652"/>
      <c r="L9" s="884" t="str">
        <f>Koptame!D16</f>
        <v xml:space="preserve">Tāme sastādīta:   </v>
      </c>
      <c r="M9" s="884"/>
      <c r="N9" s="884"/>
      <c r="O9" s="884"/>
      <c r="P9" s="652"/>
    </row>
    <row r="10" spans="1:16" ht="15">
      <c r="A10" s="651"/>
      <c r="B10" s="651"/>
    </row>
    <row r="11" spans="1:16" ht="14.25" customHeight="1">
      <c r="A11" s="876" t="s">
        <v>15</v>
      </c>
      <c r="B11" s="877" t="s">
        <v>21</v>
      </c>
      <c r="C11" s="879" t="s">
        <v>91</v>
      </c>
      <c r="D11" s="880" t="s">
        <v>22</v>
      </c>
      <c r="E11" s="876" t="s">
        <v>23</v>
      </c>
      <c r="F11" s="874" t="s">
        <v>24</v>
      </c>
      <c r="G11" s="874"/>
      <c r="H11" s="874"/>
      <c r="I11" s="874"/>
      <c r="J11" s="874"/>
      <c r="K11" s="874"/>
      <c r="L11" s="874" t="s">
        <v>25</v>
      </c>
      <c r="M11" s="874"/>
      <c r="N11" s="874"/>
      <c r="O11" s="874"/>
      <c r="P11" s="874"/>
    </row>
    <row r="12" spans="1:16" ht="73.5" customHeight="1">
      <c r="A12" s="876"/>
      <c r="B12" s="878"/>
      <c r="C12" s="879"/>
      <c r="D12" s="880"/>
      <c r="E12" s="876"/>
      <c r="F12" s="653" t="s">
        <v>26</v>
      </c>
      <c r="G12" s="653" t="s">
        <v>55</v>
      </c>
      <c r="H12" s="653" t="s">
        <v>56</v>
      </c>
      <c r="I12" s="653" t="s">
        <v>89</v>
      </c>
      <c r="J12" s="653" t="s">
        <v>57</v>
      </c>
      <c r="K12" s="653" t="s">
        <v>58</v>
      </c>
      <c r="L12" s="653" t="s">
        <v>18</v>
      </c>
      <c r="M12" s="653" t="s">
        <v>56</v>
      </c>
      <c r="N12" s="653" t="s">
        <v>89</v>
      </c>
      <c r="O12" s="653" t="s">
        <v>57</v>
      </c>
      <c r="P12" s="653" t="s">
        <v>59</v>
      </c>
    </row>
    <row r="13" spans="1:16" ht="15.75">
      <c r="A13" s="654"/>
      <c r="B13" s="655">
        <v>0</v>
      </c>
      <c r="C13" s="656" t="str">
        <f>kops1!C29</f>
        <v>Iekšējie apdares darbi</v>
      </c>
      <c r="D13" s="14"/>
      <c r="E13" s="15"/>
      <c r="F13" s="657">
        <v>0</v>
      </c>
      <c r="G13" s="657">
        <v>0</v>
      </c>
      <c r="H13" s="658"/>
      <c r="I13" s="659"/>
      <c r="J13" s="659"/>
      <c r="K13" s="657">
        <f t="shared" ref="K13" si="0">SUM(H13:J13)</f>
        <v>0</v>
      </c>
      <c r="L13" s="657">
        <f t="shared" ref="L13" si="1">ROUND(F13*E13,2)</f>
        <v>0</v>
      </c>
      <c r="M13" s="657">
        <f t="shared" ref="M13" si="2">ROUND(H13*E13,2)</f>
        <v>0</v>
      </c>
      <c r="N13" s="657">
        <f t="shared" ref="N13" si="3">ROUND(I13*E13,2)</f>
        <v>0</v>
      </c>
      <c r="O13" s="657">
        <f t="shared" ref="O13" si="4">ROUND(J13*E13,2)</f>
        <v>0</v>
      </c>
      <c r="P13" s="660">
        <f t="shared" ref="P13" si="5">SUM(M13:O13)</f>
        <v>0</v>
      </c>
    </row>
    <row r="14" spans="1:16" s="666" customFormat="1">
      <c r="A14" s="691">
        <v>0</v>
      </c>
      <c r="B14" s="692"/>
      <c r="C14" s="693" t="s">
        <v>950</v>
      </c>
      <c r="D14" s="15"/>
      <c r="E14" s="674"/>
      <c r="F14" s="160"/>
      <c r="G14" s="160">
        <v>0</v>
      </c>
      <c r="H14" s="160">
        <f t="shared" ref="H14:H15" si="6">ROUND(F14*G14,2)</f>
        <v>0</v>
      </c>
      <c r="I14" s="160">
        <v>0</v>
      </c>
      <c r="J14" s="160">
        <v>0</v>
      </c>
      <c r="K14" s="657">
        <f>SUM(H14:J14)</f>
        <v>0</v>
      </c>
      <c r="L14" s="657">
        <f>ROUND(F14*E14,2)</f>
        <v>0</v>
      </c>
      <c r="M14" s="657">
        <f>ROUND(H14*E14,2)</f>
        <v>0</v>
      </c>
      <c r="N14" s="657">
        <f>ROUND(I14*E14,2)</f>
        <v>0</v>
      </c>
      <c r="O14" s="657">
        <f>ROUND(J14*E14,2)</f>
        <v>0</v>
      </c>
      <c r="P14" s="660">
        <f>SUM(M14:O14)</f>
        <v>0</v>
      </c>
    </row>
    <row r="15" spans="1:16" s="666" customFormat="1">
      <c r="A15" s="691">
        <v>0</v>
      </c>
      <c r="B15" s="692"/>
      <c r="C15" s="694" t="s">
        <v>958</v>
      </c>
      <c r="D15" s="15"/>
      <c r="E15" s="674"/>
      <c r="F15" s="160"/>
      <c r="G15" s="160"/>
      <c r="H15" s="160">
        <f t="shared" si="6"/>
        <v>0</v>
      </c>
      <c r="I15" s="160"/>
      <c r="J15" s="160"/>
      <c r="K15" s="657">
        <f t="shared" ref="K15" si="7">SUM(H15:J15)</f>
        <v>0</v>
      </c>
      <c r="L15" s="657">
        <f t="shared" ref="L15" si="8">ROUND(F15*E15,2)</f>
        <v>0</v>
      </c>
      <c r="M15" s="657">
        <f t="shared" ref="M15" si="9">ROUND(H15*E15,2)</f>
        <v>0</v>
      </c>
      <c r="N15" s="657">
        <f t="shared" ref="N15" si="10">ROUND(I15*E15,2)</f>
        <v>0</v>
      </c>
      <c r="O15" s="657">
        <f t="shared" ref="O15" si="11">ROUND(J15*E15,2)</f>
        <v>0</v>
      </c>
      <c r="P15" s="660">
        <f t="shared" ref="P15" si="12">SUM(M15:O15)</f>
        <v>0</v>
      </c>
    </row>
    <row r="16" spans="1:16" s="666" customFormat="1" ht="85.9" customHeight="1">
      <c r="A16" s="691">
        <v>1</v>
      </c>
      <c r="B16" s="692"/>
      <c r="C16" s="632" t="s">
        <v>1444</v>
      </c>
      <c r="D16" s="15" t="s">
        <v>29</v>
      </c>
      <c r="E16" s="674">
        <f>698+797.7</f>
        <v>1495.7</v>
      </c>
      <c r="F16" s="160"/>
      <c r="G16" s="160"/>
      <c r="H16" s="160"/>
      <c r="I16" s="160"/>
      <c r="J16" s="695"/>
      <c r="K16" s="657"/>
      <c r="L16" s="657"/>
      <c r="M16" s="657"/>
      <c r="N16" s="657"/>
      <c r="O16" s="657"/>
      <c r="P16" s="660"/>
    </row>
    <row r="17" spans="1:16" s="666" customFormat="1" ht="76.5">
      <c r="A17" s="691">
        <v>2</v>
      </c>
      <c r="B17" s="692"/>
      <c r="C17" s="632" t="s">
        <v>1445</v>
      </c>
      <c r="D17" s="15" t="s">
        <v>29</v>
      </c>
      <c r="E17" s="674">
        <f>114.9+292.9</f>
        <v>407.79999999999995</v>
      </c>
      <c r="F17" s="160"/>
      <c r="G17" s="160"/>
      <c r="H17" s="160"/>
      <c r="I17" s="160"/>
      <c r="J17" s="695"/>
      <c r="K17" s="657"/>
      <c r="L17" s="657"/>
      <c r="M17" s="657"/>
      <c r="N17" s="657"/>
      <c r="O17" s="657"/>
      <c r="P17" s="660"/>
    </row>
    <row r="18" spans="1:16" s="666" customFormat="1" ht="25.5">
      <c r="A18" s="691">
        <v>3</v>
      </c>
      <c r="B18" s="692"/>
      <c r="C18" s="632" t="s">
        <v>1737</v>
      </c>
      <c r="D18" s="15" t="s">
        <v>29</v>
      </c>
      <c r="E18" s="674">
        <f>188+89.4</f>
        <v>277.39999999999998</v>
      </c>
      <c r="F18" s="160"/>
      <c r="G18" s="160"/>
      <c r="H18" s="160"/>
      <c r="I18" s="160"/>
      <c r="J18" s="160"/>
      <c r="K18" s="657"/>
      <c r="L18" s="657"/>
      <c r="M18" s="657"/>
      <c r="N18" s="657"/>
      <c r="O18" s="657"/>
      <c r="P18" s="660"/>
    </row>
    <row r="19" spans="1:16" s="666" customFormat="1" ht="38.25">
      <c r="A19" s="691">
        <v>4</v>
      </c>
      <c r="B19" s="692"/>
      <c r="C19" s="632" t="s">
        <v>956</v>
      </c>
      <c r="D19" s="15" t="s">
        <v>29</v>
      </c>
      <c r="E19" s="674">
        <f>62+56.7</f>
        <v>118.7</v>
      </c>
      <c r="F19" s="160"/>
      <c r="G19" s="160"/>
      <c r="H19" s="160"/>
      <c r="I19" s="160"/>
      <c r="J19" s="160"/>
      <c r="K19" s="657"/>
      <c r="L19" s="657"/>
      <c r="M19" s="657"/>
      <c r="N19" s="657"/>
      <c r="O19" s="657"/>
      <c r="P19" s="660"/>
    </row>
    <row r="20" spans="1:16" s="666" customFormat="1" ht="39.4" customHeight="1">
      <c r="A20" s="691">
        <v>5</v>
      </c>
      <c r="B20" s="696"/>
      <c r="C20" s="697" t="s">
        <v>951</v>
      </c>
      <c r="D20" s="15" t="s">
        <v>29</v>
      </c>
      <c r="E20" s="674">
        <f t="shared" ref="E20:E22" si="13">62+56.1</f>
        <v>118.1</v>
      </c>
      <c r="F20" s="160"/>
      <c r="G20" s="160"/>
      <c r="H20" s="160"/>
      <c r="I20" s="160"/>
      <c r="J20" s="160"/>
      <c r="K20" s="657"/>
      <c r="L20" s="657"/>
      <c r="M20" s="657"/>
      <c r="N20" s="657"/>
      <c r="O20" s="657"/>
      <c r="P20" s="660"/>
    </row>
    <row r="21" spans="1:16" s="666" customFormat="1">
      <c r="A21" s="691">
        <v>6</v>
      </c>
      <c r="B21" s="696"/>
      <c r="C21" s="635" t="s">
        <v>952</v>
      </c>
      <c r="D21" s="15" t="s">
        <v>29</v>
      </c>
      <c r="E21" s="674">
        <f t="shared" si="13"/>
        <v>118.1</v>
      </c>
      <c r="F21" s="160"/>
      <c r="G21" s="160"/>
      <c r="H21" s="160"/>
      <c r="I21" s="160"/>
      <c r="J21" s="160"/>
      <c r="K21" s="657"/>
      <c r="L21" s="657"/>
      <c r="M21" s="657"/>
      <c r="N21" s="657"/>
      <c r="O21" s="657"/>
      <c r="P21" s="660"/>
    </row>
    <row r="22" spans="1:16" s="666" customFormat="1" ht="25.5">
      <c r="A22" s="691">
        <v>7</v>
      </c>
      <c r="B22" s="698"/>
      <c r="C22" s="635" t="s">
        <v>957</v>
      </c>
      <c r="D22" s="15" t="s">
        <v>29</v>
      </c>
      <c r="E22" s="674">
        <f t="shared" si="13"/>
        <v>118.1</v>
      </c>
      <c r="F22" s="160"/>
      <c r="G22" s="160"/>
      <c r="H22" s="160"/>
      <c r="I22" s="674"/>
      <c r="J22" s="699"/>
      <c r="K22" s="657"/>
      <c r="L22" s="657"/>
      <c r="M22" s="657"/>
      <c r="N22" s="657"/>
      <c r="O22" s="657"/>
      <c r="P22" s="660"/>
    </row>
    <row r="23" spans="1:16" s="666" customFormat="1" ht="85.9" customHeight="1">
      <c r="A23" s="691">
        <v>8</v>
      </c>
      <c r="B23" s="692"/>
      <c r="C23" s="632" t="s">
        <v>1446</v>
      </c>
      <c r="D23" s="15" t="s">
        <v>29</v>
      </c>
      <c r="E23" s="674">
        <f>77.8+77.8</f>
        <v>155.6</v>
      </c>
      <c r="F23" s="160"/>
      <c r="G23" s="160"/>
      <c r="H23" s="160"/>
      <c r="I23" s="160"/>
      <c r="J23" s="695"/>
      <c r="K23" s="657"/>
      <c r="L23" s="657"/>
      <c r="M23" s="657"/>
      <c r="N23" s="657"/>
      <c r="O23" s="657"/>
      <c r="P23" s="660"/>
    </row>
    <row r="24" spans="1:16" s="666" customFormat="1" ht="85.9" customHeight="1">
      <c r="A24" s="691">
        <v>9</v>
      </c>
      <c r="B24" s="692"/>
      <c r="C24" s="632" t="s">
        <v>1447</v>
      </c>
      <c r="D24" s="15" t="s">
        <v>29</v>
      </c>
      <c r="E24" s="674">
        <f>506.4+549.5</f>
        <v>1055.9000000000001</v>
      </c>
      <c r="F24" s="160"/>
      <c r="G24" s="160"/>
      <c r="H24" s="160"/>
      <c r="I24" s="160"/>
      <c r="J24" s="695"/>
      <c r="K24" s="657"/>
      <c r="L24" s="657"/>
      <c r="M24" s="657"/>
      <c r="N24" s="657"/>
      <c r="O24" s="657"/>
      <c r="P24" s="660"/>
    </row>
    <row r="25" spans="1:16" s="666" customFormat="1" ht="85.9" customHeight="1">
      <c r="A25" s="691">
        <v>10</v>
      </c>
      <c r="B25" s="692"/>
      <c r="C25" s="632" t="s">
        <v>1448</v>
      </c>
      <c r="D25" s="15" t="s">
        <v>29</v>
      </c>
      <c r="E25" s="674">
        <v>407</v>
      </c>
      <c r="F25" s="160"/>
      <c r="G25" s="160"/>
      <c r="H25" s="160"/>
      <c r="I25" s="160"/>
      <c r="J25" s="695"/>
      <c r="K25" s="657"/>
      <c r="L25" s="657"/>
      <c r="M25" s="657"/>
      <c r="N25" s="657"/>
      <c r="O25" s="657"/>
      <c r="P25" s="660"/>
    </row>
    <row r="26" spans="1:16" s="666" customFormat="1">
      <c r="A26" s="691">
        <v>0</v>
      </c>
      <c r="B26" s="692"/>
      <c r="C26" s="693" t="s">
        <v>805</v>
      </c>
      <c r="D26" s="15"/>
      <c r="E26" s="674"/>
      <c r="F26" s="160"/>
      <c r="G26" s="160"/>
      <c r="H26" s="160"/>
      <c r="I26" s="700"/>
      <c r="J26" s="701"/>
      <c r="K26" s="657"/>
      <c r="L26" s="657"/>
      <c r="M26" s="657"/>
      <c r="N26" s="657"/>
      <c r="O26" s="657"/>
      <c r="P26" s="660"/>
    </row>
    <row r="27" spans="1:16" s="666" customFormat="1" ht="38.25">
      <c r="A27" s="691">
        <v>11</v>
      </c>
      <c r="B27" s="696"/>
      <c r="C27" s="697" t="s">
        <v>953</v>
      </c>
      <c r="D27" s="15" t="s">
        <v>29</v>
      </c>
      <c r="E27" s="183">
        <f>2680.6+2147.4</f>
        <v>4828</v>
      </c>
      <c r="F27" s="160"/>
      <c r="G27" s="160"/>
      <c r="H27" s="160"/>
      <c r="I27" s="160"/>
      <c r="J27" s="160"/>
      <c r="K27" s="657"/>
      <c r="L27" s="657"/>
      <c r="M27" s="657"/>
      <c r="N27" s="657"/>
      <c r="O27" s="657"/>
      <c r="P27" s="660"/>
    </row>
    <row r="28" spans="1:16" s="666" customFormat="1" ht="25.5">
      <c r="A28" s="616">
        <v>12</v>
      </c>
      <c r="B28" s="696"/>
      <c r="C28" s="635" t="s">
        <v>954</v>
      </c>
      <c r="D28" s="15" t="s">
        <v>29</v>
      </c>
      <c r="E28" s="183">
        <f t="shared" ref="E28:E29" si="14">2680.6+2147.4</f>
        <v>4828</v>
      </c>
      <c r="F28" s="160"/>
      <c r="G28" s="160"/>
      <c r="H28" s="160"/>
      <c r="I28" s="160"/>
      <c r="J28" s="160"/>
      <c r="K28" s="657"/>
      <c r="L28" s="657"/>
      <c r="M28" s="657"/>
      <c r="N28" s="657"/>
      <c r="O28" s="657"/>
      <c r="P28" s="660"/>
    </row>
    <row r="29" spans="1:16" s="666" customFormat="1" ht="51">
      <c r="A29" s="691">
        <v>13</v>
      </c>
      <c r="B29" s="698"/>
      <c r="C29" s="635" t="s">
        <v>1449</v>
      </c>
      <c r="D29" s="15" t="s">
        <v>29</v>
      </c>
      <c r="E29" s="183">
        <f t="shared" si="14"/>
        <v>4828</v>
      </c>
      <c r="F29" s="160"/>
      <c r="G29" s="160"/>
      <c r="H29" s="160"/>
      <c r="I29" s="674"/>
      <c r="J29" s="699"/>
      <c r="K29" s="657"/>
      <c r="L29" s="657"/>
      <c r="M29" s="657"/>
      <c r="N29" s="657"/>
      <c r="O29" s="657"/>
      <c r="P29" s="660"/>
    </row>
    <row r="30" spans="1:16" s="666" customFormat="1">
      <c r="A30" s="616">
        <v>14</v>
      </c>
      <c r="B30" s="702"/>
      <c r="C30" s="635" t="s">
        <v>955</v>
      </c>
      <c r="D30" s="15" t="s">
        <v>29</v>
      </c>
      <c r="E30" s="674">
        <f>465.8+378.8</f>
        <v>844.6</v>
      </c>
      <c r="F30" s="160"/>
      <c r="G30" s="160"/>
      <c r="H30" s="160"/>
      <c r="I30" s="160"/>
      <c r="J30" s="160"/>
      <c r="K30" s="657"/>
      <c r="L30" s="657"/>
      <c r="M30" s="657"/>
      <c r="N30" s="657"/>
      <c r="O30" s="657"/>
      <c r="P30" s="660"/>
    </row>
    <row r="31" spans="1:16" s="666" customFormat="1" ht="63" customHeight="1">
      <c r="A31" s="691">
        <v>15</v>
      </c>
      <c r="B31" s="698"/>
      <c r="C31" s="635" t="s">
        <v>1454</v>
      </c>
      <c r="D31" s="15" t="s">
        <v>29</v>
      </c>
      <c r="E31" s="674">
        <v>119</v>
      </c>
      <c r="F31" s="160"/>
      <c r="G31" s="160"/>
      <c r="H31" s="160"/>
      <c r="I31" s="160"/>
      <c r="J31" s="160"/>
      <c r="K31" s="657"/>
      <c r="L31" s="657"/>
      <c r="M31" s="657"/>
      <c r="N31" s="657"/>
      <c r="O31" s="657"/>
      <c r="P31" s="660"/>
    </row>
    <row r="32" spans="1:16" s="666" customFormat="1" ht="51">
      <c r="A32" s="691">
        <v>16</v>
      </c>
      <c r="B32" s="698"/>
      <c r="C32" s="635" t="s">
        <v>1453</v>
      </c>
      <c r="D32" s="15" t="s">
        <v>29</v>
      </c>
      <c r="E32" s="674">
        <v>49</v>
      </c>
      <c r="F32" s="160"/>
      <c r="G32" s="160"/>
      <c r="H32" s="160"/>
      <c r="I32" s="160"/>
      <c r="J32" s="160"/>
      <c r="K32" s="657"/>
      <c r="L32" s="657"/>
      <c r="M32" s="657"/>
      <c r="N32" s="657"/>
      <c r="O32" s="657"/>
      <c r="P32" s="660"/>
    </row>
    <row r="33" spans="1:16" s="666" customFormat="1" ht="51">
      <c r="A33" s="691">
        <v>17</v>
      </c>
      <c r="B33" s="698"/>
      <c r="C33" s="635" t="s">
        <v>1450</v>
      </c>
      <c r="D33" s="15" t="s">
        <v>29</v>
      </c>
      <c r="E33" s="674">
        <v>45.5</v>
      </c>
      <c r="F33" s="160"/>
      <c r="G33" s="160"/>
      <c r="H33" s="160"/>
      <c r="I33" s="160"/>
      <c r="J33" s="160"/>
      <c r="K33" s="657"/>
      <c r="L33" s="657"/>
      <c r="M33" s="657"/>
      <c r="N33" s="657"/>
      <c r="O33" s="657"/>
      <c r="P33" s="660"/>
    </row>
    <row r="34" spans="1:16" s="666" customFormat="1" ht="25.5">
      <c r="A34" s="616">
        <v>18</v>
      </c>
      <c r="B34" s="698"/>
      <c r="C34" s="635" t="s">
        <v>1452</v>
      </c>
      <c r="D34" s="15" t="s">
        <v>29</v>
      </c>
      <c r="E34" s="674">
        <f>178+165</f>
        <v>343</v>
      </c>
      <c r="F34" s="160"/>
      <c r="G34" s="160"/>
      <c r="H34" s="160"/>
      <c r="I34" s="160"/>
      <c r="J34" s="695"/>
      <c r="K34" s="657"/>
      <c r="L34" s="657"/>
      <c r="M34" s="657"/>
      <c r="N34" s="657"/>
      <c r="O34" s="657"/>
      <c r="P34" s="660"/>
    </row>
    <row r="35" spans="1:16" s="666" customFormat="1" ht="38.25">
      <c r="A35" s="691">
        <v>19</v>
      </c>
      <c r="B35" s="698"/>
      <c r="C35" s="635" t="s">
        <v>1451</v>
      </c>
      <c r="D35" s="15" t="s">
        <v>29</v>
      </c>
      <c r="E35" s="674">
        <v>110</v>
      </c>
      <c r="F35" s="657"/>
      <c r="G35" s="657"/>
      <c r="H35" s="657"/>
      <c r="I35" s="657"/>
      <c r="J35" s="657"/>
      <c r="K35" s="657"/>
      <c r="L35" s="657"/>
      <c r="M35" s="657"/>
      <c r="N35" s="657"/>
      <c r="O35" s="657"/>
      <c r="P35" s="660"/>
    </row>
    <row r="36" spans="1:16" s="666" customFormat="1">
      <c r="A36" s="691"/>
      <c r="B36" s="698"/>
      <c r="C36" s="703" t="s">
        <v>1389</v>
      </c>
      <c r="D36" s="15"/>
      <c r="E36" s="704"/>
      <c r="F36" s="705"/>
      <c r="G36" s="705"/>
      <c r="H36" s="705"/>
      <c r="I36" s="705"/>
      <c r="J36" s="705"/>
      <c r="K36" s="705"/>
      <c r="L36" s="705"/>
      <c r="M36" s="705"/>
      <c r="N36" s="705"/>
      <c r="O36" s="705"/>
      <c r="P36" s="706"/>
    </row>
    <row r="37" spans="1:16" s="666" customFormat="1" ht="51">
      <c r="A37" s="616">
        <v>20</v>
      </c>
      <c r="B37" s="617"/>
      <c r="C37" s="707" t="s">
        <v>1455</v>
      </c>
      <c r="D37" s="624" t="s">
        <v>140</v>
      </c>
      <c r="E37" s="625" t="s">
        <v>609</v>
      </c>
      <c r="F37" s="705"/>
      <c r="G37" s="705"/>
      <c r="H37" s="705"/>
      <c r="I37" s="705"/>
      <c r="J37" s="705"/>
      <c r="K37" s="705"/>
      <c r="L37" s="705"/>
      <c r="M37" s="705"/>
      <c r="N37" s="705"/>
      <c r="O37" s="705"/>
      <c r="P37" s="706"/>
    </row>
    <row r="38" spans="1:16" s="666" customFormat="1" ht="51">
      <c r="A38" s="616">
        <v>21</v>
      </c>
      <c r="B38" s="617"/>
      <c r="C38" s="707" t="s">
        <v>1455</v>
      </c>
      <c r="D38" s="624" t="s">
        <v>140</v>
      </c>
      <c r="E38" s="625" t="s">
        <v>613</v>
      </c>
      <c r="F38" s="705"/>
      <c r="G38" s="705"/>
      <c r="H38" s="705"/>
      <c r="I38" s="705"/>
      <c r="J38" s="705"/>
      <c r="K38" s="705"/>
      <c r="L38" s="705"/>
      <c r="M38" s="705"/>
      <c r="N38" s="705"/>
      <c r="O38" s="705"/>
      <c r="P38" s="706"/>
    </row>
    <row r="39" spans="1:16" s="666" customFormat="1" ht="51">
      <c r="A39" s="616">
        <v>22</v>
      </c>
      <c r="B39" s="617"/>
      <c r="C39" s="707" t="s">
        <v>1455</v>
      </c>
      <c r="D39" s="624" t="s">
        <v>140</v>
      </c>
      <c r="E39" s="625" t="s">
        <v>609</v>
      </c>
      <c r="F39" s="705"/>
      <c r="G39" s="705"/>
      <c r="H39" s="705"/>
      <c r="I39" s="705"/>
      <c r="J39" s="705"/>
      <c r="K39" s="705"/>
      <c r="L39" s="705"/>
      <c r="M39" s="705"/>
      <c r="N39" s="705"/>
      <c r="O39" s="705"/>
      <c r="P39" s="706"/>
    </row>
    <row r="40" spans="1:16" ht="51">
      <c r="A40" s="616">
        <v>23</v>
      </c>
      <c r="B40" s="617"/>
      <c r="C40" s="707" t="s">
        <v>1455</v>
      </c>
      <c r="D40" s="624" t="s">
        <v>140</v>
      </c>
      <c r="E40" s="625" t="s">
        <v>613</v>
      </c>
      <c r="F40" s="679"/>
      <c r="G40" s="679"/>
      <c r="H40" s="679"/>
      <c r="I40" s="679"/>
      <c r="J40" s="679"/>
      <c r="K40" s="679"/>
      <c r="L40" s="679"/>
      <c r="M40" s="679"/>
      <c r="N40" s="679"/>
      <c r="O40" s="679"/>
      <c r="P40" s="681"/>
    </row>
    <row r="41" spans="1:16" ht="15.4" customHeight="1">
      <c r="A41" s="682"/>
      <c r="B41" s="682"/>
      <c r="C41" s="881" t="s">
        <v>97</v>
      </c>
      <c r="D41" s="882"/>
      <c r="E41" s="882"/>
      <c r="F41" s="882"/>
      <c r="G41" s="882"/>
      <c r="H41" s="882"/>
      <c r="I41" s="882"/>
      <c r="J41" s="882"/>
      <c r="K41" s="882"/>
      <c r="L41" s="683"/>
      <c r="M41" s="683"/>
      <c r="N41" s="683"/>
      <c r="O41" s="683"/>
      <c r="P41" s="683"/>
    </row>
    <row r="42" spans="1:16" s="684" customFormat="1" collapsed="1">
      <c r="I42" s="685"/>
    </row>
    <row r="43" spans="1:16" s="686" customFormat="1" ht="12.75" customHeight="1">
      <c r="B43" s="687" t="s">
        <v>52</v>
      </c>
    </row>
    <row r="44" spans="1:16" s="686" customFormat="1" ht="45" customHeight="1">
      <c r="A44" s="87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875"/>
      <c r="C44" s="875"/>
      <c r="D44" s="875"/>
      <c r="E44" s="875"/>
      <c r="F44" s="875"/>
      <c r="G44" s="875"/>
      <c r="H44" s="875"/>
      <c r="I44" s="875"/>
      <c r="J44" s="875"/>
      <c r="K44" s="875"/>
      <c r="L44" s="875"/>
      <c r="M44" s="875"/>
      <c r="N44" s="875"/>
      <c r="O44" s="875"/>
      <c r="P44" s="875"/>
    </row>
    <row r="45" spans="1:16" s="686" customFormat="1" ht="85.7" customHeight="1">
      <c r="A45" s="875"/>
      <c r="B45" s="875"/>
      <c r="C45" s="875"/>
      <c r="D45" s="875"/>
      <c r="E45" s="875"/>
      <c r="F45" s="875"/>
      <c r="G45" s="875"/>
      <c r="H45" s="875"/>
      <c r="I45" s="875"/>
      <c r="J45" s="875"/>
      <c r="K45" s="875"/>
      <c r="L45" s="875"/>
      <c r="M45" s="875"/>
      <c r="N45" s="875"/>
      <c r="O45" s="875"/>
      <c r="P45" s="875"/>
    </row>
    <row r="46" spans="1:16" s="686" customFormat="1" ht="12.75" customHeight="1">
      <c r="B46" s="688"/>
    </row>
    <row r="47" spans="1:16" s="686" customFormat="1" ht="12.75" customHeight="1">
      <c r="B47" s="688"/>
    </row>
    <row r="48" spans="1:16" s="684" customFormat="1">
      <c r="B48" s="684" t="s">
        <v>8</v>
      </c>
      <c r="L48" s="684" t="str">
        <f>Koptame!B41</f>
        <v>Pārbaudīja:</v>
      </c>
    </row>
    <row r="49" spans="2:14" s="684" customFormat="1" ht="14.25" customHeight="1">
      <c r="C49" s="689">
        <f>Koptame!C36</f>
        <v>0</v>
      </c>
      <c r="L49" s="689"/>
      <c r="M49" s="872">
        <f>Koptame!C42</f>
        <v>0</v>
      </c>
      <c r="N49" s="872"/>
    </row>
    <row r="50" spans="2:14" s="684" customFormat="1">
      <c r="C50" s="690">
        <f>Koptame!C37</f>
        <v>0</v>
      </c>
      <c r="L50" s="690"/>
      <c r="M50" s="873">
        <f>Koptame!C43</f>
        <v>0</v>
      </c>
      <c r="N50" s="873"/>
    </row>
    <row r="51" spans="2:14" s="684" customFormat="1" collapsed="1">
      <c r="B51" s="685"/>
      <c r="F51" s="685"/>
      <c r="G51" s="685"/>
    </row>
  </sheetData>
  <mergeCells count="17">
    <mergeCell ref="A2:P2"/>
    <mergeCell ref="L9:O9"/>
    <mergeCell ref="D3:P3"/>
    <mergeCell ref="D4:P4"/>
    <mergeCell ref="D5:P5"/>
    <mergeCell ref="M49:N49"/>
    <mergeCell ref="M50:N50"/>
    <mergeCell ref="L11:P11"/>
    <mergeCell ref="A45:P45"/>
    <mergeCell ref="A44:P44"/>
    <mergeCell ref="A11:A12"/>
    <mergeCell ref="B11:B12"/>
    <mergeCell ref="C11:C12"/>
    <mergeCell ref="D11:D12"/>
    <mergeCell ref="C41:K41"/>
    <mergeCell ref="E11:E12"/>
    <mergeCell ref="F11:K11"/>
  </mergeCells>
  <conditionalFormatting sqref="I14:I15 I19">
    <cfRule type="expression" dxfId="473" priority="30" stopIfTrue="1">
      <formula>I14=#REF!=FALSE</formula>
    </cfRule>
  </conditionalFormatting>
  <conditionalFormatting sqref="I14:I15">
    <cfRule type="expression" dxfId="472" priority="11">
      <formula>#REF!&gt;0</formula>
    </cfRule>
    <cfRule type="expression" dxfId="471" priority="12">
      <formula>#REF!=3</formula>
    </cfRule>
    <cfRule type="expression" dxfId="470" priority="13">
      <formula>#REF!=2</formula>
    </cfRule>
    <cfRule type="expression" dxfId="469" priority="14">
      <formula>#REF!=1</formula>
    </cfRule>
  </conditionalFormatting>
  <conditionalFormatting sqref="I14:I34">
    <cfRule type="expression" dxfId="468" priority="31">
      <formula>#REF!&gt;0</formula>
    </cfRule>
    <cfRule type="expression" dxfId="467" priority="32">
      <formula>#REF!=3</formula>
    </cfRule>
    <cfRule type="expression" dxfId="466" priority="33">
      <formula>#REF!=2</formula>
    </cfRule>
    <cfRule type="expression" dxfId="465" priority="34">
      <formula>#REF!=1</formula>
    </cfRule>
    <cfRule type="expression" dxfId="464" priority="35" stopIfTrue="1">
      <formula>I14=#REF!=FALSE</formula>
    </cfRule>
    <cfRule type="expression" dxfId="463" priority="36">
      <formula>#REF!&gt;0</formula>
    </cfRule>
    <cfRule type="expression" dxfId="462" priority="37">
      <formula>#REF!=3</formula>
    </cfRule>
    <cfRule type="expression" dxfId="461" priority="38">
      <formula>#REF!=2</formula>
    </cfRule>
    <cfRule type="expression" dxfId="460" priority="39">
      <formula>#REF!=1</formula>
    </cfRule>
    <cfRule type="expression" dxfId="459" priority="40" stopIfTrue="1">
      <formula>I14=#REF!=FALSE</formula>
    </cfRule>
  </conditionalFormatting>
  <conditionalFormatting sqref="I18">
    <cfRule type="expression" dxfId="458" priority="6" stopIfTrue="1">
      <formula>I18=#REF!=FALSE</formula>
    </cfRule>
  </conditionalFormatting>
  <conditionalFormatting sqref="I18:I19">
    <cfRule type="expression" dxfId="457" priority="7">
      <formula>#REF!&gt;0</formula>
    </cfRule>
    <cfRule type="expression" dxfId="456" priority="8">
      <formula>#REF!=3</formula>
    </cfRule>
    <cfRule type="expression" dxfId="455" priority="9">
      <formula>#REF!=2</formula>
    </cfRule>
    <cfRule type="expression" dxfId="454" priority="10">
      <formula>#REF!=1</formula>
    </cfRule>
  </conditionalFormatting>
  <conditionalFormatting sqref="I22">
    <cfRule type="expression" dxfId="453" priority="15">
      <formula>#REF!&gt;0</formula>
    </cfRule>
    <cfRule type="expression" dxfId="452" priority="16">
      <formula>#REF!=3</formula>
    </cfRule>
    <cfRule type="expression" dxfId="451" priority="17">
      <formula>#REF!=2</formula>
    </cfRule>
    <cfRule type="expression" dxfId="450" priority="18">
      <formula>#REF!=1</formula>
    </cfRule>
    <cfRule type="expression" dxfId="449" priority="19" stopIfTrue="1">
      <formula>#REF!=#REF!=FALSE</formula>
    </cfRule>
  </conditionalFormatting>
  <conditionalFormatting sqref="I29">
    <cfRule type="expression" dxfId="448" priority="1">
      <formula>#REF!&gt;0</formula>
    </cfRule>
    <cfRule type="expression" dxfId="447" priority="2">
      <formula>#REF!=3</formula>
    </cfRule>
    <cfRule type="expression" dxfId="446" priority="3">
      <formula>#REF!=2</formula>
    </cfRule>
    <cfRule type="expression" dxfId="445" priority="4">
      <formula>#REF!=1</formula>
    </cfRule>
    <cfRule type="expression" dxfId="444" priority="5" stopIfTrue="1">
      <formula>#REF!=#REF!=FALSE</formula>
    </cfRule>
  </conditionalFormatting>
  <conditionalFormatting sqref="I31:I33">
    <cfRule type="expression" dxfId="443" priority="20" stopIfTrue="1">
      <formula>I31=#REF!=FALSE</formula>
    </cfRule>
    <cfRule type="expression" dxfId="442" priority="21">
      <formula>#REF!&gt;0</formula>
    </cfRule>
    <cfRule type="expression" dxfId="441" priority="22">
      <formula>#REF!=3</formula>
    </cfRule>
    <cfRule type="expression" dxfId="440" priority="23">
      <formula>#REF!=2</formula>
    </cfRule>
    <cfRule type="expression" dxfId="439" priority="24">
      <formula>#REF!=1</formula>
    </cfRule>
    <cfRule type="expression" dxfId="438" priority="25" stopIfTrue="1">
      <formula>I31=#REF!=FALSE</formula>
    </cfRule>
    <cfRule type="expression" dxfId="437" priority="26">
      <formula>#REF!&gt;0</formula>
    </cfRule>
    <cfRule type="expression" dxfId="436" priority="27">
      <formula>#REF!=3</formula>
    </cfRule>
    <cfRule type="expression" dxfId="435" priority="28">
      <formula>#REF!=2</formula>
    </cfRule>
    <cfRule type="expression" dxfId="434" priority="29">
      <formula>#REF!=1</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2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P53"/>
  <sheetViews>
    <sheetView showZeros="0" view="pageBreakPreview" topLeftCell="A34" zoomScale="110" zoomScaleNormal="100" zoomScaleSheetLayoutView="110" workbookViewId="0">
      <selection sqref="A1:XFD1048576"/>
    </sheetView>
  </sheetViews>
  <sheetFormatPr defaultColWidth="9.140625" defaultRowHeight="14.25"/>
  <cols>
    <col min="1" max="1" width="9" style="642" customWidth="1"/>
    <col min="2" max="2" width="9.28515625" style="642" customWidth="1"/>
    <col min="3" max="3" width="43.85546875" style="711" customWidth="1"/>
    <col min="4" max="4" width="8.140625" style="642" customWidth="1"/>
    <col min="5" max="11" width="9.140625" style="642"/>
    <col min="12" max="12" width="11.7109375" style="642" customWidth="1"/>
    <col min="13" max="13" width="12.28515625" style="642" customWidth="1"/>
    <col min="14" max="14" width="12.7109375" style="642" customWidth="1"/>
    <col min="15" max="15" width="11.7109375" style="642" customWidth="1"/>
    <col min="16" max="16" width="12.85546875" style="642" customWidth="1"/>
    <col min="17" max="16384" width="9.140625" style="642"/>
  </cols>
  <sheetData>
    <row r="1" spans="1:16" s="637" customFormat="1" ht="15">
      <c r="C1" s="708"/>
      <c r="E1" s="638"/>
      <c r="F1" s="638"/>
      <c r="G1" s="639" t="s">
        <v>87</v>
      </c>
      <c r="H1" s="709" t="str">
        <f>kops1!B30</f>
        <v>1,10</v>
      </c>
    </row>
    <row r="2" spans="1:16" s="637" customFormat="1" ht="15">
      <c r="A2" s="883" t="str">
        <f>C13</f>
        <v>Ārējās apdares darbi</v>
      </c>
      <c r="B2" s="883"/>
      <c r="C2" s="883"/>
      <c r="D2" s="883"/>
      <c r="E2" s="883"/>
      <c r="F2" s="883"/>
      <c r="G2" s="883"/>
      <c r="H2" s="883"/>
      <c r="I2" s="883"/>
      <c r="J2" s="883"/>
      <c r="K2" s="883"/>
      <c r="L2" s="883"/>
      <c r="M2" s="883"/>
      <c r="N2" s="883"/>
      <c r="O2" s="883"/>
      <c r="P2" s="883"/>
    </row>
    <row r="3" spans="1:16" ht="15">
      <c r="A3" s="641"/>
      <c r="B3" s="641"/>
      <c r="C3" s="710" t="s">
        <v>11</v>
      </c>
      <c r="D3" s="885" t="str">
        <f>Koptame!C11</f>
        <v>Pirmsskolas izglītības iestāde</v>
      </c>
      <c r="E3" s="885"/>
      <c r="F3" s="885"/>
      <c r="G3" s="885"/>
      <c r="H3" s="885"/>
      <c r="I3" s="885"/>
      <c r="J3" s="885"/>
      <c r="K3" s="885"/>
      <c r="L3" s="885"/>
      <c r="M3" s="885"/>
      <c r="N3" s="885"/>
      <c r="O3" s="885"/>
      <c r="P3" s="885"/>
    </row>
    <row r="4" spans="1:16" ht="15">
      <c r="A4" s="641"/>
      <c r="B4" s="641"/>
      <c r="C4" s="710" t="s">
        <v>12</v>
      </c>
      <c r="D4" s="885" t="str">
        <f>Koptame!C12</f>
        <v>Pirmsskolas izglītības iestādes jaunbūve</v>
      </c>
      <c r="E4" s="885"/>
      <c r="F4" s="885"/>
      <c r="G4" s="885"/>
      <c r="H4" s="885"/>
      <c r="I4" s="885"/>
      <c r="J4" s="885"/>
      <c r="K4" s="885"/>
      <c r="L4" s="885"/>
      <c r="M4" s="885"/>
      <c r="N4" s="885"/>
      <c r="O4" s="885"/>
      <c r="P4" s="885"/>
    </row>
    <row r="5" spans="1:16" ht="15">
      <c r="A5" s="641"/>
      <c r="B5" s="641"/>
      <c r="C5" s="710" t="s">
        <v>13</v>
      </c>
      <c r="D5" s="885" t="str">
        <f>Koptame!C13</f>
        <v>Baložu iela 33, Baloži, Ķekavas novads</v>
      </c>
      <c r="E5" s="885"/>
      <c r="F5" s="885"/>
      <c r="G5" s="885"/>
      <c r="H5" s="885"/>
      <c r="I5" s="885"/>
      <c r="J5" s="885"/>
      <c r="K5" s="885"/>
      <c r="L5" s="885"/>
      <c r="M5" s="885"/>
      <c r="N5" s="885"/>
      <c r="O5" s="885"/>
      <c r="P5" s="885"/>
    </row>
    <row r="6" spans="1:16">
      <c r="A6" s="641"/>
      <c r="B6" s="641"/>
      <c r="C6" s="710" t="str">
        <f>Koptame!B14</f>
        <v>Iepirkuma Id Nr.</v>
      </c>
      <c r="D6" s="643" t="str">
        <f>Koptame!C14</f>
        <v>ĶNP 2023/85</v>
      </c>
      <c r="E6" s="644"/>
      <c r="F6" s="644"/>
      <c r="G6" s="644"/>
      <c r="H6" s="644"/>
      <c r="I6" s="644"/>
      <c r="J6" s="644"/>
      <c r="K6" s="644"/>
      <c r="L6" s="644"/>
      <c r="M6" s="644"/>
      <c r="N6" s="644"/>
      <c r="O6" s="644"/>
      <c r="P6" s="645"/>
    </row>
    <row r="7" spans="1:16">
      <c r="A7" s="646" t="str">
        <f>Koptame!B17</f>
        <v>Tāme sastādīta 2024.gada tirgus cenās</v>
      </c>
      <c r="B7" s="647"/>
      <c r="D7" s="643"/>
      <c r="E7" s="643"/>
      <c r="F7" s="643"/>
      <c r="G7" s="643"/>
      <c r="H7" s="643"/>
      <c r="I7" s="643"/>
      <c r="J7" s="643"/>
      <c r="K7" s="644"/>
      <c r="L7" s="644"/>
      <c r="M7" s="644"/>
      <c r="N7" s="644"/>
      <c r="O7" s="641" t="s">
        <v>86</v>
      </c>
      <c r="P7" s="648">
        <f>P43</f>
        <v>0</v>
      </c>
    </row>
    <row r="8" spans="1:16">
      <c r="A8" s="649"/>
      <c r="B8" s="649"/>
      <c r="D8" s="650"/>
      <c r="E8" s="644"/>
      <c r="F8" s="644"/>
      <c r="G8" s="644"/>
      <c r="H8" s="644"/>
      <c r="I8" s="644"/>
      <c r="J8" s="644"/>
      <c r="K8" s="644"/>
      <c r="N8" s="644"/>
      <c r="O8" s="644"/>
      <c r="P8" s="645"/>
    </row>
    <row r="9" spans="1:16" ht="15.4" customHeight="1">
      <c r="A9" s="651"/>
      <c r="B9" s="651"/>
      <c r="J9" s="652"/>
      <c r="K9" s="652"/>
      <c r="L9" s="884" t="str">
        <f>Koptame!D16</f>
        <v xml:space="preserve">Tāme sastādīta:   </v>
      </c>
      <c r="M9" s="884"/>
      <c r="N9" s="884"/>
      <c r="O9" s="884"/>
      <c r="P9" s="652"/>
    </row>
    <row r="10" spans="1:16" ht="15">
      <c r="A10" s="651"/>
      <c r="B10" s="651"/>
    </row>
    <row r="11" spans="1:16" ht="14.25" customHeight="1">
      <c r="A11" s="876" t="s">
        <v>15</v>
      </c>
      <c r="B11" s="877" t="s">
        <v>21</v>
      </c>
      <c r="C11" s="879" t="s">
        <v>91</v>
      </c>
      <c r="D11" s="880" t="s">
        <v>22</v>
      </c>
      <c r="E11" s="876" t="s">
        <v>23</v>
      </c>
      <c r="F11" s="874" t="s">
        <v>24</v>
      </c>
      <c r="G11" s="874"/>
      <c r="H11" s="874"/>
      <c r="I11" s="874"/>
      <c r="J11" s="874"/>
      <c r="K11" s="874"/>
      <c r="L11" s="874" t="s">
        <v>25</v>
      </c>
      <c r="M11" s="874"/>
      <c r="N11" s="874"/>
      <c r="O11" s="874"/>
      <c r="P11" s="874"/>
    </row>
    <row r="12" spans="1:16" ht="63.95" customHeight="1">
      <c r="A12" s="876"/>
      <c r="B12" s="878"/>
      <c r="C12" s="879"/>
      <c r="D12" s="880"/>
      <c r="E12" s="876"/>
      <c r="F12" s="653" t="s">
        <v>26</v>
      </c>
      <c r="G12" s="653" t="s">
        <v>55</v>
      </c>
      <c r="H12" s="653" t="s">
        <v>56</v>
      </c>
      <c r="I12" s="653" t="s">
        <v>89</v>
      </c>
      <c r="J12" s="653" t="s">
        <v>57</v>
      </c>
      <c r="K12" s="653" t="s">
        <v>58</v>
      </c>
      <c r="L12" s="653" t="s">
        <v>18</v>
      </c>
      <c r="M12" s="653" t="s">
        <v>56</v>
      </c>
      <c r="N12" s="653" t="s">
        <v>89</v>
      </c>
      <c r="O12" s="653" t="s">
        <v>57</v>
      </c>
      <c r="P12" s="653" t="s">
        <v>59</v>
      </c>
    </row>
    <row r="13" spans="1:16" ht="15.75">
      <c r="A13" s="654"/>
      <c r="B13" s="655">
        <v>0</v>
      </c>
      <c r="C13" s="656" t="str">
        <f>kops1!C30</f>
        <v>Ārējās apdares darbi</v>
      </c>
      <c r="D13" s="14"/>
      <c r="E13" s="15"/>
      <c r="F13" s="657">
        <v>0</v>
      </c>
      <c r="G13" s="657">
        <v>0</v>
      </c>
      <c r="H13" s="658"/>
      <c r="I13" s="659"/>
      <c r="J13" s="659"/>
      <c r="K13" s="657">
        <f t="shared" ref="K13" si="0">SUM(H13:J13)</f>
        <v>0</v>
      </c>
      <c r="L13" s="657">
        <f t="shared" ref="L13" si="1">ROUND(F13*E13,2)</f>
        <v>0</v>
      </c>
      <c r="M13" s="657">
        <f t="shared" ref="M13" si="2">ROUND(H13*E13,2)</f>
        <v>0</v>
      </c>
      <c r="N13" s="657">
        <f t="shared" ref="N13" si="3">ROUND(I13*E13,2)</f>
        <v>0</v>
      </c>
      <c r="O13" s="657">
        <f t="shared" ref="O13" si="4">ROUND(J13*E13,2)</f>
        <v>0</v>
      </c>
      <c r="P13" s="660">
        <f t="shared" ref="P13" si="5">SUM(M13:O13)</f>
        <v>0</v>
      </c>
    </row>
    <row r="14" spans="1:16" s="666" customFormat="1">
      <c r="A14" s="691">
        <v>0</v>
      </c>
      <c r="B14" s="712"/>
      <c r="C14" s="713" t="s">
        <v>970</v>
      </c>
      <c r="D14" s="15"/>
      <c r="E14" s="674"/>
      <c r="F14" s="160">
        <v>0</v>
      </c>
      <c r="G14" s="160">
        <v>0</v>
      </c>
      <c r="H14" s="160">
        <f t="shared" ref="H14" si="6">ROUND(F14*G14,2)</f>
        <v>0</v>
      </c>
      <c r="I14" s="160">
        <v>0</v>
      </c>
      <c r="J14" s="160">
        <v>0</v>
      </c>
      <c r="K14" s="657">
        <f>SUM(H14:J14)</f>
        <v>0</v>
      </c>
      <c r="L14" s="657">
        <f>ROUND(F14*E14,2)</f>
        <v>0</v>
      </c>
      <c r="M14" s="657">
        <f>ROUND(H14*E14,2)</f>
        <v>0</v>
      </c>
      <c r="N14" s="657">
        <f>ROUND(I14*E14,2)</f>
        <v>0</v>
      </c>
      <c r="O14" s="657">
        <f>ROUND(J14*E14,2)</f>
        <v>0</v>
      </c>
      <c r="P14" s="660">
        <f>SUM(M14:O14)</f>
        <v>0</v>
      </c>
    </row>
    <row r="15" spans="1:16" s="666" customFormat="1">
      <c r="A15" s="691">
        <v>1</v>
      </c>
      <c r="B15" s="714"/>
      <c r="C15" s="635" t="s">
        <v>971</v>
      </c>
      <c r="D15" s="15" t="s">
        <v>29</v>
      </c>
      <c r="E15" s="674">
        <v>650</v>
      </c>
      <c r="F15" s="160"/>
      <c r="G15" s="160"/>
      <c r="H15" s="160"/>
      <c r="I15" s="160"/>
      <c r="J15" s="160"/>
      <c r="K15" s="657"/>
      <c r="L15" s="657"/>
      <c r="M15" s="657"/>
      <c r="N15" s="657"/>
      <c r="O15" s="657"/>
      <c r="P15" s="660"/>
    </row>
    <row r="16" spans="1:16" s="666" customFormat="1" ht="25.5">
      <c r="A16" s="691">
        <v>2</v>
      </c>
      <c r="B16" s="714"/>
      <c r="C16" s="715" t="s">
        <v>972</v>
      </c>
      <c r="D16" s="15" t="s">
        <v>29</v>
      </c>
      <c r="E16" s="674">
        <v>2000</v>
      </c>
      <c r="F16" s="160"/>
      <c r="G16" s="160"/>
      <c r="H16" s="160"/>
      <c r="I16" s="160"/>
      <c r="J16" s="160"/>
      <c r="K16" s="657"/>
      <c r="L16" s="657"/>
      <c r="M16" s="657"/>
      <c r="N16" s="657"/>
      <c r="O16" s="657"/>
      <c r="P16" s="660"/>
    </row>
    <row r="17" spans="1:16" s="666" customFormat="1">
      <c r="A17" s="716">
        <v>0</v>
      </c>
      <c r="B17" s="717"/>
      <c r="C17" s="634" t="s">
        <v>882</v>
      </c>
      <c r="D17" s="14"/>
      <c r="E17" s="15"/>
      <c r="F17" s="160"/>
      <c r="G17" s="160"/>
      <c r="H17" s="160"/>
      <c r="I17" s="718"/>
      <c r="J17" s="718"/>
      <c r="K17" s="657"/>
      <c r="L17" s="657"/>
      <c r="M17" s="657"/>
      <c r="N17" s="657"/>
      <c r="O17" s="657"/>
      <c r="P17" s="660"/>
    </row>
    <row r="18" spans="1:16" s="666" customFormat="1" ht="35.450000000000003" customHeight="1">
      <c r="A18" s="691">
        <v>3</v>
      </c>
      <c r="B18" s="719"/>
      <c r="C18" s="635" t="s">
        <v>1456</v>
      </c>
      <c r="D18" s="720" t="s">
        <v>29</v>
      </c>
      <c r="E18" s="674">
        <v>224.6</v>
      </c>
      <c r="F18" s="160"/>
      <c r="G18" s="160"/>
      <c r="H18" s="160"/>
      <c r="I18" s="182"/>
      <c r="J18" s="182"/>
      <c r="K18" s="657"/>
      <c r="L18" s="657"/>
      <c r="M18" s="657"/>
      <c r="N18" s="657"/>
      <c r="O18" s="657"/>
      <c r="P18" s="660"/>
    </row>
    <row r="19" spans="1:16" s="666" customFormat="1" ht="51">
      <c r="A19" s="691">
        <v>4</v>
      </c>
      <c r="B19" s="714"/>
      <c r="C19" s="715" t="s">
        <v>1457</v>
      </c>
      <c r="D19" s="15" t="s">
        <v>29</v>
      </c>
      <c r="E19" s="674">
        <v>224.6</v>
      </c>
      <c r="F19" s="160"/>
      <c r="G19" s="160"/>
      <c r="H19" s="160"/>
      <c r="I19" s="160"/>
      <c r="J19" s="160"/>
      <c r="K19" s="657"/>
      <c r="L19" s="657"/>
      <c r="M19" s="657"/>
      <c r="N19" s="657"/>
      <c r="O19" s="657"/>
      <c r="P19" s="660"/>
    </row>
    <row r="20" spans="1:16" s="666" customFormat="1" ht="28.9" customHeight="1">
      <c r="A20" s="691">
        <v>5</v>
      </c>
      <c r="B20" s="714"/>
      <c r="C20" s="715" t="s">
        <v>883</v>
      </c>
      <c r="D20" s="15" t="s">
        <v>29</v>
      </c>
      <c r="E20" s="674">
        <v>224.6</v>
      </c>
      <c r="F20" s="160"/>
      <c r="G20" s="160"/>
      <c r="H20" s="160"/>
      <c r="I20" s="160"/>
      <c r="J20" s="160"/>
      <c r="K20" s="657"/>
      <c r="L20" s="657"/>
      <c r="M20" s="657"/>
      <c r="N20" s="657"/>
      <c r="O20" s="657"/>
      <c r="P20" s="660"/>
    </row>
    <row r="21" spans="1:16" s="666" customFormat="1" ht="38.25">
      <c r="A21" s="691">
        <v>6</v>
      </c>
      <c r="B21" s="714"/>
      <c r="C21" s="715" t="s">
        <v>1379</v>
      </c>
      <c r="D21" s="15" t="s">
        <v>29</v>
      </c>
      <c r="E21" s="674">
        <v>224.6</v>
      </c>
      <c r="F21" s="160"/>
      <c r="G21" s="160"/>
      <c r="H21" s="160"/>
      <c r="I21" s="160"/>
      <c r="J21" s="160"/>
      <c r="K21" s="657"/>
      <c r="L21" s="657"/>
      <c r="M21" s="657"/>
      <c r="N21" s="657"/>
      <c r="O21" s="657"/>
      <c r="P21" s="660"/>
    </row>
    <row r="22" spans="1:16" s="666" customFormat="1">
      <c r="A22" s="716">
        <v>0</v>
      </c>
      <c r="B22" s="717"/>
      <c r="C22" s="634" t="s">
        <v>885</v>
      </c>
      <c r="D22" s="14"/>
      <c r="E22" s="15"/>
      <c r="F22" s="160"/>
      <c r="G22" s="160"/>
      <c r="H22" s="160"/>
      <c r="I22" s="718"/>
      <c r="J22" s="718"/>
      <c r="K22" s="657"/>
      <c r="L22" s="657"/>
      <c r="M22" s="657"/>
      <c r="N22" s="657"/>
      <c r="O22" s="657"/>
      <c r="P22" s="660"/>
    </row>
    <row r="23" spans="1:16" s="666" customFormat="1">
      <c r="A23" s="691">
        <v>7</v>
      </c>
      <c r="B23" s="714"/>
      <c r="C23" s="715" t="s">
        <v>1380</v>
      </c>
      <c r="D23" s="15" t="s">
        <v>29</v>
      </c>
      <c r="E23" s="721">
        <v>535.4</v>
      </c>
      <c r="F23" s="160"/>
      <c r="G23" s="160"/>
      <c r="H23" s="160"/>
      <c r="I23" s="160"/>
      <c r="J23" s="160"/>
      <c r="K23" s="657"/>
      <c r="L23" s="657"/>
      <c r="M23" s="657"/>
      <c r="N23" s="657"/>
      <c r="O23" s="657"/>
      <c r="P23" s="660"/>
    </row>
    <row r="24" spans="1:16" s="666" customFormat="1" ht="38.25">
      <c r="A24" s="691">
        <v>8</v>
      </c>
      <c r="B24" s="702"/>
      <c r="C24" s="635" t="s">
        <v>1458</v>
      </c>
      <c r="D24" s="15" t="s">
        <v>29</v>
      </c>
      <c r="E24" s="721">
        <v>535.4</v>
      </c>
      <c r="F24" s="160"/>
      <c r="G24" s="160"/>
      <c r="H24" s="160"/>
      <c r="I24" s="160"/>
      <c r="J24" s="160"/>
      <c r="K24" s="657"/>
      <c r="L24" s="657"/>
      <c r="M24" s="657"/>
      <c r="N24" s="657"/>
      <c r="O24" s="657"/>
      <c r="P24" s="660"/>
    </row>
    <row r="25" spans="1:16" s="666" customFormat="1" ht="38.25">
      <c r="A25" s="691">
        <v>9</v>
      </c>
      <c r="B25" s="702"/>
      <c r="C25" s="635" t="s">
        <v>1459</v>
      </c>
      <c r="D25" s="15" t="s">
        <v>29</v>
      </c>
      <c r="E25" s="721">
        <v>535.4</v>
      </c>
      <c r="F25" s="160"/>
      <c r="G25" s="160"/>
      <c r="H25" s="160"/>
      <c r="I25" s="160"/>
      <c r="J25" s="160"/>
      <c r="K25" s="657"/>
      <c r="L25" s="657"/>
      <c r="M25" s="657"/>
      <c r="N25" s="657"/>
      <c r="O25" s="657"/>
      <c r="P25" s="660"/>
    </row>
    <row r="26" spans="1:16" s="666" customFormat="1">
      <c r="A26" s="691">
        <v>10</v>
      </c>
      <c r="B26" s="702"/>
      <c r="C26" s="635" t="s">
        <v>1381</v>
      </c>
      <c r="D26" s="15" t="s">
        <v>29</v>
      </c>
      <c r="E26" s="721">
        <v>535.4</v>
      </c>
      <c r="F26" s="160"/>
      <c r="G26" s="160"/>
      <c r="H26" s="160"/>
      <c r="I26" s="160"/>
      <c r="J26" s="160"/>
      <c r="K26" s="657"/>
      <c r="L26" s="657"/>
      <c r="M26" s="657"/>
      <c r="N26" s="657"/>
      <c r="O26" s="657"/>
      <c r="P26" s="660"/>
    </row>
    <row r="27" spans="1:16" s="666" customFormat="1">
      <c r="A27" s="691">
        <v>11</v>
      </c>
      <c r="B27" s="702"/>
      <c r="C27" s="635" t="s">
        <v>1382</v>
      </c>
      <c r="D27" s="15" t="s">
        <v>29</v>
      </c>
      <c r="E27" s="721">
        <v>535.4</v>
      </c>
      <c r="F27" s="160"/>
      <c r="G27" s="160"/>
      <c r="H27" s="160"/>
      <c r="I27" s="160"/>
      <c r="J27" s="160"/>
      <c r="K27" s="657"/>
      <c r="L27" s="657"/>
      <c r="M27" s="657"/>
      <c r="N27" s="657"/>
      <c r="O27" s="657"/>
      <c r="P27" s="660"/>
    </row>
    <row r="28" spans="1:16" s="666" customFormat="1" ht="38.25">
      <c r="A28" s="691">
        <v>12</v>
      </c>
      <c r="B28" s="712"/>
      <c r="C28" s="635" t="s">
        <v>1460</v>
      </c>
      <c r="D28" s="15" t="s">
        <v>29</v>
      </c>
      <c r="E28" s="721">
        <v>534.29999999999995</v>
      </c>
      <c r="F28" s="160"/>
      <c r="G28" s="160"/>
      <c r="H28" s="160"/>
      <c r="I28" s="674"/>
      <c r="J28" s="699"/>
      <c r="K28" s="657"/>
      <c r="L28" s="657"/>
      <c r="M28" s="657"/>
      <c r="N28" s="657"/>
      <c r="O28" s="657"/>
      <c r="P28" s="660"/>
    </row>
    <row r="29" spans="1:16" s="666" customFormat="1">
      <c r="A29" s="716">
        <v>0</v>
      </c>
      <c r="B29" s="717"/>
      <c r="C29" s="634" t="s">
        <v>888</v>
      </c>
      <c r="D29" s="14"/>
      <c r="E29" s="15"/>
      <c r="F29" s="160"/>
      <c r="G29" s="160"/>
      <c r="H29" s="160"/>
      <c r="I29" s="718"/>
      <c r="J29" s="718"/>
      <c r="K29" s="657"/>
      <c r="L29" s="657"/>
      <c r="M29" s="657"/>
      <c r="N29" s="657"/>
      <c r="O29" s="657"/>
      <c r="P29" s="660"/>
    </row>
    <row r="30" spans="1:16" s="666" customFormat="1">
      <c r="A30" s="691">
        <v>13</v>
      </c>
      <c r="B30" s="714"/>
      <c r="C30" s="715" t="s">
        <v>1380</v>
      </c>
      <c r="D30" s="15" t="s">
        <v>29</v>
      </c>
      <c r="E30" s="721">
        <v>247.1</v>
      </c>
      <c r="F30" s="160"/>
      <c r="G30" s="160"/>
      <c r="H30" s="160"/>
      <c r="I30" s="160"/>
      <c r="J30" s="160"/>
      <c r="K30" s="657"/>
      <c r="L30" s="657"/>
      <c r="M30" s="657"/>
      <c r="N30" s="657"/>
      <c r="O30" s="657"/>
      <c r="P30" s="660"/>
    </row>
    <row r="31" spans="1:16" s="666" customFormat="1" ht="38.25">
      <c r="A31" s="691">
        <v>14</v>
      </c>
      <c r="B31" s="702"/>
      <c r="C31" s="635" t="s">
        <v>1458</v>
      </c>
      <c r="D31" s="15" t="s">
        <v>29</v>
      </c>
      <c r="E31" s="721">
        <v>247.1</v>
      </c>
      <c r="F31" s="160"/>
      <c r="G31" s="160"/>
      <c r="H31" s="160"/>
      <c r="I31" s="160"/>
      <c r="J31" s="160"/>
      <c r="K31" s="657"/>
      <c r="L31" s="657"/>
      <c r="M31" s="657"/>
      <c r="N31" s="657"/>
      <c r="O31" s="657"/>
      <c r="P31" s="660"/>
    </row>
    <row r="32" spans="1:16" s="666" customFormat="1" ht="38.25">
      <c r="A32" s="691">
        <v>15</v>
      </c>
      <c r="B32" s="702"/>
      <c r="C32" s="635" t="s">
        <v>1461</v>
      </c>
      <c r="D32" s="15" t="s">
        <v>29</v>
      </c>
      <c r="E32" s="721">
        <v>247.1</v>
      </c>
      <c r="F32" s="160"/>
      <c r="G32" s="160"/>
      <c r="H32" s="160"/>
      <c r="I32" s="160"/>
      <c r="J32" s="160"/>
      <c r="K32" s="657"/>
      <c r="L32" s="657"/>
      <c r="M32" s="657"/>
      <c r="N32" s="657"/>
      <c r="O32" s="657"/>
      <c r="P32" s="660"/>
    </row>
    <row r="33" spans="1:16" s="666" customFormat="1">
      <c r="A33" s="691">
        <v>16</v>
      </c>
      <c r="B33" s="702"/>
      <c r="C33" s="635" t="s">
        <v>871</v>
      </c>
      <c r="D33" s="15" t="s">
        <v>29</v>
      </c>
      <c r="E33" s="721">
        <v>247.1</v>
      </c>
      <c r="F33" s="160"/>
      <c r="G33" s="160"/>
      <c r="H33" s="160"/>
      <c r="I33" s="160"/>
      <c r="J33" s="160"/>
      <c r="K33" s="657"/>
      <c r="L33" s="657"/>
      <c r="M33" s="657"/>
      <c r="N33" s="657"/>
      <c r="O33" s="657"/>
      <c r="P33" s="660"/>
    </row>
    <row r="34" spans="1:16" s="666" customFormat="1" ht="51">
      <c r="A34" s="691">
        <v>17</v>
      </c>
      <c r="B34" s="702"/>
      <c r="C34" s="632" t="s">
        <v>1462</v>
      </c>
      <c r="D34" s="624" t="s">
        <v>29</v>
      </c>
      <c r="E34" s="721">
        <v>247.1</v>
      </c>
      <c r="F34" s="160"/>
      <c r="G34" s="160"/>
      <c r="H34" s="160"/>
      <c r="I34" s="160"/>
      <c r="J34" s="160"/>
      <c r="K34" s="657"/>
      <c r="L34" s="657"/>
      <c r="M34" s="657"/>
      <c r="N34" s="657"/>
      <c r="O34" s="657"/>
      <c r="P34" s="660"/>
    </row>
    <row r="35" spans="1:16" s="666" customFormat="1">
      <c r="A35" s="691">
        <v>18</v>
      </c>
      <c r="B35" s="702"/>
      <c r="C35" s="632" t="s">
        <v>889</v>
      </c>
      <c r="D35" s="624" t="s">
        <v>29</v>
      </c>
      <c r="E35" s="721">
        <v>247.1</v>
      </c>
      <c r="F35" s="160"/>
      <c r="G35" s="160"/>
      <c r="H35" s="160"/>
      <c r="I35" s="160"/>
      <c r="J35" s="160"/>
      <c r="K35" s="657"/>
      <c r="L35" s="657"/>
      <c r="M35" s="657"/>
      <c r="N35" s="657"/>
      <c r="O35" s="657"/>
      <c r="P35" s="660"/>
    </row>
    <row r="36" spans="1:16" s="666" customFormat="1">
      <c r="A36" s="716">
        <v>0</v>
      </c>
      <c r="B36" s="717"/>
      <c r="C36" s="634" t="s">
        <v>890</v>
      </c>
      <c r="D36" s="14"/>
      <c r="E36" s="15"/>
      <c r="F36" s="160"/>
      <c r="G36" s="160"/>
      <c r="H36" s="160"/>
      <c r="I36" s="718"/>
      <c r="J36" s="718"/>
      <c r="K36" s="657"/>
      <c r="L36" s="657"/>
      <c r="M36" s="657"/>
      <c r="N36" s="657"/>
      <c r="O36" s="657"/>
      <c r="P36" s="660"/>
    </row>
    <row r="37" spans="1:16" s="666" customFormat="1" ht="51">
      <c r="A37" s="691">
        <v>19</v>
      </c>
      <c r="B37" s="719"/>
      <c r="C37" s="635" t="s">
        <v>1463</v>
      </c>
      <c r="D37" s="720" t="s">
        <v>29</v>
      </c>
      <c r="E37" s="721">
        <v>14.8</v>
      </c>
      <c r="F37" s="160"/>
      <c r="G37" s="160"/>
      <c r="H37" s="160"/>
      <c r="I37" s="182"/>
      <c r="J37" s="182"/>
      <c r="K37" s="657"/>
      <c r="L37" s="657"/>
      <c r="M37" s="657"/>
      <c r="N37" s="657"/>
      <c r="O37" s="657"/>
      <c r="P37" s="660"/>
    </row>
    <row r="38" spans="1:16" s="666" customFormat="1" ht="38.25">
      <c r="A38" s="691">
        <v>20</v>
      </c>
      <c r="B38" s="714"/>
      <c r="C38" s="715" t="s">
        <v>1383</v>
      </c>
      <c r="D38" s="15" t="s">
        <v>29</v>
      </c>
      <c r="E38" s="721">
        <v>14.8</v>
      </c>
      <c r="F38" s="160"/>
      <c r="G38" s="160"/>
      <c r="H38" s="160"/>
      <c r="I38" s="160"/>
      <c r="J38" s="160"/>
      <c r="K38" s="657"/>
      <c r="L38" s="657"/>
      <c r="M38" s="657"/>
      <c r="N38" s="657"/>
      <c r="O38" s="657"/>
      <c r="P38" s="660"/>
    </row>
    <row r="39" spans="1:16" s="666" customFormat="1">
      <c r="A39" s="716">
        <v>0</v>
      </c>
      <c r="B39" s="717"/>
      <c r="C39" s="634" t="s">
        <v>891</v>
      </c>
      <c r="D39" s="14"/>
      <c r="E39" s="15"/>
      <c r="F39" s="160"/>
      <c r="G39" s="160"/>
      <c r="H39" s="160"/>
      <c r="I39" s="718"/>
      <c r="J39" s="718"/>
      <c r="K39" s="657"/>
      <c r="L39" s="657"/>
      <c r="M39" s="657"/>
      <c r="N39" s="657"/>
      <c r="O39" s="657"/>
      <c r="P39" s="660"/>
    </row>
    <row r="40" spans="1:16" s="666" customFormat="1" ht="51">
      <c r="A40" s="691">
        <v>21</v>
      </c>
      <c r="B40" s="719"/>
      <c r="C40" s="635" t="s">
        <v>1464</v>
      </c>
      <c r="D40" s="720" t="s">
        <v>29</v>
      </c>
      <c r="E40" s="721">
        <v>313.3</v>
      </c>
      <c r="F40" s="160"/>
      <c r="G40" s="160"/>
      <c r="H40" s="160"/>
      <c r="I40" s="182"/>
      <c r="J40" s="182"/>
      <c r="K40" s="657"/>
      <c r="L40" s="657"/>
      <c r="M40" s="657"/>
      <c r="N40" s="657"/>
      <c r="O40" s="657"/>
      <c r="P40" s="660"/>
    </row>
    <row r="41" spans="1:16" s="666" customFormat="1" ht="38.25">
      <c r="A41" s="691">
        <v>22</v>
      </c>
      <c r="B41" s="714"/>
      <c r="C41" s="715" t="s">
        <v>1383</v>
      </c>
      <c r="D41" s="15" t="s">
        <v>29</v>
      </c>
      <c r="E41" s="721">
        <v>313.3</v>
      </c>
      <c r="F41" s="160"/>
      <c r="G41" s="160"/>
      <c r="H41" s="160"/>
      <c r="I41" s="160"/>
      <c r="J41" s="160"/>
      <c r="K41" s="657"/>
      <c r="L41" s="657"/>
      <c r="M41" s="657"/>
      <c r="N41" s="657"/>
      <c r="O41" s="657"/>
      <c r="P41" s="660"/>
    </row>
    <row r="42" spans="1:16">
      <c r="A42" s="675"/>
      <c r="B42" s="722"/>
      <c r="C42" s="677"/>
      <c r="D42" s="678"/>
      <c r="E42" s="679"/>
      <c r="F42" s="679">
        <v>0</v>
      </c>
      <c r="G42" s="679">
        <v>0</v>
      </c>
      <c r="H42" s="680"/>
      <c r="I42" s="679"/>
      <c r="J42" s="679"/>
      <c r="K42" s="679"/>
      <c r="L42" s="679"/>
      <c r="M42" s="679"/>
      <c r="N42" s="679"/>
      <c r="O42" s="679"/>
      <c r="P42" s="681"/>
    </row>
    <row r="43" spans="1:16" ht="15.4" customHeight="1">
      <c r="A43" s="682"/>
      <c r="B43" s="682"/>
      <c r="C43" s="881" t="s">
        <v>97</v>
      </c>
      <c r="D43" s="882"/>
      <c r="E43" s="882"/>
      <c r="F43" s="882"/>
      <c r="G43" s="882"/>
      <c r="H43" s="882"/>
      <c r="I43" s="882"/>
      <c r="J43" s="882"/>
      <c r="K43" s="882"/>
      <c r="L43" s="683"/>
      <c r="M43" s="683"/>
      <c r="N43" s="683"/>
      <c r="O43" s="683"/>
      <c r="P43" s="683"/>
    </row>
    <row r="44" spans="1:16" s="684" customFormat="1" collapsed="1">
      <c r="I44" s="685"/>
    </row>
    <row r="45" spans="1:16" s="686" customFormat="1" ht="12.75" customHeight="1">
      <c r="B45" s="687" t="s">
        <v>52</v>
      </c>
    </row>
    <row r="46" spans="1:16" s="686" customFormat="1" ht="45" customHeight="1">
      <c r="A46" s="87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875"/>
      <c r="C46" s="875"/>
      <c r="D46" s="875"/>
      <c r="E46" s="875"/>
      <c r="F46" s="875"/>
      <c r="G46" s="875"/>
      <c r="H46" s="875"/>
      <c r="I46" s="875"/>
      <c r="J46" s="875"/>
      <c r="K46" s="875"/>
      <c r="L46" s="875"/>
      <c r="M46" s="875"/>
      <c r="N46" s="875"/>
      <c r="O46" s="875"/>
      <c r="P46" s="875"/>
    </row>
    <row r="47" spans="1:16" s="686" customFormat="1" ht="79.5" customHeight="1">
      <c r="A47" s="875"/>
      <c r="B47" s="875"/>
      <c r="C47" s="875"/>
      <c r="D47" s="875"/>
      <c r="E47" s="875"/>
      <c r="F47" s="875"/>
      <c r="G47" s="875"/>
      <c r="H47" s="875"/>
      <c r="I47" s="875"/>
      <c r="J47" s="875"/>
      <c r="K47" s="875"/>
      <c r="L47" s="875"/>
      <c r="M47" s="875"/>
      <c r="N47" s="875"/>
      <c r="O47" s="875"/>
      <c r="P47" s="875"/>
    </row>
    <row r="48" spans="1:16" s="686" customFormat="1" ht="12.75" customHeight="1">
      <c r="B48" s="688"/>
    </row>
    <row r="49" spans="2:14" s="686" customFormat="1" ht="12.75" customHeight="1">
      <c r="B49" s="688"/>
    </row>
    <row r="50" spans="2:14" s="684" customFormat="1">
      <c r="B50" s="684" t="s">
        <v>8</v>
      </c>
      <c r="L50" s="684" t="str">
        <f>Koptame!B41</f>
        <v>Pārbaudīja:</v>
      </c>
    </row>
    <row r="51" spans="2:14" s="684" customFormat="1" ht="14.25" customHeight="1">
      <c r="C51" s="689">
        <f>Koptame!C36</f>
        <v>0</v>
      </c>
      <c r="L51" s="689"/>
      <c r="M51" s="872">
        <f>Koptame!C42</f>
        <v>0</v>
      </c>
      <c r="N51" s="872"/>
    </row>
    <row r="52" spans="2:14" s="684" customFormat="1">
      <c r="C52" s="690">
        <f>Koptame!C37</f>
        <v>0</v>
      </c>
      <c r="L52" s="690"/>
      <c r="M52" s="873">
        <f>Koptame!C43</f>
        <v>0</v>
      </c>
      <c r="N52" s="873"/>
    </row>
    <row r="53" spans="2:14" s="684" customFormat="1" collapsed="1">
      <c r="B53" s="685"/>
      <c r="F53" s="685"/>
      <c r="G53" s="685"/>
    </row>
  </sheetData>
  <mergeCells count="17">
    <mergeCell ref="C43:K43"/>
    <mergeCell ref="A47:P47"/>
    <mergeCell ref="A46:P46"/>
    <mergeCell ref="M51:N51"/>
    <mergeCell ref="M52:N52"/>
    <mergeCell ref="A2:P2"/>
    <mergeCell ref="L9:O9"/>
    <mergeCell ref="A11:A12"/>
    <mergeCell ref="B11:B12"/>
    <mergeCell ref="C11:C12"/>
    <mergeCell ref="D11:D12"/>
    <mergeCell ref="E11:E12"/>
    <mergeCell ref="D3:P3"/>
    <mergeCell ref="D4:P4"/>
    <mergeCell ref="D5:P5"/>
    <mergeCell ref="F11:K11"/>
    <mergeCell ref="L11:P11"/>
  </mergeCells>
  <phoneticPr fontId="21" type="noConversion"/>
  <conditionalFormatting sqref="I14:I16">
    <cfRule type="expression" dxfId="433" priority="1" stopIfTrue="1">
      <formula>I14=#REF!=FALSE</formula>
    </cfRule>
    <cfRule type="expression" dxfId="432" priority="2" stopIfTrue="1">
      <formula>I14=#REF!=FALSE</formula>
    </cfRule>
    <cfRule type="expression" dxfId="431" priority="3">
      <formula>#REF!&gt;0</formula>
    </cfRule>
    <cfRule type="expression" dxfId="430" priority="4">
      <formula>#REF!=3</formula>
    </cfRule>
    <cfRule type="expression" dxfId="429" priority="5">
      <formula>#REF!=2</formula>
    </cfRule>
    <cfRule type="expression" dxfId="428" priority="6">
      <formula>#REF!=1</formula>
    </cfRule>
    <cfRule type="expression" dxfId="427" priority="7" stopIfTrue="1">
      <formula>I14=#REF!=FALSE</formula>
    </cfRule>
    <cfRule type="expression" dxfId="426" priority="8">
      <formula>#REF!&gt;0</formula>
    </cfRule>
    <cfRule type="expression" dxfId="425" priority="9">
      <formula>#REF!=3</formula>
    </cfRule>
    <cfRule type="expression" dxfId="424" priority="10">
      <formula>#REF!=2</formula>
    </cfRule>
    <cfRule type="expression" dxfId="423" priority="11">
      <formula>#REF!=1</formula>
    </cfRule>
  </conditionalFormatting>
  <conditionalFormatting sqref="I17:I41">
    <cfRule type="expression" dxfId="422" priority="12" stopIfTrue="1">
      <formula>I17=#REF!=FALSE</formula>
    </cfRule>
    <cfRule type="expression" dxfId="421" priority="13">
      <formula>#REF!&gt;0</formula>
    </cfRule>
    <cfRule type="expression" dxfId="420" priority="14">
      <formula>#REF!=3</formula>
    </cfRule>
    <cfRule type="expression" dxfId="419" priority="15">
      <formula>#REF!=2</formula>
    </cfRule>
    <cfRule type="expression" dxfId="418" priority="16">
      <formula>#REF!=1</formula>
    </cfRule>
    <cfRule type="expression" dxfId="417" priority="17" stopIfTrue="1">
      <formula>I17=#REF!=FALSE</formula>
    </cfRule>
  </conditionalFormatting>
  <conditionalFormatting sqref="I18:I21">
    <cfRule type="expression" dxfId="416" priority="245">
      <formula>#REF!=2</formula>
    </cfRule>
    <cfRule type="expression" dxfId="415" priority="246">
      <formula>#REF!=1</formula>
    </cfRule>
    <cfRule type="expression" dxfId="414" priority="247">
      <formula>#REF!&gt;0</formula>
    </cfRule>
    <cfRule type="expression" dxfId="413" priority="248">
      <formula>#REF!=3</formula>
    </cfRule>
    <cfRule type="expression" dxfId="412" priority="249">
      <formula>#REF!=2</formula>
    </cfRule>
    <cfRule type="expression" dxfId="411" priority="250">
      <formula>#REF!=1</formula>
    </cfRule>
    <cfRule type="expression" dxfId="410" priority="251" stopIfTrue="1">
      <formula>I18=#REF!=FALSE</formula>
    </cfRule>
    <cfRule type="expression" dxfId="409" priority="252">
      <formula>#REF!&gt;0</formula>
    </cfRule>
    <cfRule type="expression" dxfId="408" priority="253">
      <formula>#REF!=3</formula>
    </cfRule>
    <cfRule type="expression" dxfId="407" priority="254">
      <formula>#REF!=2</formula>
    </cfRule>
    <cfRule type="expression" dxfId="406" priority="255">
      <formula>#REF!=1</formula>
    </cfRule>
    <cfRule type="expression" dxfId="405" priority="256" stopIfTrue="1">
      <formula>I18=#REF!=FALSE</formula>
    </cfRule>
  </conditionalFormatting>
  <conditionalFormatting sqref="I23">
    <cfRule type="expression" dxfId="404" priority="220">
      <formula>#REF!&gt;0</formula>
    </cfRule>
    <cfRule type="expression" dxfId="403" priority="221">
      <formula>#REF!=3</formula>
    </cfRule>
    <cfRule type="expression" dxfId="402" priority="222">
      <formula>#REF!=2</formula>
    </cfRule>
    <cfRule type="expression" dxfId="401" priority="223">
      <formula>#REF!=1</formula>
    </cfRule>
    <cfRule type="expression" dxfId="400" priority="224" stopIfTrue="1">
      <formula>I23=#REF!=FALSE</formula>
    </cfRule>
    <cfRule type="expression" dxfId="399" priority="225">
      <formula>#REF!&gt;0</formula>
    </cfRule>
    <cfRule type="expression" dxfId="398" priority="226">
      <formula>#REF!=3</formula>
    </cfRule>
    <cfRule type="expression" dxfId="397" priority="227">
      <formula>#REF!=2</formula>
    </cfRule>
    <cfRule type="expression" dxfId="396" priority="228">
      <formula>#REF!=1</formula>
    </cfRule>
    <cfRule type="expression" dxfId="395" priority="229" stopIfTrue="1">
      <formula>I23=#REF!=FALSE</formula>
    </cfRule>
  </conditionalFormatting>
  <conditionalFormatting sqref="I23:I24">
    <cfRule type="expression" dxfId="394" priority="210">
      <formula>#REF!=2</formula>
    </cfRule>
    <cfRule type="expression" dxfId="393" priority="216">
      <formula>#REF!=1</formula>
    </cfRule>
  </conditionalFormatting>
  <conditionalFormatting sqref="I24">
    <cfRule type="expression" dxfId="392" priority="208">
      <formula>#REF!&gt;0</formula>
    </cfRule>
    <cfRule type="expression" dxfId="391" priority="209">
      <formula>#REF!=3</formula>
    </cfRule>
    <cfRule type="expression" dxfId="390" priority="211">
      <formula>#REF!=1</formula>
    </cfRule>
    <cfRule type="expression" dxfId="389" priority="212" stopIfTrue="1">
      <formula>I24=#REF!=FALSE</formula>
    </cfRule>
    <cfRule type="expression" dxfId="388" priority="213">
      <formula>#REF!&gt;0</formula>
    </cfRule>
    <cfRule type="expression" dxfId="387" priority="214">
      <formula>#REF!=3</formula>
    </cfRule>
    <cfRule type="expression" dxfId="386" priority="215">
      <formula>#REF!=2</formula>
    </cfRule>
    <cfRule type="expression" dxfId="385" priority="217" stopIfTrue="1">
      <formula>I24=#REF!=FALSE</formula>
    </cfRule>
  </conditionalFormatting>
  <conditionalFormatting sqref="I24:I25">
    <cfRule type="expression" dxfId="384" priority="203">
      <formula>#REF!&gt;0</formula>
    </cfRule>
    <cfRule type="expression" dxfId="383" priority="204">
      <formula>#REF!=3</formula>
    </cfRule>
    <cfRule type="expression" dxfId="382" priority="205">
      <formula>#REF!=2</formula>
    </cfRule>
    <cfRule type="expression" dxfId="381" priority="206">
      <formula>#REF!=1</formula>
    </cfRule>
  </conditionalFormatting>
  <conditionalFormatting sqref="I25">
    <cfRule type="expression" dxfId="380" priority="198">
      <formula>#REF!&gt;0</formula>
    </cfRule>
    <cfRule type="expression" dxfId="379" priority="199">
      <formula>#REF!=3</formula>
    </cfRule>
    <cfRule type="expression" dxfId="378" priority="200">
      <formula>#REF!=2</formula>
    </cfRule>
    <cfRule type="expression" dxfId="377" priority="201">
      <formula>#REF!=1</formula>
    </cfRule>
    <cfRule type="expression" dxfId="376" priority="202" stopIfTrue="1">
      <formula>I25=#REF!=FALSE</formula>
    </cfRule>
    <cfRule type="expression" dxfId="375" priority="207" stopIfTrue="1">
      <formula>I25=#REF!=FALSE</formula>
    </cfRule>
  </conditionalFormatting>
  <conditionalFormatting sqref="I25:I27">
    <cfRule type="expression" dxfId="374" priority="193">
      <formula>#REF!&gt;0</formula>
    </cfRule>
    <cfRule type="expression" dxfId="373" priority="194">
      <formula>#REF!=3</formula>
    </cfRule>
    <cfRule type="expression" dxfId="372" priority="195">
      <formula>#REF!=2</formula>
    </cfRule>
    <cfRule type="expression" dxfId="371" priority="196">
      <formula>#REF!=1</formula>
    </cfRule>
  </conditionalFormatting>
  <conditionalFormatting sqref="I26:I27">
    <cfRule type="expression" dxfId="370" priority="188">
      <formula>#REF!&gt;0</formula>
    </cfRule>
    <cfRule type="expression" dxfId="369" priority="189">
      <formula>#REF!=3</formula>
    </cfRule>
    <cfRule type="expression" dxfId="368" priority="190">
      <formula>#REF!=2</formula>
    </cfRule>
    <cfRule type="expression" dxfId="367" priority="191">
      <formula>#REF!=1</formula>
    </cfRule>
    <cfRule type="expression" dxfId="366" priority="192" stopIfTrue="1">
      <formula>I26=#REF!=FALSE</formula>
    </cfRule>
    <cfRule type="expression" dxfId="365" priority="197" stopIfTrue="1">
      <formula>I26=#REF!=FALSE</formula>
    </cfRule>
  </conditionalFormatting>
  <conditionalFormatting sqref="I26:I28">
    <cfRule type="expression" dxfId="364" priority="178">
      <formula>#REF!&gt;0</formula>
    </cfRule>
    <cfRule type="expression" dxfId="363" priority="179">
      <formula>#REF!=3</formula>
    </cfRule>
    <cfRule type="expression" dxfId="362" priority="180">
      <formula>#REF!=2</formula>
    </cfRule>
    <cfRule type="expression" dxfId="361" priority="181">
      <formula>#REF!=1</formula>
    </cfRule>
  </conditionalFormatting>
  <conditionalFormatting sqref="I28">
    <cfRule type="expression" dxfId="360" priority="182" stopIfTrue="1">
      <formula>I28=#REF!=FALSE</formula>
    </cfRule>
  </conditionalFormatting>
  <conditionalFormatting sqref="I30">
    <cfRule type="expression" dxfId="359" priority="153">
      <formula>#REF!&gt;0</formula>
    </cfRule>
    <cfRule type="expression" dxfId="358" priority="154">
      <formula>#REF!=3</formula>
    </cfRule>
    <cfRule type="expression" dxfId="357" priority="155">
      <formula>#REF!=2</formula>
    </cfRule>
    <cfRule type="expression" dxfId="356" priority="156">
      <formula>#REF!=1</formula>
    </cfRule>
    <cfRule type="expression" dxfId="355" priority="157" stopIfTrue="1">
      <formula>I30=#REF!=FALSE</formula>
    </cfRule>
    <cfRule type="expression" dxfId="354" priority="158">
      <formula>#REF!&gt;0</formula>
    </cfRule>
    <cfRule type="expression" dxfId="353" priority="159">
      <formula>#REF!=3</formula>
    </cfRule>
    <cfRule type="expression" dxfId="352" priority="160">
      <formula>#REF!=2</formula>
    </cfRule>
    <cfRule type="expression" dxfId="351" priority="161">
      <formula>#REF!=1</formula>
    </cfRule>
    <cfRule type="expression" dxfId="350" priority="162" stopIfTrue="1">
      <formula>I30=#REF!=FALSE</formula>
    </cfRule>
  </conditionalFormatting>
  <conditionalFormatting sqref="I30:I31">
    <cfRule type="expression" dxfId="349" priority="149">
      <formula>#REF!=1</formula>
    </cfRule>
  </conditionalFormatting>
  <conditionalFormatting sqref="I30:I32">
    <cfRule type="expression" dxfId="348" priority="138">
      <formula>#REF!=2</formula>
    </cfRule>
  </conditionalFormatting>
  <conditionalFormatting sqref="I31">
    <cfRule type="expression" dxfId="347" priority="141">
      <formula>#REF!&gt;0</formula>
    </cfRule>
    <cfRule type="expression" dxfId="346" priority="142">
      <formula>#REF!=3</formula>
    </cfRule>
    <cfRule type="expression" dxfId="345" priority="143">
      <formula>#REF!=2</formula>
    </cfRule>
    <cfRule type="expression" dxfId="344" priority="144">
      <formula>#REF!=1</formula>
    </cfRule>
    <cfRule type="expression" dxfId="343" priority="145" stopIfTrue="1">
      <formula>I31=#REF!=FALSE</formula>
    </cfRule>
    <cfRule type="expression" dxfId="342" priority="146">
      <formula>#REF!&gt;0</formula>
    </cfRule>
    <cfRule type="expression" dxfId="341" priority="147">
      <formula>#REF!=3</formula>
    </cfRule>
    <cfRule type="expression" dxfId="340" priority="148">
      <formula>#REF!=2</formula>
    </cfRule>
    <cfRule type="expression" dxfId="339" priority="150" stopIfTrue="1">
      <formula>I31=#REF!=FALSE</formula>
    </cfRule>
  </conditionalFormatting>
  <conditionalFormatting sqref="I31:I32">
    <cfRule type="expression" dxfId="338" priority="136">
      <formula>#REF!&gt;0</formula>
    </cfRule>
    <cfRule type="expression" dxfId="337" priority="137">
      <formula>#REF!=3</formula>
    </cfRule>
    <cfRule type="expression" dxfId="336" priority="139">
      <formula>#REF!=1</formula>
    </cfRule>
  </conditionalFormatting>
  <conditionalFormatting sqref="I31:I34">
    <cfRule type="expression" dxfId="335" priority="115" stopIfTrue="1">
      <formula>I31=#REF!=FALSE</formula>
    </cfRule>
  </conditionalFormatting>
  <conditionalFormatting sqref="I32">
    <cfRule type="expression" dxfId="334" priority="131">
      <formula>#REF!&gt;0</formula>
    </cfRule>
    <cfRule type="expression" dxfId="333" priority="132">
      <formula>#REF!=3</formula>
    </cfRule>
    <cfRule type="expression" dxfId="332" priority="133">
      <formula>#REF!=2</formula>
    </cfRule>
    <cfRule type="expression" dxfId="331" priority="134">
      <formula>#REF!=1</formula>
    </cfRule>
    <cfRule type="expression" dxfId="330" priority="135" stopIfTrue="1">
      <formula>I32=#REF!=FALSE</formula>
    </cfRule>
    <cfRule type="expression" dxfId="329" priority="140" stopIfTrue="1">
      <formula>I32=#REF!=FALSE</formula>
    </cfRule>
  </conditionalFormatting>
  <conditionalFormatting sqref="I32:I33">
    <cfRule type="expression" dxfId="328" priority="126">
      <formula>#REF!&gt;0</formula>
    </cfRule>
    <cfRule type="expression" dxfId="327" priority="127">
      <formula>#REF!=3</formula>
    </cfRule>
    <cfRule type="expression" dxfId="326" priority="128">
      <formula>#REF!=2</formula>
    </cfRule>
    <cfRule type="expression" dxfId="325" priority="129">
      <formula>#REF!=1</formula>
    </cfRule>
  </conditionalFormatting>
  <conditionalFormatting sqref="I33">
    <cfRule type="expression" dxfId="324" priority="117">
      <formula>#REF!&gt;0</formula>
    </cfRule>
    <cfRule type="expression" dxfId="323" priority="118">
      <formula>#REF!=3</formula>
    </cfRule>
    <cfRule type="expression" dxfId="322" priority="119">
      <formula>#REF!=2</formula>
    </cfRule>
    <cfRule type="expression" dxfId="321" priority="120">
      <formula>#REF!=1</formula>
    </cfRule>
    <cfRule type="expression" dxfId="320" priority="121">
      <formula>#REF!&gt;0</formula>
    </cfRule>
    <cfRule type="expression" dxfId="319" priority="122">
      <formula>#REF!=3</formula>
    </cfRule>
    <cfRule type="expression" dxfId="318" priority="123">
      <formula>#REF!=2</formula>
    </cfRule>
    <cfRule type="expression" dxfId="317" priority="124">
      <formula>#REF!=1</formula>
    </cfRule>
    <cfRule type="expression" dxfId="316" priority="125" stopIfTrue="1">
      <formula>I33=#REF!=FALSE</formula>
    </cfRule>
    <cfRule type="expression" dxfId="315" priority="130" stopIfTrue="1">
      <formula>I33=#REF!=FALSE</formula>
    </cfRule>
  </conditionalFormatting>
  <conditionalFormatting sqref="I34">
    <cfRule type="expression" dxfId="314" priority="110" stopIfTrue="1">
      <formula>I34=#REF!=FALSE</formula>
    </cfRule>
    <cfRule type="expression" dxfId="313" priority="111">
      <formula>#REF!&gt;0</formula>
    </cfRule>
    <cfRule type="expression" dxfId="312" priority="112">
      <formula>#REF!=3</formula>
    </cfRule>
    <cfRule type="expression" dxfId="311" priority="113">
      <formula>#REF!=2</formula>
    </cfRule>
    <cfRule type="expression" dxfId="310" priority="114">
      <formula>#REF!=1</formula>
    </cfRule>
  </conditionalFormatting>
  <conditionalFormatting sqref="I34:I35">
    <cfRule type="expression" dxfId="309" priority="101">
      <formula>#REF!&gt;0</formula>
    </cfRule>
    <cfRule type="expression" dxfId="308" priority="102">
      <formula>#REF!=3</formula>
    </cfRule>
    <cfRule type="expression" dxfId="307" priority="103">
      <formula>#REF!=2</formula>
    </cfRule>
    <cfRule type="expression" dxfId="306" priority="104">
      <formula>#REF!=1</formula>
    </cfRule>
  </conditionalFormatting>
  <conditionalFormatting sqref="I35">
    <cfRule type="expression" dxfId="305" priority="96">
      <formula>#REF!&gt;0</formula>
    </cfRule>
    <cfRule type="expression" dxfId="304" priority="97">
      <formula>#REF!=3</formula>
    </cfRule>
    <cfRule type="expression" dxfId="303" priority="98">
      <formula>#REF!=2</formula>
    </cfRule>
    <cfRule type="expression" dxfId="302" priority="99">
      <formula>#REF!=1</formula>
    </cfRule>
    <cfRule type="expression" dxfId="301" priority="100" stopIfTrue="1">
      <formula>I35=#REF!=FALSE</formula>
    </cfRule>
    <cfRule type="expression" dxfId="300" priority="105" stopIfTrue="1">
      <formula>I35=#REF!=FALSE</formula>
    </cfRule>
  </conditionalFormatting>
  <conditionalFormatting sqref="I37">
    <cfRule type="expression" dxfId="299" priority="76">
      <formula>#REF!&gt;0</formula>
    </cfRule>
    <cfRule type="expression" dxfId="298" priority="77">
      <formula>#REF!=3</formula>
    </cfRule>
    <cfRule type="expression" dxfId="297" priority="78">
      <formula>#REF!=2</formula>
    </cfRule>
    <cfRule type="expression" dxfId="296" priority="79">
      <formula>#REF!=1</formula>
    </cfRule>
    <cfRule type="expression" dxfId="295" priority="80" stopIfTrue="1">
      <formula>I37=#REF!=FALSE</formula>
    </cfRule>
  </conditionalFormatting>
  <conditionalFormatting sqref="I37:I38">
    <cfRule type="expression" dxfId="294" priority="57">
      <formula>#REF!=2</formula>
    </cfRule>
    <cfRule type="expression" dxfId="293" priority="58">
      <formula>#REF!=1</formula>
    </cfRule>
    <cfRule type="expression" dxfId="292" priority="59">
      <formula>#REF!&gt;0</formula>
    </cfRule>
    <cfRule type="expression" dxfId="291" priority="60">
      <formula>#REF!=3</formula>
    </cfRule>
    <cfRule type="expression" dxfId="290" priority="66">
      <formula>#REF!=2</formula>
    </cfRule>
    <cfRule type="expression" dxfId="289" priority="67">
      <formula>#REF!=1</formula>
    </cfRule>
    <cfRule type="expression" dxfId="288" priority="68" stopIfTrue="1">
      <formula>I37=#REF!=FALSE</formula>
    </cfRule>
  </conditionalFormatting>
  <conditionalFormatting sqref="I38">
    <cfRule type="expression" dxfId="287" priority="61">
      <formula>#REF!=2</formula>
    </cfRule>
    <cfRule type="expression" dxfId="286" priority="62">
      <formula>#REF!=1</formula>
    </cfRule>
    <cfRule type="expression" dxfId="285" priority="63" stopIfTrue="1">
      <formula>I38=#REF!=FALSE</formula>
    </cfRule>
    <cfRule type="expression" dxfId="284" priority="64">
      <formula>#REF!&gt;0</formula>
    </cfRule>
    <cfRule type="expression" dxfId="283" priority="65">
      <formula>#REF!=3</formula>
    </cfRule>
  </conditionalFormatting>
  <conditionalFormatting sqref="I40">
    <cfRule type="expression" dxfId="282" priority="37">
      <formula>#REF!&gt;0</formula>
    </cfRule>
    <cfRule type="expression" dxfId="281" priority="38">
      <formula>#REF!=3</formula>
    </cfRule>
    <cfRule type="expression" dxfId="280" priority="39">
      <formula>#REF!=2</formula>
    </cfRule>
    <cfRule type="expression" dxfId="279" priority="40">
      <formula>#REF!=1</formula>
    </cfRule>
    <cfRule type="expression" dxfId="278" priority="41" stopIfTrue="1">
      <formula>I40=#REF!=FALSE</formula>
    </cfRule>
  </conditionalFormatting>
  <conditionalFormatting sqref="I40:I41">
    <cfRule type="expression" dxfId="277" priority="18">
      <formula>#REF!=2</formula>
    </cfRule>
    <cfRule type="expression" dxfId="276" priority="19">
      <formula>#REF!=1</formula>
    </cfRule>
    <cfRule type="expression" dxfId="275" priority="20">
      <formula>#REF!&gt;0</formula>
    </cfRule>
    <cfRule type="expression" dxfId="274" priority="21">
      <formula>#REF!=3</formula>
    </cfRule>
    <cfRule type="expression" dxfId="273" priority="27">
      <formula>#REF!=2</formula>
    </cfRule>
    <cfRule type="expression" dxfId="272" priority="28">
      <formula>#REF!=1</formula>
    </cfRule>
    <cfRule type="expression" dxfId="271" priority="29" stopIfTrue="1">
      <formula>I40=#REF!=FALSE</formula>
    </cfRule>
  </conditionalFormatting>
  <conditionalFormatting sqref="I41">
    <cfRule type="expression" dxfId="270" priority="22">
      <formula>#REF!=2</formula>
    </cfRule>
    <cfRule type="expression" dxfId="269" priority="23">
      <formula>#REF!=1</formula>
    </cfRule>
    <cfRule type="expression" dxfId="268" priority="24" stopIfTrue="1">
      <formula>I41=#REF!=FALSE</formula>
    </cfRule>
    <cfRule type="expression" dxfId="267" priority="25">
      <formula>#REF!&gt;0</formula>
    </cfRule>
    <cfRule type="expression" dxfId="266" priority="26">
      <formula>#REF!=3</formula>
    </cfRule>
  </conditionalFormatting>
  <printOptions horizontalCentered="1"/>
  <pageMargins left="0.27559055118110237" right="0.27559055118110237" top="0.39" bottom="0.74803149606299213" header="0.31496062992125984" footer="0.31496062992125984"/>
  <pageSetup paperSize="9" scale="70" orientation="landscape" horizontalDpi="300" verticalDpi="300" r:id="rId1"/>
  <rowBreaks count="1" manualBreakCount="1">
    <brk id="34" max="15"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sheetPr>
  <dimension ref="A1:P43"/>
  <sheetViews>
    <sheetView showZeros="0" view="pageBreakPreview" topLeftCell="A27" zoomScale="130" zoomScaleNormal="100" zoomScaleSheetLayoutView="130" workbookViewId="0">
      <selection activeCell="C24" sqref="C24"/>
    </sheetView>
  </sheetViews>
  <sheetFormatPr defaultColWidth="9.140625" defaultRowHeight="14.25"/>
  <cols>
    <col min="1" max="1" width="9" style="19" customWidth="1"/>
    <col min="2" max="2" width="9.28515625" style="19" customWidth="1"/>
    <col min="3" max="3" width="43.85546875" style="4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C1" s="47"/>
      <c r="E1" s="21"/>
      <c r="F1" s="21"/>
      <c r="G1" s="155" t="s">
        <v>87</v>
      </c>
      <c r="H1" s="103" t="str">
        <f>kops1!B31</f>
        <v>1,11</v>
      </c>
    </row>
    <row r="2" spans="1:16" s="24" customFormat="1" ht="15">
      <c r="A2" s="865" t="str">
        <f>C13</f>
        <v>Dažādi darbi</v>
      </c>
      <c r="B2" s="865"/>
      <c r="C2" s="865"/>
      <c r="D2" s="865"/>
      <c r="E2" s="865"/>
      <c r="F2" s="865"/>
      <c r="G2" s="865"/>
      <c r="H2" s="865"/>
      <c r="I2" s="865"/>
      <c r="J2" s="865"/>
      <c r="K2" s="865"/>
      <c r="L2" s="865"/>
      <c r="M2" s="865"/>
      <c r="N2" s="865"/>
      <c r="O2" s="865"/>
      <c r="P2" s="865"/>
    </row>
    <row r="3" spans="1:16" ht="15">
      <c r="A3" s="20"/>
      <c r="B3" s="20"/>
      <c r="C3" s="48" t="s">
        <v>11</v>
      </c>
      <c r="D3" s="867" t="str">
        <f>Koptame!C11</f>
        <v>Pirmsskolas izglītības iestāde</v>
      </c>
      <c r="E3" s="867"/>
      <c r="F3" s="867"/>
      <c r="G3" s="867"/>
      <c r="H3" s="867"/>
      <c r="I3" s="867"/>
      <c r="J3" s="867"/>
      <c r="K3" s="867"/>
      <c r="L3" s="867"/>
      <c r="M3" s="867"/>
      <c r="N3" s="867"/>
      <c r="O3" s="867"/>
      <c r="P3" s="867"/>
    </row>
    <row r="4" spans="1:16" ht="15">
      <c r="A4" s="20"/>
      <c r="B4" s="20"/>
      <c r="C4" s="48" t="s">
        <v>12</v>
      </c>
      <c r="D4" s="867" t="str">
        <f>Koptame!C12</f>
        <v>Pirmsskolas izglītības iestādes jaunbūve</v>
      </c>
      <c r="E4" s="867"/>
      <c r="F4" s="867"/>
      <c r="G4" s="867"/>
      <c r="H4" s="867"/>
      <c r="I4" s="867"/>
      <c r="J4" s="867"/>
      <c r="K4" s="867"/>
      <c r="L4" s="867"/>
      <c r="M4" s="867"/>
      <c r="N4" s="867"/>
      <c r="O4" s="867"/>
      <c r="P4" s="867"/>
    </row>
    <row r="5" spans="1:16" ht="15">
      <c r="A5" s="20"/>
      <c r="B5" s="20"/>
      <c r="C5" s="48" t="s">
        <v>13</v>
      </c>
      <c r="D5" s="867" t="str">
        <f>Koptame!C13</f>
        <v>Baložu iela 33, Baloži, Ķekavas novads</v>
      </c>
      <c r="E5" s="867"/>
      <c r="F5" s="867"/>
      <c r="G5" s="867"/>
      <c r="H5" s="867"/>
      <c r="I5" s="867"/>
      <c r="J5" s="867"/>
      <c r="K5" s="867"/>
      <c r="L5" s="867"/>
      <c r="M5" s="867"/>
      <c r="N5" s="867"/>
      <c r="O5" s="867"/>
      <c r="P5" s="867"/>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4" customHeight="1">
      <c r="A9" s="45"/>
      <c r="B9" s="45"/>
      <c r="J9" s="44"/>
      <c r="K9" s="44"/>
      <c r="L9" s="866" t="str">
        <f>Koptame!D16</f>
        <v xml:space="preserve">Tāme sastādīta:   </v>
      </c>
      <c r="M9" s="866"/>
      <c r="N9" s="866"/>
      <c r="O9" s="866"/>
      <c r="P9" s="44"/>
    </row>
    <row r="10" spans="1:16" ht="15">
      <c r="A10" s="45"/>
      <c r="B10" s="45"/>
    </row>
    <row r="11" spans="1:16" ht="14.25" customHeight="1">
      <c r="A11" s="858" t="s">
        <v>15</v>
      </c>
      <c r="B11" s="868" t="s">
        <v>21</v>
      </c>
      <c r="C11" s="861" t="s">
        <v>91</v>
      </c>
      <c r="D11" s="862" t="s">
        <v>22</v>
      </c>
      <c r="E11" s="858" t="s">
        <v>23</v>
      </c>
      <c r="F11" s="856" t="s">
        <v>24</v>
      </c>
      <c r="G11" s="856"/>
      <c r="H11" s="856"/>
      <c r="I11" s="856"/>
      <c r="J11" s="856"/>
      <c r="K11" s="856"/>
      <c r="L11" s="856" t="s">
        <v>25</v>
      </c>
      <c r="M11" s="856"/>
      <c r="N11" s="856"/>
      <c r="O11" s="856"/>
      <c r="P11" s="856"/>
    </row>
    <row r="12" spans="1:16" ht="63.95" customHeight="1">
      <c r="A12" s="858"/>
      <c r="B12" s="869"/>
      <c r="C12" s="861"/>
      <c r="D12" s="862"/>
      <c r="E12" s="858"/>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kops1!C31</f>
        <v>Dažādi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61">
        <v>0</v>
      </c>
      <c r="B14" s="238"/>
      <c r="C14" s="282" t="s">
        <v>833</v>
      </c>
      <c r="D14" s="300"/>
      <c r="E14" s="301"/>
      <c r="F14" s="161"/>
      <c r="G14" s="161"/>
      <c r="H14" s="214">
        <f t="shared" ref="H14" si="6">ROUND(F14*G14,2)</f>
        <v>0</v>
      </c>
      <c r="I14" s="214"/>
      <c r="J14" s="214"/>
      <c r="K14" s="96">
        <f>SUM(H14:J14)</f>
        <v>0</v>
      </c>
      <c r="L14" s="50">
        <f>ROUND(F14*E14,2)</f>
        <v>0</v>
      </c>
      <c r="M14" s="96">
        <f>ROUND(H14*E14,2)</f>
        <v>0</v>
      </c>
      <c r="N14" s="96">
        <f>ROUND(I14*E14,2)</f>
        <v>0</v>
      </c>
      <c r="O14" s="96">
        <f>ROUND(J14*E14,2)</f>
        <v>0</v>
      </c>
      <c r="P14" s="97">
        <f>SUM(M14:O14)</f>
        <v>0</v>
      </c>
    </row>
    <row r="15" spans="1:16" s="56" customFormat="1" ht="25.5">
      <c r="A15" s="234">
        <v>1</v>
      </c>
      <c r="B15" s="302"/>
      <c r="C15" s="226" t="s">
        <v>834</v>
      </c>
      <c r="D15" s="303" t="s">
        <v>146</v>
      </c>
      <c r="E15" s="441">
        <f>4.7+40.52</f>
        <v>45.220000000000006</v>
      </c>
      <c r="F15" s="161"/>
      <c r="G15" s="161"/>
      <c r="H15" s="214"/>
      <c r="I15" s="215"/>
      <c r="J15" s="216"/>
      <c r="K15" s="96"/>
      <c r="L15" s="50"/>
      <c r="M15" s="96"/>
      <c r="N15" s="96"/>
      <c r="O15" s="96"/>
      <c r="P15" s="97"/>
    </row>
    <row r="16" spans="1:16" s="56" customFormat="1" ht="25.5">
      <c r="A16" s="234">
        <v>2</v>
      </c>
      <c r="B16" s="302"/>
      <c r="C16" s="226" t="s">
        <v>835</v>
      </c>
      <c r="D16" s="303" t="s">
        <v>146</v>
      </c>
      <c r="E16" s="441">
        <v>50.04</v>
      </c>
      <c r="F16" s="161"/>
      <c r="G16" s="161"/>
      <c r="H16" s="214"/>
      <c r="I16" s="215"/>
      <c r="J16" s="216"/>
      <c r="K16" s="96"/>
      <c r="L16" s="50"/>
      <c r="M16" s="96"/>
      <c r="N16" s="96"/>
      <c r="O16" s="96"/>
      <c r="P16" s="97"/>
    </row>
    <row r="17" spans="1:16" s="56" customFormat="1" ht="25.5">
      <c r="A17" s="234">
        <v>3</v>
      </c>
      <c r="B17" s="302"/>
      <c r="C17" s="226" t="s">
        <v>836</v>
      </c>
      <c r="D17" s="303" t="s">
        <v>146</v>
      </c>
      <c r="E17" s="441">
        <v>12.36</v>
      </c>
      <c r="F17" s="161"/>
      <c r="G17" s="161"/>
      <c r="H17" s="214"/>
      <c r="I17" s="215"/>
      <c r="J17" s="216"/>
      <c r="K17" s="96"/>
      <c r="L17" s="50"/>
      <c r="M17" s="96"/>
      <c r="N17" s="96"/>
      <c r="O17" s="96"/>
      <c r="P17" s="97"/>
    </row>
    <row r="18" spans="1:16" s="56" customFormat="1" ht="25.5">
      <c r="A18" s="261">
        <v>4</v>
      </c>
      <c r="B18" s="238"/>
      <c r="C18" s="226" t="s">
        <v>837</v>
      </c>
      <c r="D18" s="303" t="s">
        <v>146</v>
      </c>
      <c r="E18" s="441">
        <v>9.36</v>
      </c>
      <c r="F18" s="161"/>
      <c r="G18" s="161"/>
      <c r="H18" s="214"/>
      <c r="I18" s="215"/>
      <c r="J18" s="216"/>
      <c r="K18" s="96"/>
      <c r="L18" s="50"/>
      <c r="M18" s="96"/>
      <c r="N18" s="96"/>
      <c r="O18" s="96"/>
      <c r="P18" s="97"/>
    </row>
    <row r="19" spans="1:16" s="56" customFormat="1" ht="25.5">
      <c r="A19" s="261">
        <v>5</v>
      </c>
      <c r="B19" s="238"/>
      <c r="C19" s="226" t="s">
        <v>838</v>
      </c>
      <c r="D19" s="303" t="s">
        <v>146</v>
      </c>
      <c r="E19" s="441">
        <v>7.15</v>
      </c>
      <c r="F19" s="161"/>
      <c r="G19" s="161"/>
      <c r="H19" s="214"/>
      <c r="I19" s="215"/>
      <c r="J19" s="216"/>
      <c r="K19" s="96"/>
      <c r="L19" s="50"/>
      <c r="M19" s="96"/>
      <c r="N19" s="96"/>
      <c r="O19" s="96"/>
      <c r="P19" s="97"/>
    </row>
    <row r="20" spans="1:16" s="56" customFormat="1" ht="25.5">
      <c r="A20" s="261">
        <v>6</v>
      </c>
      <c r="B20" s="238"/>
      <c r="C20" s="226" t="s">
        <v>839</v>
      </c>
      <c r="D20" s="303" t="s">
        <v>146</v>
      </c>
      <c r="E20" s="441">
        <v>8.32</v>
      </c>
      <c r="F20" s="161"/>
      <c r="G20" s="161"/>
      <c r="H20" s="214"/>
      <c r="I20" s="215"/>
      <c r="J20" s="216"/>
      <c r="K20" s="96"/>
      <c r="L20" s="50"/>
      <c r="M20" s="96"/>
      <c r="N20" s="96"/>
      <c r="O20" s="96"/>
      <c r="P20" s="97"/>
    </row>
    <row r="21" spans="1:16" s="56" customFormat="1" ht="25.5">
      <c r="A21" s="261">
        <v>7</v>
      </c>
      <c r="B21" s="238"/>
      <c r="C21" s="226" t="s">
        <v>840</v>
      </c>
      <c r="D21" s="303" t="s">
        <v>146</v>
      </c>
      <c r="E21" s="441">
        <v>14.18</v>
      </c>
      <c r="F21" s="161"/>
      <c r="G21" s="161"/>
      <c r="H21" s="214"/>
      <c r="I21" s="215"/>
      <c r="J21" s="216"/>
      <c r="K21" s="96"/>
      <c r="L21" s="50"/>
      <c r="M21" s="96"/>
      <c r="N21" s="96"/>
      <c r="O21" s="96"/>
      <c r="P21" s="97"/>
    </row>
    <row r="22" spans="1:16" s="56" customFormat="1">
      <c r="A22" s="261">
        <v>0</v>
      </c>
      <c r="B22" s="238"/>
      <c r="C22" s="282" t="s">
        <v>841</v>
      </c>
      <c r="D22" s="300"/>
      <c r="E22" s="301"/>
      <c r="F22" s="161"/>
      <c r="G22" s="161"/>
      <c r="H22" s="214"/>
      <c r="I22" s="214"/>
      <c r="J22" s="214"/>
      <c r="K22" s="96"/>
      <c r="L22" s="50"/>
      <c r="M22" s="96"/>
      <c r="N22" s="96"/>
      <c r="O22" s="96"/>
      <c r="P22" s="97"/>
    </row>
    <row r="23" spans="1:16" s="56" customFormat="1" ht="51">
      <c r="A23" s="437">
        <v>8</v>
      </c>
      <c r="B23" s="444"/>
      <c r="C23" s="445" t="s">
        <v>1465</v>
      </c>
      <c r="D23" s="446" t="s">
        <v>140</v>
      </c>
      <c r="E23" s="215">
        <v>2</v>
      </c>
      <c r="F23" s="161"/>
      <c r="G23" s="161"/>
      <c r="H23" s="214"/>
      <c r="I23" s="214"/>
      <c r="J23" s="214"/>
      <c r="K23" s="96"/>
      <c r="L23" s="50"/>
      <c r="M23" s="96"/>
      <c r="N23" s="96"/>
      <c r="O23" s="96"/>
      <c r="P23" s="97"/>
    </row>
    <row r="24" spans="1:16" s="56" customFormat="1" ht="51">
      <c r="A24" s="437">
        <v>9</v>
      </c>
      <c r="B24" s="444"/>
      <c r="C24" s="445" t="s">
        <v>1466</v>
      </c>
      <c r="D24" s="446" t="s">
        <v>140</v>
      </c>
      <c r="E24" s="215">
        <v>2</v>
      </c>
      <c r="F24" s="161"/>
      <c r="G24" s="161"/>
      <c r="H24" s="214"/>
      <c r="I24" s="214"/>
      <c r="J24" s="214"/>
      <c r="K24" s="96"/>
      <c r="L24" s="50"/>
      <c r="M24" s="96"/>
      <c r="N24" s="96"/>
      <c r="O24" s="96"/>
      <c r="P24" s="97"/>
    </row>
    <row r="25" spans="1:16" s="56" customFormat="1">
      <c r="A25" s="261">
        <v>0</v>
      </c>
      <c r="B25" s="238"/>
      <c r="C25" s="282"/>
      <c r="D25" s="300"/>
      <c r="E25" s="301"/>
      <c r="F25" s="161"/>
      <c r="G25" s="161"/>
      <c r="H25" s="214"/>
      <c r="I25" s="214"/>
      <c r="J25" s="214"/>
      <c r="K25" s="96"/>
      <c r="L25" s="50"/>
      <c r="M25" s="96"/>
      <c r="N25" s="96"/>
      <c r="O25" s="96"/>
      <c r="P25" s="97"/>
    </row>
    <row r="26" spans="1:16" s="56" customFormat="1">
      <c r="A26" s="437">
        <v>10</v>
      </c>
      <c r="B26" s="444"/>
      <c r="C26" s="628" t="s">
        <v>1726</v>
      </c>
      <c r="D26" s="446"/>
      <c r="E26" s="215"/>
      <c r="F26" s="161"/>
      <c r="G26" s="161"/>
      <c r="H26" s="214"/>
      <c r="I26" s="214"/>
      <c r="J26" s="214"/>
      <c r="K26" s="96"/>
      <c r="L26" s="50"/>
      <c r="M26" s="96"/>
      <c r="N26" s="96"/>
      <c r="O26" s="96"/>
      <c r="P26" s="97"/>
    </row>
    <row r="27" spans="1:16" s="56" customFormat="1">
      <c r="A27" s="437">
        <v>0</v>
      </c>
      <c r="B27" s="444"/>
      <c r="C27" s="282" t="s">
        <v>962</v>
      </c>
      <c r="D27" s="446"/>
      <c r="E27" s="215"/>
      <c r="F27" s="161"/>
      <c r="G27" s="161"/>
      <c r="H27" s="214"/>
      <c r="I27" s="214"/>
      <c r="J27" s="214"/>
      <c r="K27" s="96"/>
      <c r="L27" s="50"/>
      <c r="M27" s="96"/>
      <c r="N27" s="96"/>
      <c r="O27" s="96"/>
      <c r="P27" s="97"/>
    </row>
    <row r="28" spans="1:16" s="56" customFormat="1" ht="51">
      <c r="A28" s="437">
        <v>11</v>
      </c>
      <c r="B28" s="444"/>
      <c r="C28" s="445" t="s">
        <v>1467</v>
      </c>
      <c r="D28" s="446" t="s">
        <v>29</v>
      </c>
      <c r="E28" s="215">
        <v>29.43</v>
      </c>
      <c r="F28" s="161"/>
      <c r="G28" s="161"/>
      <c r="H28" s="214"/>
      <c r="I28" s="214"/>
      <c r="J28" s="214"/>
      <c r="K28" s="96"/>
      <c r="L28" s="50"/>
      <c r="M28" s="96"/>
      <c r="N28" s="96"/>
      <c r="O28" s="96"/>
      <c r="P28" s="97"/>
    </row>
    <row r="29" spans="1:16" s="56" customFormat="1" ht="38.25">
      <c r="A29" s="437">
        <v>12</v>
      </c>
      <c r="B29" s="444"/>
      <c r="C29" s="445" t="s">
        <v>1315</v>
      </c>
      <c r="D29" s="446" t="s">
        <v>29</v>
      </c>
      <c r="E29" s="215">
        <v>450</v>
      </c>
      <c r="F29" s="161"/>
      <c r="G29" s="161"/>
      <c r="H29" s="214"/>
      <c r="I29" s="214"/>
      <c r="J29" s="214"/>
      <c r="K29" s="96"/>
      <c r="L29" s="50"/>
      <c r="M29" s="96"/>
      <c r="N29" s="96"/>
      <c r="O29" s="96"/>
      <c r="P29" s="97"/>
    </row>
    <row r="30" spans="1:16" s="56" customFormat="1" ht="25.5">
      <c r="A30" s="437">
        <v>13</v>
      </c>
      <c r="B30" s="444"/>
      <c r="C30" s="445" t="s">
        <v>1319</v>
      </c>
      <c r="D30" s="446" t="s">
        <v>29</v>
      </c>
      <c r="E30" s="215">
        <v>216</v>
      </c>
      <c r="F30" s="161"/>
      <c r="G30" s="161"/>
      <c r="H30" s="214"/>
      <c r="I30" s="214"/>
      <c r="J30" s="214"/>
      <c r="K30" s="96"/>
      <c r="L30" s="50"/>
      <c r="M30" s="96"/>
      <c r="N30" s="96"/>
      <c r="O30" s="96"/>
      <c r="P30" s="97"/>
    </row>
    <row r="31" spans="1:16" s="56" customFormat="1" ht="25.5">
      <c r="A31" s="437">
        <v>14</v>
      </c>
      <c r="B31" s="444"/>
      <c r="C31" s="445" t="s">
        <v>1316</v>
      </c>
      <c r="D31" s="446" t="s">
        <v>29</v>
      </c>
      <c r="E31" s="215">
        <v>240</v>
      </c>
      <c r="F31" s="161"/>
      <c r="G31" s="161"/>
      <c r="H31" s="214"/>
      <c r="I31" s="214"/>
      <c r="J31" s="214"/>
      <c r="K31" s="96"/>
      <c r="L31" s="50"/>
      <c r="M31" s="96"/>
      <c r="N31" s="96"/>
      <c r="O31" s="96"/>
      <c r="P31" s="97"/>
    </row>
    <row r="32" spans="1:16">
      <c r="A32" s="34"/>
      <c r="B32" s="52"/>
      <c r="C32" s="36"/>
      <c r="D32" s="37"/>
      <c r="E32" s="38"/>
      <c r="F32" s="38">
        <v>0</v>
      </c>
      <c r="G32" s="38">
        <v>0</v>
      </c>
      <c r="H32" s="39"/>
      <c r="I32" s="38"/>
      <c r="J32" s="38"/>
      <c r="K32" s="38"/>
      <c r="L32" s="38"/>
      <c r="M32" s="38"/>
      <c r="N32" s="38"/>
      <c r="O32" s="38"/>
      <c r="P32" s="40"/>
    </row>
    <row r="33" spans="1:16" ht="15.4" customHeight="1">
      <c r="A33" s="41"/>
      <c r="B33" s="41"/>
      <c r="C33" s="870" t="s">
        <v>97</v>
      </c>
      <c r="D33" s="871"/>
      <c r="E33" s="871"/>
      <c r="F33" s="871"/>
      <c r="G33" s="871"/>
      <c r="H33" s="871"/>
      <c r="I33" s="871"/>
      <c r="J33" s="871"/>
      <c r="K33" s="871"/>
      <c r="L33" s="42"/>
      <c r="M33" s="42"/>
      <c r="N33" s="42"/>
      <c r="O33" s="42"/>
      <c r="P33" s="42"/>
    </row>
    <row r="34" spans="1:16" s="114" customFormat="1" collapsed="1">
      <c r="I34" s="135"/>
    </row>
    <row r="35" spans="1:16" customFormat="1" ht="12.75" customHeight="1">
      <c r="B35" s="136" t="s">
        <v>52</v>
      </c>
    </row>
    <row r="36" spans="1:16" customFormat="1" ht="45" customHeight="1">
      <c r="A36"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857"/>
      <c r="C36" s="857"/>
      <c r="D36" s="857"/>
      <c r="E36" s="857"/>
      <c r="F36" s="857"/>
      <c r="G36" s="857"/>
      <c r="H36" s="857"/>
      <c r="I36" s="857"/>
      <c r="J36" s="857"/>
      <c r="K36" s="857"/>
      <c r="L36" s="857"/>
      <c r="M36" s="857"/>
      <c r="N36" s="857"/>
      <c r="O36" s="857"/>
      <c r="P36" s="857"/>
    </row>
    <row r="37" spans="1:16" customFormat="1" ht="75" customHeight="1">
      <c r="A37" s="857"/>
      <c r="B37" s="857"/>
      <c r="C37" s="857"/>
      <c r="D37" s="857"/>
      <c r="E37" s="857"/>
      <c r="F37" s="857"/>
      <c r="G37" s="857"/>
      <c r="H37" s="857"/>
      <c r="I37" s="857"/>
      <c r="J37" s="857"/>
      <c r="K37" s="857"/>
      <c r="L37" s="857"/>
      <c r="M37" s="857"/>
      <c r="N37" s="857"/>
      <c r="O37" s="857"/>
      <c r="P37" s="857"/>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854">
        <f>Koptame!C42</f>
        <v>0</v>
      </c>
      <c r="N41" s="854"/>
      <c r="O41" s="142"/>
      <c r="P41" s="142"/>
    </row>
    <row r="42" spans="1:16" s="114" customFormat="1">
      <c r="C42" s="133">
        <f>Koptame!C37</f>
        <v>0</v>
      </c>
      <c r="L42" s="133"/>
      <c r="M42" s="855">
        <f>Koptame!C43</f>
        <v>0</v>
      </c>
      <c r="N42" s="855"/>
      <c r="O42" s="142"/>
      <c r="P42" s="142"/>
    </row>
    <row r="43" spans="1:16" s="114" customFormat="1" collapsed="1">
      <c r="B43" s="135"/>
      <c r="F43" s="135"/>
      <c r="G43" s="135"/>
    </row>
  </sheetData>
  <mergeCells count="17">
    <mergeCell ref="C33:K33"/>
    <mergeCell ref="A37:P37"/>
    <mergeCell ref="A36:P36"/>
    <mergeCell ref="M41:N41"/>
    <mergeCell ref="M42:N42"/>
    <mergeCell ref="A2:P2"/>
    <mergeCell ref="L9:O9"/>
    <mergeCell ref="A11:A12"/>
    <mergeCell ref="B11:B12"/>
    <mergeCell ref="C11:C12"/>
    <mergeCell ref="D11:D12"/>
    <mergeCell ref="E11:E12"/>
    <mergeCell ref="D3:P3"/>
    <mergeCell ref="D4:P4"/>
    <mergeCell ref="D5:P5"/>
    <mergeCell ref="F11:K11"/>
    <mergeCell ref="L11:P11"/>
  </mergeCells>
  <conditionalFormatting sqref="I14:I22">
    <cfRule type="expression" dxfId="265" priority="26" stopIfTrue="1">
      <formula>I14=#REF!=FALSE</formula>
    </cfRule>
    <cfRule type="expression" dxfId="264" priority="27">
      <formula>#REF!&gt;0</formula>
    </cfRule>
    <cfRule type="expression" dxfId="263" priority="28">
      <formula>#REF!=3</formula>
    </cfRule>
    <cfRule type="expression" dxfId="262" priority="29">
      <formula>#REF!=2</formula>
    </cfRule>
    <cfRule type="expression" dxfId="261" priority="30">
      <formula>#REF!=1</formula>
    </cfRule>
    <cfRule type="expression" dxfId="260" priority="31" stopIfTrue="1">
      <formula>#REF!=#REF!=FALSE</formula>
    </cfRule>
    <cfRule type="expression" dxfId="259" priority="35">
      <formula>#REF!=2</formula>
    </cfRule>
    <cfRule type="expression" dxfId="258" priority="36">
      <formula>#REF!=1</formula>
    </cfRule>
    <cfRule type="expression" dxfId="257" priority="37" stopIfTrue="1">
      <formula>#REF!=#REF!=FALSE</formula>
    </cfRule>
    <cfRule type="expression" dxfId="256" priority="38">
      <formula>#REF!&gt;0</formula>
    </cfRule>
    <cfRule type="expression" dxfId="255" priority="39">
      <formula>#REF!=3</formula>
    </cfRule>
  </conditionalFormatting>
  <conditionalFormatting sqref="I14:I24">
    <cfRule type="expression" dxfId="254" priority="32" stopIfTrue="1">
      <formula>I14=#REF!=FALSE</formula>
    </cfRule>
    <cfRule type="expression" dxfId="253" priority="33">
      <formula>#REF!&gt;0</formula>
    </cfRule>
    <cfRule type="expression" dxfId="252" priority="34">
      <formula>#REF!=3</formula>
    </cfRule>
    <cfRule type="expression" dxfId="251" priority="40">
      <formula>#REF!=2</formula>
    </cfRule>
    <cfRule type="expression" dxfId="250" priority="41">
      <formula>#REF!=1</formula>
    </cfRule>
  </conditionalFormatting>
  <conditionalFormatting sqref="I15:I21">
    <cfRule type="expression" dxfId="249" priority="22">
      <formula>#REF!&gt;0</formula>
    </cfRule>
    <cfRule type="expression" dxfId="248" priority="23">
      <formula>#REF!=3</formula>
    </cfRule>
    <cfRule type="expression" dxfId="247" priority="24">
      <formula>#REF!=2</formula>
    </cfRule>
    <cfRule type="expression" dxfId="246" priority="25">
      <formula>#REF!=1</formula>
    </cfRule>
  </conditionalFormatting>
  <conditionalFormatting sqref="I23:I24 I26:I31">
    <cfRule type="expression" dxfId="245" priority="43" stopIfTrue="1">
      <formula>I23=#REF!=FALSE</formula>
    </cfRule>
  </conditionalFormatting>
  <conditionalFormatting sqref="I25">
    <cfRule type="expression" dxfId="244" priority="6" stopIfTrue="1">
      <formula>I25=#REF!=FALSE</formula>
    </cfRule>
    <cfRule type="expression" dxfId="243" priority="7">
      <formula>#REF!&gt;0</formula>
    </cfRule>
    <cfRule type="expression" dxfId="242" priority="8">
      <formula>#REF!=3</formula>
    </cfRule>
    <cfRule type="expression" dxfId="241" priority="9">
      <formula>#REF!=2</formula>
    </cfRule>
    <cfRule type="expression" dxfId="240" priority="10">
      <formula>#REF!=1</formula>
    </cfRule>
    <cfRule type="expression" dxfId="239" priority="11" stopIfTrue="1">
      <formula>#REF!=#REF!=FALSE</formula>
    </cfRule>
    <cfRule type="expression" dxfId="238" priority="15">
      <formula>#REF!=2</formula>
    </cfRule>
    <cfRule type="expression" dxfId="237" priority="16">
      <formula>#REF!=1</formula>
    </cfRule>
    <cfRule type="expression" dxfId="236" priority="17" stopIfTrue="1">
      <formula>#REF!=#REF!=FALSE</formula>
    </cfRule>
    <cfRule type="expression" dxfId="235" priority="18">
      <formula>#REF!&gt;0</formula>
    </cfRule>
    <cfRule type="expression" dxfId="234" priority="19">
      <formula>#REF!=3</formula>
    </cfRule>
  </conditionalFormatting>
  <conditionalFormatting sqref="I25:I27">
    <cfRule type="expression" dxfId="233" priority="12" stopIfTrue="1">
      <formula>I25=#REF!=FALSE</formula>
    </cfRule>
    <cfRule type="expression" dxfId="232" priority="13">
      <formula>#REF!&gt;0</formula>
    </cfRule>
    <cfRule type="expression" dxfId="231" priority="14">
      <formula>#REF!=3</formula>
    </cfRule>
    <cfRule type="expression" dxfId="230" priority="20">
      <formula>#REF!=2</formula>
    </cfRule>
    <cfRule type="expression" dxfId="229" priority="21">
      <formula>#REF!=1</formula>
    </cfRule>
  </conditionalFormatting>
  <conditionalFormatting sqref="I28:I31">
    <cfRule type="expression" dxfId="228" priority="1" stopIfTrue="1">
      <formula>I28=#REF!=FALSE</formula>
    </cfRule>
    <cfRule type="expression" dxfId="227" priority="2">
      <formula>#REF!&gt;0</formula>
    </cfRule>
    <cfRule type="expression" dxfId="226" priority="3">
      <formula>#REF!=3</formula>
    </cfRule>
    <cfRule type="expression" dxfId="225" priority="4">
      <formula>#REF!=2</formula>
    </cfRule>
    <cfRule type="expression" dxfId="224" priority="5">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tint="0.39997558519241921"/>
  </sheetPr>
  <dimension ref="A1:I52"/>
  <sheetViews>
    <sheetView showZeros="0" view="pageBreakPreview" topLeftCell="A13" zoomScaleNormal="100" zoomScaleSheetLayoutView="100" workbookViewId="0">
      <selection activeCell="C28" sqref="C28:D35"/>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843" t="s">
        <v>93</v>
      </c>
      <c r="B2" s="843"/>
      <c r="C2" s="843"/>
      <c r="D2" s="843"/>
      <c r="E2" s="843"/>
      <c r="F2" s="843"/>
      <c r="G2" s="843"/>
      <c r="H2" s="843"/>
      <c r="I2" s="843"/>
    </row>
    <row r="3" spans="1:9" ht="18">
      <c r="C3" s="67"/>
      <c r="D3" s="68"/>
      <c r="F3" s="72"/>
      <c r="G3" s="72"/>
      <c r="H3" s="72"/>
      <c r="I3" s="72"/>
    </row>
    <row r="4" spans="1:9" ht="18">
      <c r="C4" s="67"/>
      <c r="D4" s="68"/>
      <c r="F4" s="72"/>
      <c r="G4" s="72"/>
      <c r="H4" s="72"/>
      <c r="I4" s="72"/>
    </row>
    <row r="5" spans="1:9">
      <c r="A5" s="71"/>
    </row>
    <row r="6" spans="1:9" ht="18">
      <c r="A6" s="846" t="str">
        <f>Koptame!C22</f>
        <v>Specializētie darbi-iekšējie tīkli, sistēmas</v>
      </c>
      <c r="B6" s="847"/>
      <c r="C6" s="847"/>
      <c r="D6" s="847"/>
      <c r="E6" s="847"/>
      <c r="F6" s="847"/>
      <c r="G6" s="847"/>
      <c r="H6" s="847"/>
      <c r="I6" s="848"/>
    </row>
    <row r="7" spans="1:9">
      <c r="A7" s="71"/>
    </row>
    <row r="8" spans="1:9" ht="15">
      <c r="A8" s="849" t="s">
        <v>9</v>
      </c>
      <c r="B8" s="849"/>
      <c r="C8" s="833" t="str">
        <f>Koptame!C11</f>
        <v>Pirmsskolas izglītības iestāde</v>
      </c>
      <c r="D8" s="833"/>
      <c r="E8" s="833"/>
      <c r="F8" s="833"/>
      <c r="G8" s="833"/>
      <c r="H8" s="833"/>
      <c r="I8" s="833"/>
    </row>
    <row r="9" spans="1:9" ht="15.95" customHeight="1">
      <c r="A9" s="838" t="s">
        <v>27</v>
      </c>
      <c r="B9" s="838"/>
      <c r="C9" s="833" t="str">
        <f>Koptame!C12</f>
        <v>Pirmsskolas izglītības iestādes jaunbūve</v>
      </c>
      <c r="D9" s="833"/>
      <c r="E9" s="833"/>
      <c r="F9" s="833"/>
      <c r="G9" s="833"/>
      <c r="H9" s="833"/>
      <c r="I9" s="833"/>
    </row>
    <row r="10" spans="1:9" ht="15">
      <c r="A10" s="838" t="s">
        <v>10</v>
      </c>
      <c r="B10" s="838"/>
      <c r="C10" s="833" t="str">
        <f>Koptame!C13</f>
        <v>Baložu iela 33, Baloži, Ķekavas novads</v>
      </c>
      <c r="D10" s="833"/>
      <c r="E10" s="833"/>
      <c r="F10" s="833"/>
      <c r="G10" s="833"/>
      <c r="H10" s="833"/>
      <c r="I10" s="833"/>
    </row>
    <row r="11" spans="1:9" ht="15">
      <c r="A11" s="838" t="str">
        <f>Koptame!B14</f>
        <v>Iepirkuma Id Nr.</v>
      </c>
      <c r="B11" s="838"/>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844" t="s">
        <v>60</v>
      </c>
      <c r="G13" s="845"/>
      <c r="H13" s="69">
        <f>E41</f>
        <v>0</v>
      </c>
      <c r="I13" s="70"/>
    </row>
    <row r="14" spans="1:9" ht="18">
      <c r="A14" s="74"/>
      <c r="F14" s="844" t="s">
        <v>14</v>
      </c>
      <c r="G14" s="845"/>
      <c r="H14" s="69">
        <f>I37</f>
        <v>0</v>
      </c>
      <c r="I14" s="70"/>
    </row>
    <row r="16" spans="1:9" ht="14.25">
      <c r="G16" s="12"/>
      <c r="H16" s="12" t="str">
        <f>Koptame!D16</f>
        <v xml:space="preserve">Tāme sastādīta:   </v>
      </c>
    </row>
    <row r="17" spans="1:9" ht="15">
      <c r="A17" s="75"/>
    </row>
    <row r="18" spans="1:9" ht="51.4" customHeight="1">
      <c r="A18" s="834" t="s">
        <v>15</v>
      </c>
      <c r="B18" s="834" t="s">
        <v>16</v>
      </c>
      <c r="C18" s="850" t="s">
        <v>90</v>
      </c>
      <c r="D18" s="851"/>
      <c r="E18" s="834" t="s">
        <v>61</v>
      </c>
      <c r="F18" s="834" t="s">
        <v>17</v>
      </c>
      <c r="G18" s="834"/>
      <c r="H18" s="834"/>
      <c r="I18" s="834" t="s">
        <v>18</v>
      </c>
    </row>
    <row r="19" spans="1:9" ht="40.700000000000003" customHeight="1">
      <c r="A19" s="834"/>
      <c r="B19" s="834"/>
      <c r="C19" s="852"/>
      <c r="D19" s="853"/>
      <c r="E19" s="834"/>
      <c r="F19" s="143" t="s">
        <v>62</v>
      </c>
      <c r="G19" s="143" t="s">
        <v>63</v>
      </c>
      <c r="H19" s="143" t="s">
        <v>64</v>
      </c>
      <c r="I19" s="834"/>
    </row>
    <row r="20" spans="1:9" ht="18">
      <c r="A20" s="76"/>
      <c r="B20" s="77"/>
      <c r="C20" s="839"/>
      <c r="D20" s="840"/>
      <c r="E20" s="77"/>
      <c r="F20" s="77"/>
      <c r="G20" s="77"/>
      <c r="H20" s="77"/>
      <c r="I20" s="78"/>
    </row>
    <row r="21" spans="1:9">
      <c r="A21" s="79">
        <v>1</v>
      </c>
      <c r="B21" s="80" t="s">
        <v>72</v>
      </c>
      <c r="C21" s="835" t="s">
        <v>42</v>
      </c>
      <c r="D21" s="836"/>
      <c r="E21" s="63"/>
      <c r="F21" s="63"/>
      <c r="G21" s="63"/>
      <c r="H21" s="63"/>
      <c r="I21" s="64"/>
    </row>
    <row r="22" spans="1:9">
      <c r="A22" s="79">
        <v>2</v>
      </c>
      <c r="B22" s="80" t="s">
        <v>73</v>
      </c>
      <c r="C22" s="835" t="s">
        <v>101</v>
      </c>
      <c r="D22" s="836"/>
      <c r="E22" s="63"/>
      <c r="F22" s="63"/>
      <c r="G22" s="63"/>
      <c r="H22" s="63"/>
      <c r="I22" s="64"/>
    </row>
    <row r="23" spans="1:9">
      <c r="A23" s="79">
        <v>3</v>
      </c>
      <c r="B23" s="80" t="s">
        <v>74</v>
      </c>
      <c r="C23" s="835" t="s">
        <v>102</v>
      </c>
      <c r="D23" s="836"/>
      <c r="E23" s="63"/>
      <c r="F23" s="63"/>
      <c r="G23" s="63"/>
      <c r="H23" s="63"/>
      <c r="I23" s="64"/>
    </row>
    <row r="24" spans="1:9">
      <c r="A24" s="79">
        <v>4</v>
      </c>
      <c r="B24" s="80" t="s">
        <v>75</v>
      </c>
      <c r="C24" s="835" t="s">
        <v>43</v>
      </c>
      <c r="D24" s="836"/>
      <c r="E24" s="209"/>
      <c r="F24" s="209"/>
      <c r="G24" s="209"/>
      <c r="H24" s="209"/>
      <c r="I24" s="210"/>
    </row>
    <row r="25" spans="1:9" ht="12.75" customHeight="1">
      <c r="A25" s="79">
        <v>5</v>
      </c>
      <c r="B25" s="80" t="s">
        <v>76</v>
      </c>
      <c r="C25" s="835" t="s">
        <v>103</v>
      </c>
      <c r="D25" s="836"/>
      <c r="E25" s="63"/>
      <c r="F25" s="63"/>
      <c r="G25" s="63"/>
      <c r="H25" s="63"/>
      <c r="I25" s="64"/>
    </row>
    <row r="26" spans="1:9" ht="12.75" customHeight="1">
      <c r="A26" s="79">
        <v>6</v>
      </c>
      <c r="B26" s="80" t="s">
        <v>77</v>
      </c>
      <c r="C26" s="835" t="s">
        <v>104</v>
      </c>
      <c r="D26" s="836"/>
      <c r="E26" s="63"/>
      <c r="F26" s="63"/>
      <c r="G26" s="63"/>
      <c r="H26" s="63"/>
      <c r="I26" s="64"/>
    </row>
    <row r="27" spans="1:9">
      <c r="A27" s="79">
        <v>7</v>
      </c>
      <c r="B27" s="80" t="s">
        <v>78</v>
      </c>
      <c r="C27" s="835" t="s">
        <v>105</v>
      </c>
      <c r="D27" s="836"/>
      <c r="E27" s="63"/>
      <c r="F27" s="63"/>
      <c r="G27" s="63"/>
      <c r="H27" s="63"/>
      <c r="I27" s="64"/>
    </row>
    <row r="28" spans="1:9">
      <c r="A28" s="79">
        <v>8</v>
      </c>
      <c r="B28" s="80" t="s">
        <v>79</v>
      </c>
      <c r="C28" s="835" t="s">
        <v>106</v>
      </c>
      <c r="D28" s="836"/>
      <c r="E28" s="63"/>
      <c r="F28" s="63"/>
      <c r="G28" s="63"/>
      <c r="H28" s="63"/>
      <c r="I28" s="64"/>
    </row>
    <row r="29" spans="1:9">
      <c r="A29" s="79">
        <v>9</v>
      </c>
      <c r="B29" s="80" t="s">
        <v>80</v>
      </c>
      <c r="C29" s="835" t="s">
        <v>1134</v>
      </c>
      <c r="D29" s="836"/>
      <c r="E29" s="209"/>
      <c r="F29" s="209"/>
      <c r="G29" s="209"/>
      <c r="H29" s="209"/>
      <c r="I29" s="210"/>
    </row>
    <row r="30" spans="1:9" ht="12.75" customHeight="1">
      <c r="A30" s="79">
        <v>10</v>
      </c>
      <c r="B30" s="80" t="s">
        <v>81</v>
      </c>
      <c r="C30" s="835" t="s">
        <v>107</v>
      </c>
      <c r="D30" s="836"/>
      <c r="E30" s="63"/>
      <c r="F30" s="63"/>
      <c r="G30" s="63"/>
      <c r="H30" s="63"/>
      <c r="I30" s="64"/>
    </row>
    <row r="31" spans="1:9">
      <c r="A31" s="79">
        <v>11</v>
      </c>
      <c r="B31" s="80" t="s">
        <v>82</v>
      </c>
      <c r="C31" s="835" t="s">
        <v>108</v>
      </c>
      <c r="D31" s="836"/>
      <c r="E31" s="63"/>
      <c r="F31" s="63"/>
      <c r="G31" s="63"/>
      <c r="H31" s="63"/>
      <c r="I31" s="64"/>
    </row>
    <row r="32" spans="1:9" ht="12.75" customHeight="1">
      <c r="A32" s="79">
        <v>12</v>
      </c>
      <c r="B32" s="80" t="s">
        <v>83</v>
      </c>
      <c r="C32" s="835" t="s">
        <v>434</v>
      </c>
      <c r="D32" s="836"/>
      <c r="E32" s="63"/>
      <c r="F32" s="63"/>
      <c r="G32" s="63"/>
      <c r="H32" s="63"/>
      <c r="I32" s="64"/>
    </row>
    <row r="33" spans="1:9">
      <c r="A33" s="79">
        <v>13</v>
      </c>
      <c r="B33" s="80" t="s">
        <v>84</v>
      </c>
      <c r="C33" s="835" t="s">
        <v>486</v>
      </c>
      <c r="D33" s="836"/>
      <c r="E33" s="63"/>
      <c r="F33" s="63"/>
      <c r="G33" s="63"/>
      <c r="H33" s="63"/>
      <c r="I33" s="64"/>
    </row>
    <row r="34" spans="1:9">
      <c r="A34" s="79">
        <v>14</v>
      </c>
      <c r="B34" s="80" t="s">
        <v>85</v>
      </c>
      <c r="C34" s="835" t="s">
        <v>485</v>
      </c>
      <c r="D34" s="836"/>
      <c r="E34" s="63"/>
      <c r="F34" s="63"/>
      <c r="G34" s="63"/>
      <c r="H34" s="63"/>
      <c r="I34" s="64"/>
    </row>
    <row r="35" spans="1:9">
      <c r="A35" s="79">
        <v>17</v>
      </c>
      <c r="B35" s="80" t="s">
        <v>760</v>
      </c>
      <c r="C35" s="835" t="s">
        <v>761</v>
      </c>
      <c r="D35" s="836"/>
      <c r="E35" s="63"/>
      <c r="F35" s="63"/>
      <c r="G35" s="63"/>
      <c r="H35" s="63"/>
      <c r="I35" s="64"/>
    </row>
    <row r="36" spans="1:9">
      <c r="A36" s="82">
        <v>18</v>
      </c>
      <c r="B36" s="83" t="s">
        <v>788</v>
      </c>
      <c r="C36" s="886" t="s">
        <v>45</v>
      </c>
      <c r="D36" s="887"/>
      <c r="E36" s="81"/>
      <c r="F36" s="156"/>
      <c r="G36" s="156"/>
      <c r="H36" s="156"/>
      <c r="I36" s="157"/>
    </row>
    <row r="37" spans="1:9" ht="16.5" customHeight="1">
      <c r="A37" s="110"/>
      <c r="B37" s="110"/>
      <c r="C37" s="84" t="s">
        <v>19</v>
      </c>
      <c r="D37" s="84"/>
      <c r="E37" s="85"/>
      <c r="F37" s="85"/>
      <c r="G37" s="85"/>
      <c r="H37" s="85"/>
      <c r="I37" s="85"/>
    </row>
    <row r="38" spans="1:9" ht="15.75">
      <c r="A38" s="837" t="s">
        <v>41</v>
      </c>
      <c r="B38" s="837"/>
      <c r="C38" s="837"/>
      <c r="D38" s="86" t="str">
        <f>kops1!$D$34</f>
        <v xml:space="preserve"> </v>
      </c>
      <c r="E38" s="87"/>
      <c r="F38" s="73"/>
    </row>
    <row r="39" spans="1:9" ht="15.75">
      <c r="A39" s="109"/>
      <c r="B39" s="109"/>
      <c r="C39" s="132" t="s">
        <v>51</v>
      </c>
      <c r="D39" s="86"/>
      <c r="E39" s="87"/>
      <c r="F39" s="73"/>
    </row>
    <row r="40" spans="1:9" ht="15.75">
      <c r="A40" s="837" t="s">
        <v>28</v>
      </c>
      <c r="B40" s="837"/>
      <c r="C40" s="837"/>
      <c r="D40" s="86" t="str">
        <f>kops1!$D$36</f>
        <v xml:space="preserve"> </v>
      </c>
      <c r="E40" s="87"/>
      <c r="F40" s="73"/>
    </row>
    <row r="41" spans="1:9" ht="18" customHeight="1">
      <c r="A41" s="832"/>
      <c r="B41" s="832"/>
      <c r="C41" s="84" t="s">
        <v>20</v>
      </c>
      <c r="D41" s="84"/>
      <c r="E41" s="88"/>
      <c r="F41" s="73"/>
    </row>
    <row r="42" spans="1:9" ht="18">
      <c r="A42" s="89"/>
    </row>
    <row r="43" spans="1:9" ht="18">
      <c r="A43" s="89"/>
    </row>
    <row r="44" spans="1:9" ht="14.25">
      <c r="A44" s="90"/>
      <c r="B44" s="2" t="s">
        <v>8</v>
      </c>
      <c r="C44" s="3"/>
      <c r="F44" s="73"/>
    </row>
    <row r="45" spans="1:9" ht="14.25">
      <c r="A45" s="73"/>
      <c r="B45" s="3"/>
      <c r="C45" s="134">
        <f>Koptame!C36</f>
        <v>0</v>
      </c>
      <c r="D45" s="91"/>
      <c r="E45" s="91"/>
      <c r="F45" s="73"/>
    </row>
    <row r="46" spans="1:9" ht="14.25">
      <c r="A46" s="92"/>
      <c r="B46" s="2"/>
      <c r="C46" s="133">
        <f>Koptame!C37</f>
        <v>0</v>
      </c>
      <c r="D46" s="73"/>
      <c r="E46" s="73"/>
      <c r="F46" s="73"/>
    </row>
    <row r="47" spans="1:9" ht="14.25">
      <c r="B47" s="2"/>
      <c r="C47" s="133"/>
    </row>
    <row r="48" spans="1:9" ht="14.25">
      <c r="B48" s="2"/>
    </row>
    <row r="49" spans="2:3" ht="14.25">
      <c r="B49" s="4"/>
      <c r="C49" s="1"/>
    </row>
    <row r="50" spans="2:3" ht="14.25">
      <c r="B50" s="2" t="str">
        <f>Koptame!B41</f>
        <v>Pārbaudīja:</v>
      </c>
      <c r="C50" s="113"/>
    </row>
    <row r="51" spans="2:3" ht="14.25">
      <c r="B51" s="3"/>
      <c r="C51" s="134">
        <f>Koptame!C42</f>
        <v>0</v>
      </c>
    </row>
    <row r="52" spans="2:3" ht="14.25">
      <c r="B52" s="2"/>
      <c r="C52" s="133">
        <f>Koptame!C43</f>
        <v>0</v>
      </c>
    </row>
  </sheetData>
  <mergeCells count="37">
    <mergeCell ref="A2:I2"/>
    <mergeCell ref="A6:I6"/>
    <mergeCell ref="A8:B8"/>
    <mergeCell ref="C8:I8"/>
    <mergeCell ref="A9:B9"/>
    <mergeCell ref="C9:I9"/>
    <mergeCell ref="C24:D24"/>
    <mergeCell ref="A10:B10"/>
    <mergeCell ref="C10:I10"/>
    <mergeCell ref="A11:B11"/>
    <mergeCell ref="F13:G13"/>
    <mergeCell ref="F14:G14"/>
    <mergeCell ref="A18:A19"/>
    <mergeCell ref="B18:B19"/>
    <mergeCell ref="C18:D19"/>
    <mergeCell ref="E18:E19"/>
    <mergeCell ref="F18:H18"/>
    <mergeCell ref="I18:I19"/>
    <mergeCell ref="C20:D20"/>
    <mergeCell ref="C21:D21"/>
    <mergeCell ref="C22:D22"/>
    <mergeCell ref="C23:D23"/>
    <mergeCell ref="C30:D30"/>
    <mergeCell ref="C31:D31"/>
    <mergeCell ref="C32:D32"/>
    <mergeCell ref="C33:D33"/>
    <mergeCell ref="C34:D34"/>
    <mergeCell ref="C25:D25"/>
    <mergeCell ref="C26:D26"/>
    <mergeCell ref="C27:D27"/>
    <mergeCell ref="C28:D28"/>
    <mergeCell ref="C29:D29"/>
    <mergeCell ref="A40:C40"/>
    <mergeCell ref="A41:B41"/>
    <mergeCell ref="C36:D36"/>
    <mergeCell ref="A38:C38"/>
    <mergeCell ref="C35:D3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92D050"/>
  </sheetPr>
  <dimension ref="A1:Q198"/>
  <sheetViews>
    <sheetView showZeros="0" view="pageBreakPreview" zoomScale="110" zoomScaleNormal="80" zoomScaleSheetLayoutView="110" workbookViewId="0">
      <selection activeCell="C187" sqref="C187"/>
    </sheetView>
  </sheetViews>
  <sheetFormatPr defaultColWidth="9.140625" defaultRowHeight="14.25"/>
  <cols>
    <col min="1" max="1" width="7.140625" style="19" customWidth="1"/>
    <col min="2" max="2" width="10.140625" style="56" customWidth="1"/>
    <col min="3" max="3" width="40.28515625" style="19" customWidth="1"/>
    <col min="4" max="4" width="6.140625" style="19" customWidth="1"/>
    <col min="5" max="5" width="8.140625" style="19" customWidth="1"/>
    <col min="6" max="6" width="9.140625" style="19"/>
    <col min="7" max="11" width="9.140625" style="56"/>
    <col min="12" max="12" width="9.140625" style="19"/>
    <col min="13" max="13" width="14.2851562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B1" s="53"/>
      <c r="F1" s="21"/>
      <c r="G1" s="108"/>
      <c r="H1" s="154" t="s">
        <v>87</v>
      </c>
      <c r="I1" s="479" t="str">
        <f>kops2!B21</f>
        <v>2,1</v>
      </c>
      <c r="J1" s="53"/>
      <c r="K1" s="53"/>
    </row>
    <row r="2" spans="1:17" s="24" customFormat="1" ht="15">
      <c r="A2" s="865" t="str">
        <f>C13</f>
        <v>Iekšējais ūdensvads</v>
      </c>
      <c r="B2" s="865"/>
      <c r="C2" s="865"/>
      <c r="D2" s="865"/>
      <c r="E2" s="865"/>
      <c r="F2" s="865"/>
      <c r="G2" s="865"/>
      <c r="H2" s="865"/>
      <c r="I2" s="865"/>
      <c r="J2" s="865"/>
      <c r="K2" s="865"/>
      <c r="L2" s="865"/>
      <c r="M2" s="865"/>
      <c r="N2" s="865"/>
      <c r="O2" s="865"/>
      <c r="P2" s="865"/>
      <c r="Q2" s="865"/>
    </row>
    <row r="3" spans="1:17" ht="15">
      <c r="A3" s="20"/>
      <c r="B3" s="105"/>
      <c r="C3" s="20" t="s">
        <v>11</v>
      </c>
      <c r="D3" s="20"/>
      <c r="E3" s="867" t="str">
        <f>Koptame!C11</f>
        <v>Pirmsskolas izglītības iestāde</v>
      </c>
      <c r="F3" s="867"/>
      <c r="G3" s="867"/>
      <c r="H3" s="867"/>
      <c r="I3" s="867"/>
      <c r="J3" s="867"/>
      <c r="K3" s="867"/>
      <c r="L3" s="867"/>
      <c r="M3" s="867"/>
      <c r="N3" s="867"/>
      <c r="O3" s="867"/>
      <c r="P3" s="867"/>
      <c r="Q3" s="867"/>
    </row>
    <row r="4" spans="1:17" ht="15">
      <c r="A4" s="20"/>
      <c r="B4" s="105"/>
      <c r="C4" s="20" t="s">
        <v>12</v>
      </c>
      <c r="D4" s="20"/>
      <c r="E4" s="867" t="str">
        <f>Koptame!C12</f>
        <v>Pirmsskolas izglītības iestādes jaunbūve</v>
      </c>
      <c r="F4" s="867"/>
      <c r="G4" s="867"/>
      <c r="H4" s="867"/>
      <c r="I4" s="867"/>
      <c r="J4" s="867"/>
      <c r="K4" s="867"/>
      <c r="L4" s="867"/>
      <c r="M4" s="867"/>
      <c r="N4" s="867"/>
      <c r="O4" s="867"/>
      <c r="P4" s="867"/>
      <c r="Q4" s="867"/>
    </row>
    <row r="5" spans="1:17" ht="15">
      <c r="A5" s="20"/>
      <c r="B5" s="105"/>
      <c r="C5" s="20" t="s">
        <v>13</v>
      </c>
      <c r="D5" s="20"/>
      <c r="E5" s="867" t="str">
        <f>Koptame!C13</f>
        <v>Baložu iela 33, Baloži, Ķekavas novads</v>
      </c>
      <c r="F5" s="867"/>
      <c r="G5" s="867"/>
      <c r="H5" s="867"/>
      <c r="I5" s="867"/>
      <c r="J5" s="867"/>
      <c r="K5" s="867"/>
      <c r="L5" s="867"/>
      <c r="M5" s="867"/>
      <c r="N5" s="867"/>
      <c r="O5" s="867"/>
      <c r="P5" s="867"/>
      <c r="Q5" s="867"/>
    </row>
    <row r="6" spans="1:17">
      <c r="A6" s="20"/>
      <c r="B6" s="105"/>
      <c r="C6" s="20" t="str">
        <f>Koptame!B14</f>
        <v>Iepirkuma Id Nr.</v>
      </c>
      <c r="D6" s="20"/>
      <c r="E6" s="22" t="str">
        <f>Koptame!C14</f>
        <v>ĶNP 2023/85</v>
      </c>
      <c r="F6" s="43"/>
      <c r="G6" s="54"/>
      <c r="H6" s="54"/>
      <c r="I6" s="54"/>
      <c r="J6" s="54"/>
      <c r="K6" s="54"/>
      <c r="L6" s="54"/>
      <c r="M6" s="43"/>
      <c r="N6" s="43"/>
      <c r="O6" s="43"/>
      <c r="P6" s="43"/>
      <c r="Q6" s="25"/>
    </row>
    <row r="7" spans="1:17">
      <c r="A7" s="3" t="str">
        <f>Koptame!B17</f>
        <v>Tāme sastādīta 2024.gada tirgus cenās</v>
      </c>
      <c r="B7" s="106"/>
      <c r="E7" s="22"/>
      <c r="F7" s="22"/>
      <c r="G7" s="55"/>
      <c r="H7" s="55"/>
      <c r="I7" s="55"/>
      <c r="J7" s="55"/>
      <c r="K7" s="55"/>
      <c r="L7" s="54"/>
      <c r="M7" s="43"/>
      <c r="N7" s="43"/>
      <c r="O7" s="43"/>
      <c r="P7" s="20" t="s">
        <v>86</v>
      </c>
      <c r="Q7" s="26">
        <f>Q188</f>
        <v>0</v>
      </c>
    </row>
    <row r="8" spans="1:17">
      <c r="A8" s="23"/>
      <c r="B8" s="105"/>
      <c r="E8" s="27"/>
      <c r="F8" s="43"/>
      <c r="G8" s="54"/>
      <c r="H8" s="54"/>
      <c r="I8" s="54"/>
      <c r="J8" s="54"/>
      <c r="K8" s="54"/>
      <c r="L8" s="54"/>
      <c r="O8" s="43"/>
      <c r="P8" s="43"/>
      <c r="Q8" s="25"/>
    </row>
    <row r="9" spans="1:17" ht="15.4" customHeight="1">
      <c r="A9" s="45"/>
      <c r="B9" s="107"/>
      <c r="K9" s="167"/>
      <c r="L9" s="167"/>
      <c r="M9" s="866" t="str">
        <f>Koptame!D16</f>
        <v xml:space="preserve">Tāme sastādīta:   </v>
      </c>
      <c r="N9" s="866"/>
      <c r="O9" s="866"/>
      <c r="P9" s="866"/>
      <c r="Q9" s="44"/>
    </row>
    <row r="10" spans="1:17" ht="15">
      <c r="A10" s="45"/>
      <c r="B10" s="107"/>
      <c r="L10" s="56"/>
    </row>
    <row r="11" spans="1:17" ht="14.25" customHeight="1">
      <c r="A11" s="858" t="s">
        <v>15</v>
      </c>
      <c r="B11" s="859" t="s">
        <v>21</v>
      </c>
      <c r="C11" s="889" t="s">
        <v>91</v>
      </c>
      <c r="D11" s="890"/>
      <c r="E11" s="862" t="s">
        <v>22</v>
      </c>
      <c r="F11" s="858" t="s">
        <v>23</v>
      </c>
      <c r="G11" s="888" t="s">
        <v>24</v>
      </c>
      <c r="H11" s="888"/>
      <c r="I11" s="888"/>
      <c r="J11" s="888"/>
      <c r="K11" s="888"/>
      <c r="L11" s="888"/>
      <c r="M11" s="856" t="s">
        <v>25</v>
      </c>
      <c r="N11" s="856"/>
      <c r="O11" s="856"/>
      <c r="P11" s="856"/>
      <c r="Q11" s="856"/>
    </row>
    <row r="12" spans="1:17" ht="73.5" customHeight="1">
      <c r="A12" s="858"/>
      <c r="B12" s="860"/>
      <c r="C12" s="891"/>
      <c r="D12" s="892"/>
      <c r="E12" s="862"/>
      <c r="F12" s="858"/>
      <c r="G12" s="168" t="s">
        <v>26</v>
      </c>
      <c r="H12" s="168" t="s">
        <v>55</v>
      </c>
      <c r="I12" s="168" t="s">
        <v>56</v>
      </c>
      <c r="J12" s="168" t="s">
        <v>89</v>
      </c>
      <c r="K12" s="168" t="s">
        <v>57</v>
      </c>
      <c r="L12" s="168" t="s">
        <v>58</v>
      </c>
      <c r="M12" s="144" t="s">
        <v>18</v>
      </c>
      <c r="N12" s="144" t="s">
        <v>56</v>
      </c>
      <c r="O12" s="144" t="s">
        <v>89</v>
      </c>
      <c r="P12" s="144" t="s">
        <v>57</v>
      </c>
      <c r="Q12" s="144" t="s">
        <v>59</v>
      </c>
    </row>
    <row r="13" spans="1:17" ht="15.75">
      <c r="A13" s="242"/>
      <c r="B13" s="243"/>
      <c r="C13" s="244" t="str">
        <f>kops2!C21</f>
        <v>Iekšējais ūdensvads</v>
      </c>
      <c r="D13" s="244"/>
      <c r="E13" s="224"/>
      <c r="F13" s="225"/>
      <c r="G13" s="245"/>
      <c r="H13" s="246"/>
      <c r="I13" s="246"/>
      <c r="J13" s="246"/>
      <c r="K13" s="246"/>
      <c r="L13" s="246">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75">
      <c r="A14" s="169"/>
      <c r="B14" s="170"/>
      <c r="C14" s="171" t="s">
        <v>647</v>
      </c>
      <c r="D14" s="14"/>
      <c r="E14" s="15"/>
      <c r="F14" s="172"/>
      <c r="G14" s="165"/>
      <c r="H14" s="165"/>
      <c r="I14" s="165"/>
      <c r="J14" s="165"/>
      <c r="K14" s="165"/>
      <c r="L14" s="174"/>
      <c r="M14" s="173"/>
      <c r="N14" s="173"/>
      <c r="O14" s="173"/>
      <c r="P14" s="173"/>
      <c r="Q14" s="175"/>
    </row>
    <row r="15" spans="1:17" s="56" customFormat="1" ht="15">
      <c r="A15" s="251"/>
      <c r="B15" s="238"/>
      <c r="C15" s="481" t="s">
        <v>979</v>
      </c>
      <c r="D15" s="306"/>
      <c r="E15" s="278"/>
      <c r="F15" s="304"/>
      <c r="G15" s="164"/>
      <c r="H15" s="164"/>
      <c r="I15" s="178"/>
      <c r="J15" s="178"/>
      <c r="K15" s="178"/>
      <c r="L15" s="231"/>
      <c r="M15" s="232"/>
      <c r="N15" s="231"/>
      <c r="O15" s="231"/>
      <c r="P15" s="231"/>
      <c r="Q15" s="233"/>
    </row>
    <row r="16" spans="1:17" s="56" customFormat="1" ht="15">
      <c r="A16" s="251">
        <v>1</v>
      </c>
      <c r="B16" s="238"/>
      <c r="C16" s="296" t="s">
        <v>980</v>
      </c>
      <c r="D16" s="313">
        <v>100</v>
      </c>
      <c r="E16" s="313" t="s">
        <v>146</v>
      </c>
      <c r="F16" s="480">
        <v>1</v>
      </c>
      <c r="G16" s="159"/>
      <c r="H16" s="205"/>
      <c r="I16" s="160"/>
      <c r="J16" s="160"/>
      <c r="K16" s="161"/>
      <c r="L16" s="231"/>
      <c r="M16" s="232"/>
      <c r="N16" s="231"/>
      <c r="O16" s="231"/>
      <c r="P16" s="231"/>
      <c r="Q16" s="233"/>
    </row>
    <row r="17" spans="1:17" s="56" customFormat="1" ht="15">
      <c r="A17" s="251">
        <v>2</v>
      </c>
      <c r="B17" s="238"/>
      <c r="C17" s="296" t="s">
        <v>981</v>
      </c>
      <c r="D17" s="313">
        <v>16</v>
      </c>
      <c r="E17" s="313" t="s">
        <v>146</v>
      </c>
      <c r="F17" s="480">
        <v>510</v>
      </c>
      <c r="G17" s="159"/>
      <c r="H17" s="205"/>
      <c r="I17" s="160"/>
      <c r="J17" s="160"/>
      <c r="K17" s="161"/>
      <c r="L17" s="231"/>
      <c r="M17" s="232"/>
      <c r="N17" s="231"/>
      <c r="O17" s="231"/>
      <c r="P17" s="231"/>
      <c r="Q17" s="233"/>
    </row>
    <row r="18" spans="1:17" s="56" customFormat="1" ht="15">
      <c r="A18" s="251">
        <v>3</v>
      </c>
      <c r="B18" s="238"/>
      <c r="C18" s="296" t="s">
        <v>982</v>
      </c>
      <c r="D18" s="313">
        <v>20</v>
      </c>
      <c r="E18" s="313" t="s">
        <v>146</v>
      </c>
      <c r="F18" s="480">
        <v>483</v>
      </c>
      <c r="G18" s="159"/>
      <c r="H18" s="205"/>
      <c r="I18" s="160"/>
      <c r="J18" s="160"/>
      <c r="K18" s="161"/>
      <c r="L18" s="231"/>
      <c r="M18" s="232"/>
      <c r="N18" s="231"/>
      <c r="O18" s="231"/>
      <c r="P18" s="231"/>
      <c r="Q18" s="233"/>
    </row>
    <row r="19" spans="1:17" s="56" customFormat="1" ht="15">
      <c r="A19" s="251">
        <v>4</v>
      </c>
      <c r="B19" s="238"/>
      <c r="C19" s="296" t="s">
        <v>983</v>
      </c>
      <c r="D19" s="313">
        <v>25</v>
      </c>
      <c r="E19" s="313" t="s">
        <v>146</v>
      </c>
      <c r="F19" s="480">
        <v>95</v>
      </c>
      <c r="G19" s="159"/>
      <c r="H19" s="205"/>
      <c r="I19" s="160"/>
      <c r="J19" s="160"/>
      <c r="K19" s="161"/>
      <c r="L19" s="231"/>
      <c r="M19" s="232"/>
      <c r="N19" s="231"/>
      <c r="O19" s="231"/>
      <c r="P19" s="231"/>
      <c r="Q19" s="233"/>
    </row>
    <row r="20" spans="1:17" s="56" customFormat="1" ht="15">
      <c r="A20" s="251">
        <v>5</v>
      </c>
      <c r="B20" s="238"/>
      <c r="C20" s="296" t="s">
        <v>984</v>
      </c>
      <c r="D20" s="313">
        <v>32</v>
      </c>
      <c r="E20" s="313" t="s">
        <v>146</v>
      </c>
      <c r="F20" s="480">
        <v>72</v>
      </c>
      <c r="G20" s="159"/>
      <c r="H20" s="205"/>
      <c r="I20" s="160"/>
      <c r="J20" s="160"/>
      <c r="K20" s="161"/>
      <c r="L20" s="231"/>
      <c r="M20" s="232"/>
      <c r="N20" s="231"/>
      <c r="O20" s="231"/>
      <c r="P20" s="231"/>
      <c r="Q20" s="233"/>
    </row>
    <row r="21" spans="1:17" s="56" customFormat="1" ht="15">
      <c r="A21" s="251">
        <v>6</v>
      </c>
      <c r="B21" s="238"/>
      <c r="C21" s="296" t="s">
        <v>985</v>
      </c>
      <c r="D21" s="313">
        <v>40</v>
      </c>
      <c r="E21" s="313" t="s">
        <v>146</v>
      </c>
      <c r="F21" s="480">
        <v>67</v>
      </c>
      <c r="G21" s="159"/>
      <c r="H21" s="205"/>
      <c r="I21" s="160"/>
      <c r="J21" s="160"/>
      <c r="K21" s="161"/>
      <c r="L21" s="231"/>
      <c r="M21" s="232"/>
      <c r="N21" s="231"/>
      <c r="O21" s="231"/>
      <c r="P21" s="231"/>
      <c r="Q21" s="233"/>
    </row>
    <row r="22" spans="1:17" s="56" customFormat="1" ht="15">
      <c r="A22" s="251">
        <v>7</v>
      </c>
      <c r="B22" s="238"/>
      <c r="C22" s="296" t="s">
        <v>986</v>
      </c>
      <c r="D22" s="313">
        <v>50</v>
      </c>
      <c r="E22" s="313" t="s">
        <v>146</v>
      </c>
      <c r="F22" s="480">
        <v>64</v>
      </c>
      <c r="G22" s="159"/>
      <c r="H22" s="205"/>
      <c r="I22" s="160"/>
      <c r="J22" s="160"/>
      <c r="K22" s="161"/>
      <c r="L22" s="231"/>
      <c r="M22" s="232"/>
      <c r="N22" s="231"/>
      <c r="O22" s="231"/>
      <c r="P22" s="231"/>
      <c r="Q22" s="233"/>
    </row>
    <row r="23" spans="1:17" s="56" customFormat="1" ht="15">
      <c r="A23" s="251">
        <v>8</v>
      </c>
      <c r="B23" s="238"/>
      <c r="C23" s="296" t="s">
        <v>987</v>
      </c>
      <c r="D23" s="313">
        <v>63</v>
      </c>
      <c r="E23" s="313" t="s">
        <v>146</v>
      </c>
      <c r="F23" s="480">
        <v>38</v>
      </c>
      <c r="G23" s="159"/>
      <c r="H23" s="205"/>
      <c r="I23" s="160"/>
      <c r="J23" s="160"/>
      <c r="K23" s="161"/>
      <c r="L23" s="231"/>
      <c r="M23" s="232"/>
      <c r="N23" s="231"/>
      <c r="O23" s="231"/>
      <c r="P23" s="231"/>
      <c r="Q23" s="233"/>
    </row>
    <row r="24" spans="1:17" s="56" customFormat="1" ht="15">
      <c r="A24" s="251">
        <v>9</v>
      </c>
      <c r="B24" s="238"/>
      <c r="C24" s="296" t="s">
        <v>988</v>
      </c>
      <c r="D24" s="313">
        <v>50</v>
      </c>
      <c r="E24" s="313" t="s">
        <v>140</v>
      </c>
      <c r="F24" s="480">
        <v>1</v>
      </c>
      <c r="G24" s="159"/>
      <c r="H24" s="205"/>
      <c r="I24" s="160"/>
      <c r="J24" s="160"/>
      <c r="K24" s="161"/>
      <c r="L24" s="231"/>
      <c r="M24" s="232"/>
      <c r="N24" s="231"/>
      <c r="O24" s="231"/>
      <c r="P24" s="231"/>
      <c r="Q24" s="233"/>
    </row>
    <row r="25" spans="1:17" s="56" customFormat="1" ht="38.25">
      <c r="A25" s="251">
        <v>10</v>
      </c>
      <c r="B25" s="238"/>
      <c r="C25" s="296" t="s">
        <v>989</v>
      </c>
      <c r="D25" s="313">
        <v>15</v>
      </c>
      <c r="E25" s="313" t="s">
        <v>140</v>
      </c>
      <c r="F25" s="480">
        <v>1</v>
      </c>
      <c r="G25" s="159"/>
      <c r="H25" s="205"/>
      <c r="I25" s="160"/>
      <c r="J25" s="178"/>
      <c r="K25" s="161"/>
      <c r="L25" s="231"/>
      <c r="M25" s="232"/>
      <c r="N25" s="231"/>
      <c r="O25" s="231"/>
      <c r="P25" s="231"/>
      <c r="Q25" s="233"/>
    </row>
    <row r="26" spans="1:17" s="56" customFormat="1" ht="38.25">
      <c r="A26" s="251">
        <v>11</v>
      </c>
      <c r="B26" s="238"/>
      <c r="C26" s="296" t="s">
        <v>990</v>
      </c>
      <c r="D26" s="313">
        <v>15</v>
      </c>
      <c r="E26" s="313" t="s">
        <v>140</v>
      </c>
      <c r="F26" s="480">
        <v>1</v>
      </c>
      <c r="G26" s="159"/>
      <c r="H26" s="205"/>
      <c r="I26" s="160"/>
      <c r="J26" s="178"/>
      <c r="K26" s="161"/>
      <c r="L26" s="231"/>
      <c r="M26" s="232"/>
      <c r="N26" s="231"/>
      <c r="O26" s="231"/>
      <c r="P26" s="231"/>
      <c r="Q26" s="233"/>
    </row>
    <row r="27" spans="1:17" s="56" customFormat="1" ht="25.5">
      <c r="A27" s="251">
        <v>12</v>
      </c>
      <c r="B27" s="238"/>
      <c r="C27" s="296" t="s">
        <v>991</v>
      </c>
      <c r="D27" s="313">
        <v>100</v>
      </c>
      <c r="E27" s="313" t="s">
        <v>140</v>
      </c>
      <c r="F27" s="480">
        <v>1</v>
      </c>
      <c r="G27" s="159"/>
      <c r="H27" s="205"/>
      <c r="I27" s="160"/>
      <c r="J27" s="160"/>
      <c r="K27" s="161"/>
      <c r="L27" s="231"/>
      <c r="M27" s="232"/>
      <c r="N27" s="231"/>
      <c r="O27" s="231"/>
      <c r="P27" s="231"/>
      <c r="Q27" s="233"/>
    </row>
    <row r="28" spans="1:17" s="56" customFormat="1" ht="15">
      <c r="A28" s="251">
        <v>13</v>
      </c>
      <c r="B28" s="238"/>
      <c r="C28" s="296" t="s">
        <v>992</v>
      </c>
      <c r="D28" s="313">
        <v>100</v>
      </c>
      <c r="E28" s="313" t="s">
        <v>140</v>
      </c>
      <c r="F28" s="480">
        <v>1</v>
      </c>
      <c r="G28" s="159"/>
      <c r="H28" s="205"/>
      <c r="I28" s="160"/>
      <c r="J28" s="160"/>
      <c r="K28" s="161"/>
      <c r="L28" s="231"/>
      <c r="M28" s="232"/>
      <c r="N28" s="231"/>
      <c r="O28" s="231"/>
      <c r="P28" s="231"/>
      <c r="Q28" s="233"/>
    </row>
    <row r="29" spans="1:17" s="56" customFormat="1" ht="15">
      <c r="A29" s="251">
        <v>14</v>
      </c>
      <c r="B29" s="238"/>
      <c r="C29" s="296" t="s">
        <v>668</v>
      </c>
      <c r="D29" s="313">
        <v>15</v>
      </c>
      <c r="E29" s="313" t="s">
        <v>140</v>
      </c>
      <c r="F29" s="480">
        <v>204</v>
      </c>
      <c r="G29" s="159"/>
      <c r="H29" s="205"/>
      <c r="I29" s="160"/>
      <c r="J29" s="160"/>
      <c r="K29" s="161"/>
      <c r="L29" s="231"/>
      <c r="M29" s="232"/>
      <c r="N29" s="231"/>
      <c r="O29" s="231"/>
      <c r="P29" s="231"/>
      <c r="Q29" s="233"/>
    </row>
    <row r="30" spans="1:17" s="56" customFormat="1" ht="25.5">
      <c r="A30" s="251">
        <v>15</v>
      </c>
      <c r="B30" s="238"/>
      <c r="C30" s="296" t="s">
        <v>1468</v>
      </c>
      <c r="D30" s="313">
        <v>15</v>
      </c>
      <c r="E30" s="313" t="s">
        <v>140</v>
      </c>
      <c r="F30" s="480">
        <v>28</v>
      </c>
      <c r="G30" s="159"/>
      <c r="H30" s="205"/>
      <c r="I30" s="160"/>
      <c r="J30" s="160"/>
      <c r="K30" s="161"/>
      <c r="L30" s="231"/>
      <c r="M30" s="232"/>
      <c r="N30" s="231"/>
      <c r="O30" s="231"/>
      <c r="P30" s="231"/>
      <c r="Q30" s="233"/>
    </row>
    <row r="31" spans="1:17" s="56" customFormat="1" ht="15">
      <c r="A31" s="251">
        <v>16</v>
      </c>
      <c r="B31" s="238"/>
      <c r="C31" s="296" t="s">
        <v>993</v>
      </c>
      <c r="D31" s="313">
        <v>20</v>
      </c>
      <c r="E31" s="313" t="s">
        <v>140</v>
      </c>
      <c r="F31" s="480">
        <v>8</v>
      </c>
      <c r="G31" s="159"/>
      <c r="H31" s="205"/>
      <c r="I31" s="160"/>
      <c r="J31" s="160"/>
      <c r="K31" s="161"/>
      <c r="L31" s="231"/>
      <c r="M31" s="232"/>
      <c r="N31" s="231"/>
      <c r="O31" s="231"/>
      <c r="P31" s="231"/>
      <c r="Q31" s="233"/>
    </row>
    <row r="32" spans="1:17" s="56" customFormat="1" ht="15">
      <c r="A32" s="251">
        <v>17</v>
      </c>
      <c r="B32" s="238"/>
      <c r="C32" s="296" t="s">
        <v>994</v>
      </c>
      <c r="D32" s="313">
        <v>25</v>
      </c>
      <c r="E32" s="313" t="s">
        <v>140</v>
      </c>
      <c r="F32" s="480">
        <v>4</v>
      </c>
      <c r="G32" s="159"/>
      <c r="H32" s="205"/>
      <c r="I32" s="160"/>
      <c r="J32" s="160"/>
      <c r="K32" s="161"/>
      <c r="L32" s="231"/>
      <c r="M32" s="232"/>
      <c r="N32" s="231"/>
      <c r="O32" s="231"/>
      <c r="P32" s="231"/>
      <c r="Q32" s="233"/>
    </row>
    <row r="33" spans="1:17" s="56" customFormat="1" ht="15">
      <c r="A33" s="251">
        <v>18</v>
      </c>
      <c r="B33" s="238"/>
      <c r="C33" s="296" t="s">
        <v>995</v>
      </c>
      <c r="D33" s="313">
        <v>50</v>
      </c>
      <c r="E33" s="313" t="s">
        <v>140</v>
      </c>
      <c r="F33" s="480">
        <v>1</v>
      </c>
      <c r="G33" s="159"/>
      <c r="H33" s="205"/>
      <c r="I33" s="160"/>
      <c r="J33" s="160"/>
      <c r="K33" s="161"/>
      <c r="L33" s="231"/>
      <c r="M33" s="232"/>
      <c r="N33" s="231"/>
      <c r="O33" s="231"/>
      <c r="P33" s="231"/>
      <c r="Q33" s="233"/>
    </row>
    <row r="34" spans="1:17" s="56" customFormat="1" ht="25.5">
      <c r="A34" s="251">
        <v>19</v>
      </c>
      <c r="B34" s="238"/>
      <c r="C34" s="296" t="s">
        <v>1469</v>
      </c>
      <c r="D34" s="313">
        <v>15</v>
      </c>
      <c r="E34" s="313" t="s">
        <v>140</v>
      </c>
      <c r="F34" s="480">
        <v>9</v>
      </c>
      <c r="G34" s="159"/>
      <c r="H34" s="205"/>
      <c r="I34" s="160"/>
      <c r="J34" s="160"/>
      <c r="K34" s="161"/>
      <c r="L34" s="231"/>
      <c r="M34" s="232"/>
      <c r="N34" s="231"/>
      <c r="O34" s="231"/>
      <c r="P34" s="231"/>
      <c r="Q34" s="233"/>
    </row>
    <row r="35" spans="1:17" s="56" customFormat="1" ht="25.5">
      <c r="A35" s="251">
        <v>20</v>
      </c>
      <c r="B35" s="238"/>
      <c r="C35" s="296" t="s">
        <v>1470</v>
      </c>
      <c r="D35" s="313">
        <v>20</v>
      </c>
      <c r="E35" s="313" t="s">
        <v>140</v>
      </c>
      <c r="F35" s="480">
        <v>2</v>
      </c>
      <c r="G35" s="159"/>
      <c r="H35" s="205"/>
      <c r="I35" s="160"/>
      <c r="J35" s="160"/>
      <c r="K35" s="161"/>
      <c r="L35" s="231"/>
      <c r="M35" s="232"/>
      <c r="N35" s="231"/>
      <c r="O35" s="231"/>
      <c r="P35" s="231"/>
      <c r="Q35" s="233"/>
    </row>
    <row r="36" spans="1:17" s="56" customFormat="1" ht="15">
      <c r="A36" s="251">
        <v>21</v>
      </c>
      <c r="B36" s="238"/>
      <c r="C36" s="296" t="s">
        <v>996</v>
      </c>
      <c r="D36" s="313">
        <v>20</v>
      </c>
      <c r="E36" s="313" t="s">
        <v>140</v>
      </c>
      <c r="F36" s="480">
        <v>4</v>
      </c>
      <c r="G36" s="159"/>
      <c r="H36" s="205"/>
      <c r="I36" s="160"/>
      <c r="J36" s="160"/>
      <c r="K36" s="161"/>
      <c r="L36" s="231"/>
      <c r="M36" s="232"/>
      <c r="N36" s="231"/>
      <c r="O36" s="231"/>
      <c r="P36" s="231"/>
      <c r="Q36" s="233"/>
    </row>
    <row r="37" spans="1:17" s="56" customFormat="1" ht="15">
      <c r="A37" s="251">
        <v>22</v>
      </c>
      <c r="B37" s="238"/>
      <c r="C37" s="306" t="s">
        <v>997</v>
      </c>
      <c r="D37" s="313">
        <v>16</v>
      </c>
      <c r="E37" s="313" t="s">
        <v>146</v>
      </c>
      <c r="F37" s="480">
        <v>218</v>
      </c>
      <c r="G37" s="160"/>
      <c r="H37" s="160"/>
      <c r="I37" s="178"/>
      <c r="J37" s="178"/>
      <c r="K37" s="178"/>
      <c r="L37" s="231"/>
      <c r="M37" s="232"/>
      <c r="N37" s="231"/>
      <c r="O37" s="231"/>
      <c r="P37" s="231"/>
      <c r="Q37" s="233"/>
    </row>
    <row r="38" spans="1:17" s="56" customFormat="1" ht="15">
      <c r="A38" s="251">
        <v>23</v>
      </c>
      <c r="B38" s="238"/>
      <c r="C38" s="306" t="s">
        <v>998</v>
      </c>
      <c r="D38" s="313">
        <v>20</v>
      </c>
      <c r="E38" s="313" t="s">
        <v>146</v>
      </c>
      <c r="F38" s="480">
        <v>247</v>
      </c>
      <c r="G38" s="160"/>
      <c r="H38" s="160"/>
      <c r="I38" s="178"/>
      <c r="J38" s="178"/>
      <c r="K38" s="178"/>
      <c r="L38" s="231"/>
      <c r="M38" s="232"/>
      <c r="N38" s="231"/>
      <c r="O38" s="231"/>
      <c r="P38" s="231"/>
      <c r="Q38" s="233"/>
    </row>
    <row r="39" spans="1:17" s="56" customFormat="1" ht="15">
      <c r="A39" s="251">
        <v>24</v>
      </c>
      <c r="B39" s="238"/>
      <c r="C39" s="306" t="s">
        <v>999</v>
      </c>
      <c r="D39" s="313">
        <v>25</v>
      </c>
      <c r="E39" s="313" t="s">
        <v>146</v>
      </c>
      <c r="F39" s="480">
        <v>41</v>
      </c>
      <c r="G39" s="160"/>
      <c r="H39" s="160"/>
      <c r="I39" s="178"/>
      <c r="J39" s="178"/>
      <c r="K39" s="178"/>
      <c r="L39" s="231"/>
      <c r="M39" s="232"/>
      <c r="N39" s="231"/>
      <c r="O39" s="231"/>
      <c r="P39" s="231"/>
      <c r="Q39" s="233"/>
    </row>
    <row r="40" spans="1:17" s="56" customFormat="1" ht="15">
      <c r="A40" s="251">
        <v>25</v>
      </c>
      <c r="B40" s="238"/>
      <c r="C40" s="306" t="s">
        <v>1000</v>
      </c>
      <c r="D40" s="313">
        <v>32</v>
      </c>
      <c r="E40" s="313" t="s">
        <v>146</v>
      </c>
      <c r="F40" s="480">
        <v>49</v>
      </c>
      <c r="G40" s="160"/>
      <c r="H40" s="160"/>
      <c r="I40" s="178"/>
      <c r="J40" s="178"/>
      <c r="K40" s="178"/>
      <c r="L40" s="231"/>
      <c r="M40" s="232"/>
      <c r="N40" s="231"/>
      <c r="O40" s="231"/>
      <c r="P40" s="231"/>
      <c r="Q40" s="233"/>
    </row>
    <row r="41" spans="1:17" s="56" customFormat="1" ht="15">
      <c r="A41" s="251">
        <v>26</v>
      </c>
      <c r="B41" s="238"/>
      <c r="C41" s="306" t="s">
        <v>1001</v>
      </c>
      <c r="D41" s="313">
        <v>40</v>
      </c>
      <c r="E41" s="313" t="s">
        <v>146</v>
      </c>
      <c r="F41" s="480">
        <v>26</v>
      </c>
      <c r="G41" s="160"/>
      <c r="H41" s="160"/>
      <c r="I41" s="178"/>
      <c r="J41" s="178"/>
      <c r="K41" s="178"/>
      <c r="L41" s="231"/>
      <c r="M41" s="232"/>
      <c r="N41" s="231"/>
      <c r="O41" s="231"/>
      <c r="P41" s="231"/>
      <c r="Q41" s="233"/>
    </row>
    <row r="42" spans="1:17" s="56" customFormat="1" ht="15">
      <c r="A42" s="251">
        <v>27</v>
      </c>
      <c r="B42" s="238"/>
      <c r="C42" s="306" t="s">
        <v>1002</v>
      </c>
      <c r="D42" s="313">
        <v>50</v>
      </c>
      <c r="E42" s="313" t="s">
        <v>146</v>
      </c>
      <c r="F42" s="480">
        <v>2</v>
      </c>
      <c r="G42" s="160"/>
      <c r="H42" s="160"/>
      <c r="I42" s="178"/>
      <c r="J42" s="178"/>
      <c r="K42" s="178"/>
      <c r="L42" s="231"/>
      <c r="M42" s="232"/>
      <c r="N42" s="231"/>
      <c r="O42" s="231"/>
      <c r="P42" s="231"/>
      <c r="Q42" s="233"/>
    </row>
    <row r="43" spans="1:17" s="56" customFormat="1" ht="15">
      <c r="A43" s="251">
        <v>28</v>
      </c>
      <c r="B43" s="238"/>
      <c r="C43" s="306" t="s">
        <v>1003</v>
      </c>
      <c r="D43" s="313">
        <v>63</v>
      </c>
      <c r="E43" s="313" t="s">
        <v>146</v>
      </c>
      <c r="F43" s="480">
        <v>7</v>
      </c>
      <c r="G43" s="160"/>
      <c r="H43" s="160"/>
      <c r="I43" s="178"/>
      <c r="J43" s="178"/>
      <c r="K43" s="178"/>
      <c r="L43" s="231"/>
      <c r="M43" s="232"/>
      <c r="N43" s="231"/>
      <c r="O43" s="231"/>
      <c r="P43" s="231"/>
      <c r="Q43" s="233"/>
    </row>
    <row r="44" spans="1:17" s="56" customFormat="1" ht="15">
      <c r="A44" s="251">
        <v>29</v>
      </c>
      <c r="B44" s="238"/>
      <c r="C44" s="306" t="s">
        <v>1004</v>
      </c>
      <c r="D44" s="313">
        <v>16</v>
      </c>
      <c r="E44" s="313" t="s">
        <v>146</v>
      </c>
      <c r="F44" s="480">
        <v>292</v>
      </c>
      <c r="G44" s="160"/>
      <c r="H44" s="160"/>
      <c r="I44" s="178"/>
      <c r="J44" s="178"/>
      <c r="K44" s="178"/>
      <c r="L44" s="231"/>
      <c r="M44" s="232"/>
      <c r="N44" s="231"/>
      <c r="O44" s="231"/>
      <c r="P44" s="231"/>
      <c r="Q44" s="233"/>
    </row>
    <row r="45" spans="1:17" s="56" customFormat="1" ht="15">
      <c r="A45" s="251">
        <v>30</v>
      </c>
      <c r="B45" s="238"/>
      <c r="C45" s="306" t="s">
        <v>1005</v>
      </c>
      <c r="D45" s="313">
        <v>20</v>
      </c>
      <c r="E45" s="313" t="s">
        <v>146</v>
      </c>
      <c r="F45" s="480">
        <v>236</v>
      </c>
      <c r="G45" s="160"/>
      <c r="H45" s="160"/>
      <c r="I45" s="178"/>
      <c r="J45" s="178"/>
      <c r="K45" s="178"/>
      <c r="L45" s="231"/>
      <c r="M45" s="232"/>
      <c r="N45" s="231"/>
      <c r="O45" s="231"/>
      <c r="P45" s="231"/>
      <c r="Q45" s="233"/>
    </row>
    <row r="46" spans="1:17" s="56" customFormat="1" ht="15">
      <c r="A46" s="251">
        <v>31</v>
      </c>
      <c r="B46" s="238"/>
      <c r="C46" s="306" t="s">
        <v>1006</v>
      </c>
      <c r="D46" s="313">
        <v>25</v>
      </c>
      <c r="E46" s="313" t="s">
        <v>146</v>
      </c>
      <c r="F46" s="480">
        <v>54</v>
      </c>
      <c r="G46" s="160"/>
      <c r="H46" s="160"/>
      <c r="I46" s="178"/>
      <c r="J46" s="178"/>
      <c r="K46" s="178"/>
      <c r="L46" s="231"/>
      <c r="M46" s="232"/>
      <c r="N46" s="231"/>
      <c r="O46" s="231"/>
      <c r="P46" s="231"/>
      <c r="Q46" s="233"/>
    </row>
    <row r="47" spans="1:17" s="56" customFormat="1" ht="15">
      <c r="A47" s="251">
        <v>32</v>
      </c>
      <c r="B47" s="238"/>
      <c r="C47" s="306" t="s">
        <v>1007</v>
      </c>
      <c r="D47" s="313">
        <v>32</v>
      </c>
      <c r="E47" s="313" t="s">
        <v>146</v>
      </c>
      <c r="F47" s="480">
        <v>23</v>
      </c>
      <c r="G47" s="160"/>
      <c r="H47" s="160"/>
      <c r="I47" s="178"/>
      <c r="J47" s="178"/>
      <c r="K47" s="178"/>
      <c r="L47" s="231"/>
      <c r="M47" s="232"/>
      <c r="N47" s="231"/>
      <c r="O47" s="231"/>
      <c r="P47" s="231"/>
      <c r="Q47" s="233"/>
    </row>
    <row r="48" spans="1:17" s="56" customFormat="1" ht="15">
      <c r="A48" s="251">
        <v>33</v>
      </c>
      <c r="B48" s="238"/>
      <c r="C48" s="306" t="s">
        <v>1008</v>
      </c>
      <c r="D48" s="313">
        <v>40</v>
      </c>
      <c r="E48" s="313" t="s">
        <v>146</v>
      </c>
      <c r="F48" s="480">
        <v>41</v>
      </c>
      <c r="G48" s="160"/>
      <c r="H48" s="160"/>
      <c r="I48" s="178"/>
      <c r="J48" s="178"/>
      <c r="K48" s="178"/>
      <c r="L48" s="231"/>
      <c r="M48" s="232"/>
      <c r="N48" s="231"/>
      <c r="O48" s="231"/>
      <c r="P48" s="231"/>
      <c r="Q48" s="233"/>
    </row>
    <row r="49" spans="1:17" s="56" customFormat="1" ht="15">
      <c r="A49" s="251">
        <v>34</v>
      </c>
      <c r="B49" s="238"/>
      <c r="C49" s="306" t="s">
        <v>1009</v>
      </c>
      <c r="D49" s="313">
        <v>50</v>
      </c>
      <c r="E49" s="313" t="s">
        <v>146</v>
      </c>
      <c r="F49" s="480">
        <v>62</v>
      </c>
      <c r="G49" s="160"/>
      <c r="H49" s="160"/>
      <c r="I49" s="178"/>
      <c r="J49" s="178"/>
      <c r="K49" s="178"/>
      <c r="L49" s="231"/>
      <c r="M49" s="232"/>
      <c r="N49" s="231"/>
      <c r="O49" s="231"/>
      <c r="P49" s="231"/>
      <c r="Q49" s="233"/>
    </row>
    <row r="50" spans="1:17" s="56" customFormat="1" ht="15">
      <c r="A50" s="251">
        <v>35</v>
      </c>
      <c r="B50" s="238"/>
      <c r="C50" s="306" t="s">
        <v>1010</v>
      </c>
      <c r="D50" s="313">
        <v>63</v>
      </c>
      <c r="E50" s="313" t="s">
        <v>146</v>
      </c>
      <c r="F50" s="480">
        <v>31</v>
      </c>
      <c r="G50" s="160"/>
      <c r="H50" s="160"/>
      <c r="I50" s="178"/>
      <c r="J50" s="178"/>
      <c r="K50" s="178"/>
      <c r="L50" s="231"/>
      <c r="M50" s="232"/>
      <c r="N50" s="231"/>
      <c r="O50" s="231"/>
      <c r="P50" s="231"/>
      <c r="Q50" s="233"/>
    </row>
    <row r="51" spans="1:17" s="56" customFormat="1" ht="25.5">
      <c r="A51" s="251">
        <v>36</v>
      </c>
      <c r="B51" s="238"/>
      <c r="C51" s="482" t="s">
        <v>276</v>
      </c>
      <c r="D51" s="313"/>
      <c r="E51" s="313" t="s">
        <v>141</v>
      </c>
      <c r="F51" s="480">
        <v>1</v>
      </c>
      <c r="G51" s="160"/>
      <c r="H51" s="160"/>
      <c r="I51" s="178"/>
      <c r="J51" s="178"/>
      <c r="K51" s="178"/>
      <c r="L51" s="231"/>
      <c r="M51" s="232"/>
      <c r="N51" s="231"/>
      <c r="O51" s="231"/>
      <c r="P51" s="231"/>
      <c r="Q51" s="233"/>
    </row>
    <row r="52" spans="1:17" s="56" customFormat="1" ht="25.5">
      <c r="A52" s="251">
        <v>37</v>
      </c>
      <c r="B52" s="238"/>
      <c r="C52" s="482" t="s">
        <v>1011</v>
      </c>
      <c r="D52" s="313"/>
      <c r="E52" s="313" t="s">
        <v>141</v>
      </c>
      <c r="F52" s="480">
        <v>1</v>
      </c>
      <c r="G52" s="160"/>
      <c r="H52" s="160"/>
      <c r="I52" s="178"/>
      <c r="J52" s="178"/>
      <c r="K52" s="178"/>
      <c r="L52" s="231"/>
      <c r="M52" s="232"/>
      <c r="N52" s="231"/>
      <c r="O52" s="231"/>
      <c r="P52" s="231"/>
      <c r="Q52" s="233"/>
    </row>
    <row r="53" spans="1:17" s="56" customFormat="1" ht="15">
      <c r="A53" s="251">
        <v>38</v>
      </c>
      <c r="B53" s="238"/>
      <c r="C53" s="482" t="s">
        <v>1012</v>
      </c>
      <c r="D53" s="313"/>
      <c r="E53" s="313" t="s">
        <v>141</v>
      </c>
      <c r="F53" s="480">
        <v>1</v>
      </c>
      <c r="G53" s="160"/>
      <c r="H53" s="160"/>
      <c r="I53" s="178"/>
      <c r="J53" s="178"/>
      <c r="K53" s="178"/>
      <c r="L53" s="231"/>
      <c r="M53" s="232"/>
      <c r="N53" s="231"/>
      <c r="O53" s="231"/>
      <c r="P53" s="231"/>
      <c r="Q53" s="233"/>
    </row>
    <row r="54" spans="1:17" s="56" customFormat="1" ht="15">
      <c r="A54" s="251">
        <v>39</v>
      </c>
      <c r="B54" s="238"/>
      <c r="C54" s="482" t="s">
        <v>136</v>
      </c>
      <c r="D54" s="313"/>
      <c r="E54" s="313" t="s">
        <v>141</v>
      </c>
      <c r="F54" s="480">
        <v>1</v>
      </c>
      <c r="G54" s="160"/>
      <c r="H54" s="160"/>
      <c r="I54" s="178"/>
      <c r="J54" s="178"/>
      <c r="K54" s="178"/>
      <c r="L54" s="231"/>
      <c r="M54" s="232"/>
      <c r="N54" s="231"/>
      <c r="O54" s="231"/>
      <c r="P54" s="231"/>
      <c r="Q54" s="233"/>
    </row>
    <row r="55" spans="1:17" s="56" customFormat="1" ht="15">
      <c r="A55" s="251">
        <v>40</v>
      </c>
      <c r="B55" s="238"/>
      <c r="C55" s="312" t="s">
        <v>1013</v>
      </c>
      <c r="D55" s="313"/>
      <c r="E55" s="313" t="s">
        <v>141</v>
      </c>
      <c r="F55" s="480">
        <v>1</v>
      </c>
      <c r="G55" s="160"/>
      <c r="H55" s="160"/>
      <c r="I55" s="178"/>
      <c r="J55" s="178"/>
      <c r="K55" s="178"/>
      <c r="L55" s="231"/>
      <c r="M55" s="232"/>
      <c r="N55" s="231"/>
      <c r="O55" s="231"/>
      <c r="P55" s="231"/>
      <c r="Q55" s="233"/>
    </row>
    <row r="56" spans="1:17" s="56" customFormat="1" ht="15">
      <c r="A56" s="251">
        <v>41</v>
      </c>
      <c r="B56" s="238"/>
      <c r="C56" s="312" t="s">
        <v>1014</v>
      </c>
      <c r="D56" s="313"/>
      <c r="E56" s="313" t="s">
        <v>141</v>
      </c>
      <c r="F56" s="480">
        <v>1</v>
      </c>
      <c r="G56" s="160"/>
      <c r="H56" s="160"/>
      <c r="I56" s="178"/>
      <c r="J56" s="178"/>
      <c r="K56" s="178"/>
      <c r="L56" s="231"/>
      <c r="M56" s="232"/>
      <c r="N56" s="231"/>
      <c r="O56" s="231"/>
      <c r="P56" s="231"/>
      <c r="Q56" s="233"/>
    </row>
    <row r="57" spans="1:17" s="56" customFormat="1" ht="15">
      <c r="A57" s="251">
        <v>42</v>
      </c>
      <c r="B57" s="238"/>
      <c r="C57" s="312" t="s">
        <v>139</v>
      </c>
      <c r="D57" s="313"/>
      <c r="E57" s="313" t="s">
        <v>141</v>
      </c>
      <c r="F57" s="480">
        <v>1</v>
      </c>
      <c r="G57" s="160"/>
      <c r="H57" s="160"/>
      <c r="I57" s="178"/>
      <c r="J57" s="178"/>
      <c r="K57" s="178"/>
      <c r="L57" s="231"/>
      <c r="M57" s="232"/>
      <c r="N57" s="231"/>
      <c r="O57" s="231"/>
      <c r="P57" s="231"/>
      <c r="Q57" s="233"/>
    </row>
    <row r="58" spans="1:17" s="56" customFormat="1" ht="15">
      <c r="A58" s="251">
        <v>43</v>
      </c>
      <c r="B58" s="238"/>
      <c r="C58" s="481" t="s">
        <v>1015</v>
      </c>
      <c r="D58" s="313"/>
      <c r="E58" s="313"/>
      <c r="F58" s="480"/>
      <c r="G58" s="160"/>
      <c r="H58" s="160"/>
      <c r="I58" s="178"/>
      <c r="J58" s="178"/>
      <c r="K58" s="178"/>
      <c r="L58" s="231"/>
      <c r="M58" s="232"/>
      <c r="N58" s="231"/>
      <c r="O58" s="231"/>
      <c r="P58" s="231"/>
      <c r="Q58" s="233"/>
    </row>
    <row r="59" spans="1:17" s="56" customFormat="1" ht="15">
      <c r="A59" s="251">
        <v>44</v>
      </c>
      <c r="B59" s="238"/>
      <c r="C59" s="296" t="s">
        <v>1016</v>
      </c>
      <c r="D59" s="313">
        <v>50</v>
      </c>
      <c r="E59" s="313" t="s">
        <v>146</v>
      </c>
      <c r="F59" s="480">
        <v>102</v>
      </c>
      <c r="G59" s="159"/>
      <c r="H59" s="205"/>
      <c r="I59" s="160"/>
      <c r="J59" s="160"/>
      <c r="K59" s="161"/>
      <c r="L59" s="231"/>
      <c r="M59" s="232"/>
      <c r="N59" s="231"/>
      <c r="O59" s="231"/>
      <c r="P59" s="231"/>
      <c r="Q59" s="233"/>
    </row>
    <row r="60" spans="1:17" s="56" customFormat="1" ht="15">
      <c r="A60" s="251">
        <v>45</v>
      </c>
      <c r="B60" s="238"/>
      <c r="C60" s="296" t="s">
        <v>1017</v>
      </c>
      <c r="D60" s="313">
        <v>50</v>
      </c>
      <c r="E60" s="313" t="s">
        <v>140</v>
      </c>
      <c r="F60" s="480">
        <v>20</v>
      </c>
      <c r="G60" s="159"/>
      <c r="H60" s="205"/>
      <c r="I60" s="160"/>
      <c r="J60" s="160"/>
      <c r="K60" s="161"/>
      <c r="L60" s="231"/>
      <c r="M60" s="232"/>
      <c r="N60" s="231"/>
      <c r="O60" s="231"/>
      <c r="P60" s="231"/>
      <c r="Q60" s="233"/>
    </row>
    <row r="61" spans="1:17" s="56" customFormat="1" ht="15">
      <c r="A61" s="251">
        <v>46</v>
      </c>
      <c r="B61" s="238"/>
      <c r="C61" s="296" t="s">
        <v>1018</v>
      </c>
      <c r="D61" s="313">
        <v>50</v>
      </c>
      <c r="E61" s="313" t="s">
        <v>140</v>
      </c>
      <c r="F61" s="480">
        <v>8</v>
      </c>
      <c r="G61" s="159"/>
      <c r="H61" s="205"/>
      <c r="I61" s="160"/>
      <c r="J61" s="160"/>
      <c r="K61" s="161"/>
      <c r="L61" s="231"/>
      <c r="M61" s="232"/>
      <c r="N61" s="231"/>
      <c r="O61" s="231"/>
      <c r="P61" s="231"/>
      <c r="Q61" s="233"/>
    </row>
    <row r="62" spans="1:17" s="56" customFormat="1" ht="15">
      <c r="A62" s="251">
        <v>47</v>
      </c>
      <c r="B62" s="238"/>
      <c r="C62" s="296" t="s">
        <v>995</v>
      </c>
      <c r="D62" s="313">
        <v>50</v>
      </c>
      <c r="E62" s="313" t="s">
        <v>140</v>
      </c>
      <c r="F62" s="480">
        <v>1</v>
      </c>
      <c r="G62" s="159"/>
      <c r="H62" s="205"/>
      <c r="I62" s="160"/>
      <c r="J62" s="160"/>
      <c r="K62" s="161"/>
      <c r="L62" s="231"/>
      <c r="M62" s="232"/>
      <c r="N62" s="231"/>
      <c r="O62" s="231"/>
      <c r="P62" s="231"/>
      <c r="Q62" s="233"/>
    </row>
    <row r="63" spans="1:17" s="56" customFormat="1" ht="15">
      <c r="A63" s="251">
        <v>48</v>
      </c>
      <c r="B63" s="238"/>
      <c r="C63" s="296" t="s">
        <v>1019</v>
      </c>
      <c r="D63" s="313">
        <v>50</v>
      </c>
      <c r="E63" s="313" t="s">
        <v>140</v>
      </c>
      <c r="F63" s="480">
        <v>1</v>
      </c>
      <c r="G63" s="159"/>
      <c r="H63" s="205"/>
      <c r="I63" s="160"/>
      <c r="J63" s="160"/>
      <c r="K63" s="161"/>
      <c r="L63" s="231"/>
      <c r="M63" s="232"/>
      <c r="N63" s="231"/>
      <c r="O63" s="231"/>
      <c r="P63" s="231"/>
      <c r="Q63" s="233"/>
    </row>
    <row r="64" spans="1:17" s="56" customFormat="1" ht="15">
      <c r="A64" s="251">
        <v>49</v>
      </c>
      <c r="B64" s="238"/>
      <c r="C64" s="296" t="s">
        <v>667</v>
      </c>
      <c r="D64" s="313"/>
      <c r="E64" s="313" t="s">
        <v>140</v>
      </c>
      <c r="F64" s="480">
        <v>1</v>
      </c>
      <c r="G64" s="159"/>
      <c r="H64" s="205"/>
      <c r="I64" s="160"/>
      <c r="J64" s="160"/>
      <c r="K64" s="161"/>
      <c r="L64" s="231"/>
      <c r="M64" s="232"/>
      <c r="N64" s="231"/>
      <c r="O64" s="231"/>
      <c r="P64" s="231"/>
      <c r="Q64" s="233"/>
    </row>
    <row r="65" spans="1:17" s="56" customFormat="1" ht="25.5">
      <c r="A65" s="251">
        <v>50</v>
      </c>
      <c r="B65" s="238"/>
      <c r="C65" s="296" t="s">
        <v>1020</v>
      </c>
      <c r="D65" s="313"/>
      <c r="E65" s="313" t="s">
        <v>140</v>
      </c>
      <c r="F65" s="480">
        <v>1</v>
      </c>
      <c r="G65" s="159"/>
      <c r="H65" s="205"/>
      <c r="I65" s="160"/>
      <c r="J65" s="160"/>
      <c r="K65" s="161"/>
      <c r="L65" s="231"/>
      <c r="M65" s="232"/>
      <c r="N65" s="231"/>
      <c r="O65" s="231"/>
      <c r="P65" s="231"/>
      <c r="Q65" s="233"/>
    </row>
    <row r="66" spans="1:17" s="56" customFormat="1" ht="51">
      <c r="A66" s="251">
        <v>51</v>
      </c>
      <c r="B66" s="238"/>
      <c r="C66" s="296" t="s">
        <v>1021</v>
      </c>
      <c r="D66" s="313">
        <v>25</v>
      </c>
      <c r="E66" s="313" t="s">
        <v>140</v>
      </c>
      <c r="F66" s="480">
        <v>9</v>
      </c>
      <c r="G66" s="159"/>
      <c r="H66" s="205"/>
      <c r="I66" s="160"/>
      <c r="J66" s="178"/>
      <c r="K66" s="161"/>
      <c r="L66" s="231"/>
      <c r="M66" s="232"/>
      <c r="N66" s="231"/>
      <c r="O66" s="231"/>
      <c r="P66" s="231"/>
      <c r="Q66" s="233"/>
    </row>
    <row r="67" spans="1:17" s="56" customFormat="1" ht="15">
      <c r="A67" s="251">
        <v>52</v>
      </c>
      <c r="B67" s="238"/>
      <c r="C67" s="312" t="s">
        <v>276</v>
      </c>
      <c r="D67" s="313"/>
      <c r="E67" s="313" t="s">
        <v>141</v>
      </c>
      <c r="F67" s="480">
        <v>1</v>
      </c>
      <c r="G67" s="160"/>
      <c r="H67" s="160"/>
      <c r="I67" s="178"/>
      <c r="J67" s="178"/>
      <c r="K67" s="178"/>
      <c r="L67" s="231"/>
      <c r="M67" s="232"/>
      <c r="N67" s="231"/>
      <c r="O67" s="231"/>
      <c r="P67" s="231"/>
      <c r="Q67" s="233"/>
    </row>
    <row r="68" spans="1:17" s="56" customFormat="1" ht="15">
      <c r="A68" s="251">
        <v>53</v>
      </c>
      <c r="B68" s="238"/>
      <c r="C68" s="312" t="s">
        <v>136</v>
      </c>
      <c r="D68" s="313"/>
      <c r="E68" s="313" t="s">
        <v>141</v>
      </c>
      <c r="F68" s="480">
        <v>1</v>
      </c>
      <c r="G68" s="160"/>
      <c r="H68" s="160"/>
      <c r="I68" s="178"/>
      <c r="J68" s="178"/>
      <c r="K68" s="178"/>
      <c r="L68" s="231"/>
      <c r="M68" s="232"/>
      <c r="N68" s="231"/>
      <c r="O68" s="231"/>
      <c r="P68" s="231"/>
      <c r="Q68" s="233"/>
    </row>
    <row r="69" spans="1:17" s="56" customFormat="1" ht="15">
      <c r="A69" s="251">
        <v>54</v>
      </c>
      <c r="B69" s="238"/>
      <c r="C69" s="312" t="s">
        <v>1022</v>
      </c>
      <c r="D69" s="313"/>
      <c r="E69" s="313" t="s">
        <v>141</v>
      </c>
      <c r="F69" s="480">
        <v>1</v>
      </c>
      <c r="G69" s="160"/>
      <c r="H69" s="160"/>
      <c r="I69" s="178"/>
      <c r="J69" s="178"/>
      <c r="K69" s="178"/>
      <c r="L69" s="231"/>
      <c r="M69" s="232"/>
      <c r="N69" s="231"/>
      <c r="O69" s="231"/>
      <c r="P69" s="231"/>
      <c r="Q69" s="233"/>
    </row>
    <row r="70" spans="1:17" s="56" customFormat="1" ht="15">
      <c r="A70" s="251">
        <v>55</v>
      </c>
      <c r="B70" s="238"/>
      <c r="C70" s="312" t="s">
        <v>1278</v>
      </c>
      <c r="D70" s="313"/>
      <c r="E70" s="313" t="s">
        <v>141</v>
      </c>
      <c r="F70" s="480">
        <v>1</v>
      </c>
      <c r="G70" s="160"/>
      <c r="H70" s="160"/>
      <c r="I70" s="178"/>
      <c r="J70" s="178"/>
      <c r="K70" s="178"/>
      <c r="L70" s="231"/>
      <c r="M70" s="232"/>
      <c r="N70" s="231"/>
      <c r="O70" s="231"/>
      <c r="P70" s="231"/>
      <c r="Q70" s="233"/>
    </row>
    <row r="71" spans="1:17" s="56" customFormat="1" ht="15">
      <c r="A71" s="251">
        <v>56</v>
      </c>
      <c r="B71" s="238"/>
      <c r="C71" s="312" t="s">
        <v>139</v>
      </c>
      <c r="D71" s="313"/>
      <c r="E71" s="313" t="s">
        <v>141</v>
      </c>
      <c r="F71" s="480">
        <v>1</v>
      </c>
      <c r="G71" s="160"/>
      <c r="H71" s="160"/>
      <c r="I71" s="178"/>
      <c r="J71" s="178"/>
      <c r="K71" s="178"/>
      <c r="L71" s="231"/>
      <c r="M71" s="232"/>
      <c r="N71" s="231"/>
      <c r="O71" s="231"/>
      <c r="P71" s="231"/>
      <c r="Q71" s="233"/>
    </row>
    <row r="72" spans="1:17" s="56" customFormat="1" ht="15">
      <c r="A72" s="251"/>
      <c r="B72" s="238"/>
      <c r="C72" s="481" t="s">
        <v>1039</v>
      </c>
      <c r="D72" s="313"/>
      <c r="E72" s="313"/>
      <c r="F72" s="480"/>
      <c r="G72" s="160"/>
      <c r="H72" s="160"/>
      <c r="I72" s="178"/>
      <c r="J72" s="178"/>
      <c r="K72" s="178"/>
      <c r="L72" s="231"/>
      <c r="M72" s="232"/>
      <c r="N72" s="231"/>
      <c r="O72" s="231"/>
      <c r="P72" s="231"/>
      <c r="Q72" s="233"/>
    </row>
    <row r="73" spans="1:17" s="56" customFormat="1" ht="76.5">
      <c r="A73" s="251">
        <v>57</v>
      </c>
      <c r="B73" s="238"/>
      <c r="C73" s="296" t="s">
        <v>1471</v>
      </c>
      <c r="D73" s="313"/>
      <c r="E73" s="313" t="s">
        <v>1313</v>
      </c>
      <c r="F73" s="480"/>
      <c r="G73" s="160"/>
      <c r="H73" s="160"/>
      <c r="I73" s="178"/>
      <c r="J73" s="178"/>
      <c r="K73" s="178"/>
      <c r="L73" s="231"/>
      <c r="M73" s="232"/>
      <c r="N73" s="231"/>
      <c r="O73" s="231"/>
      <c r="P73" s="231"/>
      <c r="Q73" s="233"/>
    </row>
    <row r="74" spans="1:17" s="56" customFormat="1" ht="76.5">
      <c r="A74" s="251">
        <v>58</v>
      </c>
      <c r="B74" s="238"/>
      <c r="C74" s="296" t="s">
        <v>1472</v>
      </c>
      <c r="D74" s="313"/>
      <c r="E74" s="313" t="s">
        <v>1313</v>
      </c>
      <c r="F74" s="480"/>
      <c r="G74" s="160"/>
      <c r="H74" s="160"/>
      <c r="I74" s="178"/>
      <c r="J74" s="178"/>
      <c r="K74" s="178"/>
      <c r="L74" s="231"/>
      <c r="M74" s="232"/>
      <c r="N74" s="231"/>
      <c r="O74" s="231"/>
      <c r="P74" s="231"/>
      <c r="Q74" s="233"/>
    </row>
    <row r="75" spans="1:17" s="56" customFormat="1" ht="51">
      <c r="A75" s="251">
        <v>59</v>
      </c>
      <c r="B75" s="238"/>
      <c r="C75" s="296" t="s">
        <v>1473</v>
      </c>
      <c r="D75" s="313"/>
      <c r="E75" s="313" t="s">
        <v>1313</v>
      </c>
      <c r="F75" s="480"/>
      <c r="G75" s="160"/>
      <c r="H75" s="160"/>
      <c r="I75" s="178"/>
      <c r="J75" s="178"/>
      <c r="K75" s="178"/>
      <c r="L75" s="231"/>
      <c r="M75" s="232"/>
      <c r="N75" s="231"/>
      <c r="O75" s="231"/>
      <c r="P75" s="231"/>
      <c r="Q75" s="233"/>
    </row>
    <row r="76" spans="1:17" s="56" customFormat="1" ht="89.25">
      <c r="A76" s="251">
        <v>60</v>
      </c>
      <c r="B76" s="238"/>
      <c r="C76" s="296" t="s">
        <v>1474</v>
      </c>
      <c r="D76" s="313"/>
      <c r="E76" s="313" t="s">
        <v>1313</v>
      </c>
      <c r="F76" s="480"/>
      <c r="G76" s="160"/>
      <c r="H76" s="160"/>
      <c r="I76" s="178"/>
      <c r="J76" s="178"/>
      <c r="K76" s="178"/>
      <c r="L76" s="231"/>
      <c r="M76" s="232"/>
      <c r="N76" s="231"/>
      <c r="O76" s="231"/>
      <c r="P76" s="231"/>
      <c r="Q76" s="233"/>
    </row>
    <row r="77" spans="1:17" s="56" customFormat="1" ht="51">
      <c r="A77" s="251">
        <v>61</v>
      </c>
      <c r="B77" s="238"/>
      <c r="C77" s="296" t="s">
        <v>1475</v>
      </c>
      <c r="D77" s="313"/>
      <c r="E77" s="313" t="s">
        <v>1313</v>
      </c>
      <c r="F77" s="480"/>
      <c r="G77" s="160"/>
      <c r="H77" s="160"/>
      <c r="I77" s="178"/>
      <c r="J77" s="178"/>
      <c r="K77" s="178"/>
      <c r="L77" s="231"/>
      <c r="M77" s="232"/>
      <c r="N77" s="231"/>
      <c r="O77" s="231"/>
      <c r="P77" s="231"/>
      <c r="Q77" s="233"/>
    </row>
    <row r="78" spans="1:17" s="56" customFormat="1" ht="51">
      <c r="A78" s="251">
        <v>62</v>
      </c>
      <c r="B78" s="238"/>
      <c r="C78" s="296" t="s">
        <v>1476</v>
      </c>
      <c r="D78" s="313"/>
      <c r="E78" s="313" t="s">
        <v>1313</v>
      </c>
      <c r="F78" s="480"/>
      <c r="G78" s="160"/>
      <c r="H78" s="160"/>
      <c r="I78" s="178"/>
      <c r="J78" s="178"/>
      <c r="K78" s="178"/>
      <c r="L78" s="231"/>
      <c r="M78" s="232"/>
      <c r="N78" s="231"/>
      <c r="O78" s="231"/>
      <c r="P78" s="231"/>
      <c r="Q78" s="233"/>
    </row>
    <row r="79" spans="1:17" s="56" customFormat="1" ht="51">
      <c r="A79" s="251">
        <v>63</v>
      </c>
      <c r="B79" s="238"/>
      <c r="C79" s="296" t="s">
        <v>1475</v>
      </c>
      <c r="D79" s="313"/>
      <c r="E79" s="313" t="s">
        <v>1313</v>
      </c>
      <c r="F79" s="480"/>
      <c r="G79" s="160"/>
      <c r="H79" s="160"/>
      <c r="I79" s="178"/>
      <c r="J79" s="178"/>
      <c r="K79" s="178"/>
      <c r="L79" s="231"/>
      <c r="M79" s="232"/>
      <c r="N79" s="231"/>
      <c r="O79" s="231"/>
      <c r="P79" s="231"/>
      <c r="Q79" s="233"/>
    </row>
    <row r="80" spans="1:17" s="56" customFormat="1" ht="76.5">
      <c r="A80" s="251">
        <v>64</v>
      </c>
      <c r="B80" s="238"/>
      <c r="C80" s="296" t="s">
        <v>1477</v>
      </c>
      <c r="D80" s="313"/>
      <c r="E80" s="313" t="s">
        <v>1313</v>
      </c>
      <c r="F80" s="480"/>
      <c r="G80" s="160"/>
      <c r="H80" s="160"/>
      <c r="I80" s="178"/>
      <c r="J80" s="178"/>
      <c r="K80" s="178"/>
      <c r="L80" s="231"/>
      <c r="M80" s="232"/>
      <c r="N80" s="231"/>
      <c r="O80" s="231"/>
      <c r="P80" s="231"/>
      <c r="Q80" s="233"/>
    </row>
    <row r="81" spans="1:17" s="56" customFormat="1" ht="76.5">
      <c r="A81" s="251">
        <v>65</v>
      </c>
      <c r="B81" s="238"/>
      <c r="C81" s="296" t="s">
        <v>1479</v>
      </c>
      <c r="D81" s="313"/>
      <c r="E81" s="313" t="s">
        <v>1313</v>
      </c>
      <c r="F81" s="480"/>
      <c r="G81" s="160"/>
      <c r="H81" s="160"/>
      <c r="I81" s="178"/>
      <c r="J81" s="178"/>
      <c r="K81" s="178"/>
      <c r="L81" s="231"/>
      <c r="M81" s="232"/>
      <c r="N81" s="231"/>
      <c r="O81" s="231"/>
      <c r="P81" s="231"/>
      <c r="Q81" s="233"/>
    </row>
    <row r="82" spans="1:17" s="56" customFormat="1" ht="51">
      <c r="A82" s="251">
        <v>66</v>
      </c>
      <c r="B82" s="238"/>
      <c r="C82" s="296" t="s">
        <v>1478</v>
      </c>
      <c r="D82" s="313"/>
      <c r="E82" s="313" t="s">
        <v>1313</v>
      </c>
      <c r="F82" s="480"/>
      <c r="G82" s="160"/>
      <c r="H82" s="160"/>
      <c r="I82" s="178"/>
      <c r="J82" s="178"/>
      <c r="K82" s="178"/>
      <c r="L82" s="231"/>
      <c r="M82" s="232"/>
      <c r="N82" s="231"/>
      <c r="O82" s="231"/>
      <c r="P82" s="231"/>
      <c r="Q82" s="233"/>
    </row>
    <row r="83" spans="1:17" s="56" customFormat="1" ht="89.25">
      <c r="A83" s="251">
        <v>67</v>
      </c>
      <c r="B83" s="238"/>
      <c r="C83" s="296" t="s">
        <v>1480</v>
      </c>
      <c r="D83" s="313"/>
      <c r="E83" s="313" t="s">
        <v>1313</v>
      </c>
      <c r="F83" s="480"/>
      <c r="G83" s="160"/>
      <c r="H83" s="160"/>
      <c r="I83" s="178"/>
      <c r="J83" s="178"/>
      <c r="K83" s="178"/>
      <c r="L83" s="231"/>
      <c r="M83" s="232"/>
      <c r="N83" s="231"/>
      <c r="O83" s="231"/>
      <c r="P83" s="231"/>
      <c r="Q83" s="233"/>
    </row>
    <row r="84" spans="1:17" s="56" customFormat="1" ht="89.25">
      <c r="A84" s="251">
        <v>68</v>
      </c>
      <c r="B84" s="238"/>
      <c r="C84" s="296" t="s">
        <v>1481</v>
      </c>
      <c r="D84" s="313"/>
      <c r="E84" s="313" t="s">
        <v>1313</v>
      </c>
      <c r="F84" s="480"/>
      <c r="G84" s="160"/>
      <c r="H84" s="160"/>
      <c r="I84" s="178"/>
      <c r="J84" s="178"/>
      <c r="K84" s="178"/>
      <c r="L84" s="231"/>
      <c r="M84" s="232"/>
      <c r="N84" s="231"/>
      <c r="O84" s="231"/>
      <c r="P84" s="231"/>
      <c r="Q84" s="233"/>
    </row>
    <row r="85" spans="1:17" s="56" customFormat="1" ht="89.25">
      <c r="A85" s="251">
        <v>69</v>
      </c>
      <c r="B85" s="238"/>
      <c r="C85" s="296" t="s">
        <v>1482</v>
      </c>
      <c r="D85" s="313"/>
      <c r="E85" s="313" t="s">
        <v>1313</v>
      </c>
      <c r="F85" s="480"/>
      <c r="G85" s="160"/>
      <c r="H85" s="160"/>
      <c r="I85" s="178"/>
      <c r="J85" s="178"/>
      <c r="K85" s="178"/>
      <c r="L85" s="231"/>
      <c r="M85" s="232"/>
      <c r="N85" s="231"/>
      <c r="O85" s="231"/>
      <c r="P85" s="231"/>
      <c r="Q85" s="233"/>
    </row>
    <row r="86" spans="1:17" s="56" customFormat="1" ht="140.25">
      <c r="A86" s="251">
        <v>70</v>
      </c>
      <c r="B86" s="238"/>
      <c r="C86" s="296" t="s">
        <v>1483</v>
      </c>
      <c r="D86" s="313"/>
      <c r="E86" s="313" t="s">
        <v>1313</v>
      </c>
      <c r="F86" s="480"/>
      <c r="G86" s="160"/>
      <c r="H86" s="160"/>
      <c r="I86" s="178"/>
      <c r="J86" s="178"/>
      <c r="K86" s="178"/>
      <c r="L86" s="231"/>
      <c r="M86" s="232"/>
      <c r="N86" s="231"/>
      <c r="O86" s="231"/>
      <c r="P86" s="231"/>
      <c r="Q86" s="233"/>
    </row>
    <row r="87" spans="1:17" s="56" customFormat="1" ht="38.25">
      <c r="A87" s="251">
        <v>71</v>
      </c>
      <c r="B87" s="238"/>
      <c r="C87" s="296" t="s">
        <v>1484</v>
      </c>
      <c r="D87" s="313"/>
      <c r="E87" s="313" t="s">
        <v>1313</v>
      </c>
      <c r="F87" s="480"/>
      <c r="G87" s="160"/>
      <c r="H87" s="160"/>
      <c r="I87" s="178"/>
      <c r="J87" s="178"/>
      <c r="K87" s="178"/>
      <c r="L87" s="231"/>
      <c r="M87" s="232"/>
      <c r="N87" s="231"/>
      <c r="O87" s="231"/>
      <c r="P87" s="231"/>
      <c r="Q87" s="233"/>
    </row>
    <row r="88" spans="1:17" s="56" customFormat="1" ht="51">
      <c r="A88" s="251">
        <v>72</v>
      </c>
      <c r="B88" s="238"/>
      <c r="C88" s="296" t="s">
        <v>1485</v>
      </c>
      <c r="D88" s="313"/>
      <c r="E88" s="313" t="s">
        <v>141</v>
      </c>
      <c r="F88" s="480">
        <v>1</v>
      </c>
      <c r="G88" s="160"/>
      <c r="H88" s="160"/>
      <c r="I88" s="178"/>
      <c r="J88" s="178"/>
      <c r="K88" s="178"/>
      <c r="L88" s="231"/>
      <c r="M88" s="232"/>
      <c r="N88" s="231"/>
      <c r="O88" s="231"/>
      <c r="P88" s="231"/>
      <c r="Q88" s="233"/>
    </row>
    <row r="89" spans="1:17" s="56" customFormat="1" ht="15">
      <c r="A89" s="604"/>
      <c r="B89" s="602"/>
      <c r="C89" s="605" t="s">
        <v>1314</v>
      </c>
      <c r="D89" s="606"/>
      <c r="E89" s="606"/>
      <c r="F89" s="607"/>
      <c r="G89" s="471"/>
      <c r="H89" s="471"/>
      <c r="I89" s="472"/>
      <c r="J89" s="472"/>
      <c r="K89" s="472"/>
      <c r="L89" s="231"/>
      <c r="M89" s="232"/>
      <c r="N89" s="231"/>
      <c r="O89" s="231"/>
      <c r="P89" s="231"/>
      <c r="Q89" s="233"/>
    </row>
    <row r="90" spans="1:17" s="56" customFormat="1" ht="25.5">
      <c r="A90" s="251">
        <v>73</v>
      </c>
      <c r="B90" s="238"/>
      <c r="C90" s="603" t="s">
        <v>1293</v>
      </c>
      <c r="D90" s="278"/>
      <c r="E90" s="278" t="s">
        <v>140</v>
      </c>
      <c r="F90" s="304">
        <v>6</v>
      </c>
      <c r="G90" s="164"/>
      <c r="H90" s="164"/>
      <c r="I90" s="178"/>
      <c r="J90" s="178"/>
      <c r="K90" s="178"/>
      <c r="L90" s="231"/>
      <c r="M90" s="232"/>
      <c r="N90" s="231"/>
      <c r="O90" s="231"/>
      <c r="P90" s="231"/>
      <c r="Q90" s="233"/>
    </row>
    <row r="91" spans="1:17" s="56" customFormat="1" ht="15">
      <c r="A91" s="251">
        <v>74</v>
      </c>
      <c r="B91" s="238"/>
      <c r="C91" s="603" t="s">
        <v>1294</v>
      </c>
      <c r="D91" s="278"/>
      <c r="E91" s="278"/>
      <c r="F91" s="304"/>
      <c r="G91" s="164"/>
      <c r="H91" s="164"/>
      <c r="I91" s="178"/>
      <c r="J91" s="178"/>
      <c r="K91" s="178"/>
      <c r="L91" s="231"/>
      <c r="M91" s="232"/>
      <c r="N91" s="231"/>
      <c r="O91" s="231"/>
      <c r="P91" s="231"/>
      <c r="Q91" s="233"/>
    </row>
    <row r="92" spans="1:17" s="56" customFormat="1" ht="15">
      <c r="A92" s="251">
        <v>33</v>
      </c>
      <c r="B92" s="238"/>
      <c r="C92" s="296"/>
      <c r="D92" s="278"/>
      <c r="E92" s="278"/>
      <c r="F92" s="304"/>
      <c r="G92" s="164"/>
      <c r="H92" s="164"/>
      <c r="I92" s="178"/>
      <c r="J92" s="178"/>
      <c r="K92" s="178"/>
      <c r="L92" s="231"/>
      <c r="M92" s="232"/>
      <c r="N92" s="231"/>
      <c r="O92" s="231"/>
      <c r="P92" s="231"/>
      <c r="Q92" s="233"/>
    </row>
    <row r="93" spans="1:17" s="56" customFormat="1" ht="25.5">
      <c r="A93" s="251">
        <v>34</v>
      </c>
      <c r="B93" s="238"/>
      <c r="C93" s="603" t="s">
        <v>1295</v>
      </c>
      <c r="D93" s="278"/>
      <c r="E93" s="278" t="s">
        <v>140</v>
      </c>
      <c r="F93" s="304">
        <v>1</v>
      </c>
      <c r="G93" s="164"/>
      <c r="H93" s="164"/>
      <c r="I93" s="178"/>
      <c r="J93" s="178"/>
      <c r="K93" s="178"/>
      <c r="L93" s="231"/>
      <c r="M93" s="232"/>
      <c r="N93" s="231"/>
      <c r="O93" s="231"/>
      <c r="P93" s="231"/>
      <c r="Q93" s="233"/>
    </row>
    <row r="94" spans="1:17" s="56" customFormat="1" ht="25.5">
      <c r="A94" s="251">
        <v>35</v>
      </c>
      <c r="B94" s="238"/>
      <c r="C94" s="603" t="s">
        <v>1486</v>
      </c>
      <c r="D94" s="278"/>
      <c r="E94" s="278"/>
      <c r="F94" s="304"/>
      <c r="G94" s="164"/>
      <c r="H94" s="164"/>
      <c r="I94" s="178"/>
      <c r="J94" s="178"/>
      <c r="K94" s="178"/>
      <c r="L94" s="231"/>
      <c r="M94" s="232"/>
      <c r="N94" s="231"/>
      <c r="O94" s="231"/>
      <c r="P94" s="231"/>
      <c r="Q94" s="233"/>
    </row>
    <row r="95" spans="1:17" s="56" customFormat="1" ht="25.5">
      <c r="A95" s="251">
        <v>36</v>
      </c>
      <c r="B95" s="238"/>
      <c r="C95" s="603" t="s">
        <v>1487</v>
      </c>
      <c r="D95" s="278"/>
      <c r="E95" s="278"/>
      <c r="F95" s="304"/>
      <c r="G95" s="164"/>
      <c r="H95" s="164"/>
      <c r="I95" s="178"/>
      <c r="J95" s="178"/>
      <c r="K95" s="178"/>
      <c r="L95" s="231"/>
      <c r="M95" s="232"/>
      <c r="N95" s="231"/>
      <c r="O95" s="231"/>
      <c r="P95" s="231"/>
      <c r="Q95" s="233"/>
    </row>
    <row r="96" spans="1:17" s="56" customFormat="1" ht="15">
      <c r="A96" s="251">
        <v>37</v>
      </c>
      <c r="B96" s="238"/>
      <c r="C96" s="603" t="s">
        <v>1297</v>
      </c>
      <c r="D96" s="278"/>
      <c r="E96" s="278"/>
      <c r="F96" s="304"/>
      <c r="G96" s="164"/>
      <c r="H96" s="164"/>
      <c r="I96" s="178"/>
      <c r="J96" s="178"/>
      <c r="K96" s="178"/>
      <c r="L96" s="231"/>
      <c r="M96" s="232"/>
      <c r="N96" s="231"/>
      <c r="O96" s="231"/>
      <c r="P96" s="231"/>
      <c r="Q96" s="233"/>
    </row>
    <row r="97" spans="1:17" s="56" customFormat="1" ht="15">
      <c r="A97" s="251">
        <v>38</v>
      </c>
      <c r="B97" s="238"/>
      <c r="C97" s="296"/>
      <c r="D97" s="278"/>
      <c r="E97" s="278"/>
      <c r="F97" s="304"/>
      <c r="G97" s="164"/>
      <c r="H97" s="164"/>
      <c r="I97" s="178"/>
      <c r="J97" s="178"/>
      <c r="K97" s="178"/>
      <c r="L97" s="231"/>
      <c r="M97" s="232"/>
      <c r="N97" s="231"/>
      <c r="O97" s="231"/>
      <c r="P97" s="231"/>
      <c r="Q97" s="233"/>
    </row>
    <row r="98" spans="1:17" s="56" customFormat="1" ht="25.5">
      <c r="A98" s="251">
        <v>39</v>
      </c>
      <c r="B98" s="238"/>
      <c r="C98" s="603" t="s">
        <v>1298</v>
      </c>
      <c r="D98" s="278"/>
      <c r="E98" s="278" t="s">
        <v>141</v>
      </c>
      <c r="F98" s="304">
        <v>1</v>
      </c>
      <c r="G98" s="164"/>
      <c r="H98" s="164"/>
      <c r="I98" s="178"/>
      <c r="J98" s="178"/>
      <c r="K98" s="178"/>
      <c r="L98" s="231"/>
      <c r="M98" s="232"/>
      <c r="N98" s="231"/>
      <c r="O98" s="231"/>
      <c r="P98" s="231"/>
      <c r="Q98" s="233"/>
    </row>
    <row r="99" spans="1:17" s="56" customFormat="1" ht="25.5">
      <c r="A99" s="251">
        <v>40</v>
      </c>
      <c r="B99" s="238"/>
      <c r="C99" s="603" t="s">
        <v>1488</v>
      </c>
      <c r="D99" s="278"/>
      <c r="E99" s="278"/>
      <c r="F99" s="304"/>
      <c r="G99" s="164"/>
      <c r="H99" s="164"/>
      <c r="I99" s="178"/>
      <c r="J99" s="178"/>
      <c r="K99" s="178"/>
      <c r="L99" s="231"/>
      <c r="M99" s="232"/>
      <c r="N99" s="231"/>
      <c r="O99" s="231"/>
      <c r="P99" s="231"/>
      <c r="Q99" s="233"/>
    </row>
    <row r="100" spans="1:17" s="56" customFormat="1" ht="25.5">
      <c r="A100" s="251">
        <v>41</v>
      </c>
      <c r="B100" s="238"/>
      <c r="C100" s="603" t="s">
        <v>1489</v>
      </c>
      <c r="D100" s="278"/>
      <c r="E100" s="278"/>
      <c r="F100" s="304"/>
      <c r="G100" s="164"/>
      <c r="H100" s="164"/>
      <c r="I100" s="178"/>
      <c r="J100" s="178"/>
      <c r="K100" s="178"/>
      <c r="L100" s="231"/>
      <c r="M100" s="232"/>
      <c r="N100" s="231"/>
      <c r="O100" s="231"/>
      <c r="P100" s="231"/>
      <c r="Q100" s="233"/>
    </row>
    <row r="101" spans="1:17" s="56" customFormat="1" ht="15">
      <c r="A101" s="251">
        <v>42</v>
      </c>
      <c r="B101" s="238"/>
      <c r="C101" s="603" t="s">
        <v>1299</v>
      </c>
      <c r="D101" s="278"/>
      <c r="E101" s="278"/>
      <c r="F101" s="304"/>
      <c r="G101" s="164"/>
      <c r="H101" s="164"/>
      <c r="I101" s="178"/>
      <c r="J101" s="178"/>
      <c r="K101" s="178"/>
      <c r="L101" s="231"/>
      <c r="M101" s="232"/>
      <c r="N101" s="231"/>
      <c r="O101" s="231"/>
      <c r="P101" s="231"/>
      <c r="Q101" s="233"/>
    </row>
    <row r="102" spans="1:17" s="56" customFormat="1" ht="15">
      <c r="A102" s="251">
        <v>43</v>
      </c>
      <c r="B102" s="238"/>
      <c r="C102" s="296"/>
      <c r="D102" s="278"/>
      <c r="E102" s="278"/>
      <c r="F102" s="304"/>
      <c r="G102" s="164"/>
      <c r="H102" s="164"/>
      <c r="I102" s="178"/>
      <c r="J102" s="178"/>
      <c r="K102" s="178"/>
      <c r="L102" s="231"/>
      <c r="M102" s="232"/>
      <c r="N102" s="231"/>
      <c r="O102" s="231"/>
      <c r="P102" s="231"/>
      <c r="Q102" s="233"/>
    </row>
    <row r="103" spans="1:17" s="56" customFormat="1" ht="25.5">
      <c r="A103" s="251">
        <v>44</v>
      </c>
      <c r="B103" s="238"/>
      <c r="C103" s="603" t="s">
        <v>1490</v>
      </c>
      <c r="D103" s="278"/>
      <c r="E103" s="278" t="s">
        <v>141</v>
      </c>
      <c r="F103" s="304">
        <v>12</v>
      </c>
      <c r="G103" s="164"/>
      <c r="H103" s="164"/>
      <c r="I103" s="178"/>
      <c r="J103" s="178"/>
      <c r="K103" s="178"/>
      <c r="L103" s="231"/>
      <c r="M103" s="232"/>
      <c r="N103" s="231"/>
      <c r="O103" s="231"/>
      <c r="P103" s="231"/>
      <c r="Q103" s="233"/>
    </row>
    <row r="104" spans="1:17" s="56" customFormat="1" ht="25.5">
      <c r="A104" s="251">
        <v>45</v>
      </c>
      <c r="B104" s="238"/>
      <c r="C104" s="603" t="s">
        <v>1491</v>
      </c>
      <c r="D104" s="278"/>
      <c r="E104" s="278"/>
      <c r="F104" s="304"/>
      <c r="G104" s="164"/>
      <c r="H104" s="164"/>
      <c r="I104" s="178"/>
      <c r="J104" s="178"/>
      <c r="K104" s="178"/>
      <c r="L104" s="231"/>
      <c r="M104" s="232"/>
      <c r="N104" s="231"/>
      <c r="O104" s="231"/>
      <c r="P104" s="231"/>
      <c r="Q104" s="233"/>
    </row>
    <row r="105" spans="1:17" s="56" customFormat="1" ht="25.5">
      <c r="A105" s="251">
        <v>46</v>
      </c>
      <c r="B105" s="238"/>
      <c r="C105" s="603" t="s">
        <v>1296</v>
      </c>
      <c r="D105" s="278"/>
      <c r="E105" s="278"/>
      <c r="F105" s="304"/>
      <c r="G105" s="164"/>
      <c r="H105" s="164"/>
      <c r="I105" s="178"/>
      <c r="J105" s="178"/>
      <c r="K105" s="178"/>
      <c r="L105" s="231"/>
      <c r="M105" s="232"/>
      <c r="N105" s="231"/>
      <c r="O105" s="231"/>
      <c r="P105" s="231"/>
      <c r="Q105" s="233"/>
    </row>
    <row r="106" spans="1:17" s="56" customFormat="1" ht="15">
      <c r="A106" s="251">
        <v>47</v>
      </c>
      <c r="B106" s="238"/>
      <c r="C106" s="603" t="s">
        <v>1297</v>
      </c>
      <c r="D106" s="278"/>
      <c r="E106" s="278"/>
      <c r="F106" s="304"/>
      <c r="G106" s="164"/>
      <c r="H106" s="164"/>
      <c r="I106" s="178"/>
      <c r="J106" s="178"/>
      <c r="K106" s="178"/>
      <c r="L106" s="231"/>
      <c r="M106" s="232"/>
      <c r="N106" s="231"/>
      <c r="O106" s="231"/>
      <c r="P106" s="231"/>
      <c r="Q106" s="233"/>
    </row>
    <row r="107" spans="1:17" s="56" customFormat="1" ht="15">
      <c r="A107" s="251">
        <v>48</v>
      </c>
      <c r="B107" s="238"/>
      <c r="C107" s="296"/>
      <c r="D107" s="278"/>
      <c r="E107" s="278"/>
      <c r="F107" s="304"/>
      <c r="G107" s="164"/>
      <c r="H107" s="164"/>
      <c r="I107" s="178"/>
      <c r="J107" s="178"/>
      <c r="K107" s="178"/>
      <c r="L107" s="231"/>
      <c r="M107" s="232"/>
      <c r="N107" s="231"/>
      <c r="O107" s="231"/>
      <c r="P107" s="231"/>
      <c r="Q107" s="233"/>
    </row>
    <row r="108" spans="1:17" s="56" customFormat="1" ht="25.5">
      <c r="A108" s="251">
        <v>49</v>
      </c>
      <c r="B108" s="238"/>
      <c r="C108" s="603" t="s">
        <v>1492</v>
      </c>
      <c r="D108" s="278"/>
      <c r="E108" s="278" t="s">
        <v>141</v>
      </c>
      <c r="F108" s="304">
        <v>12</v>
      </c>
      <c r="G108" s="164"/>
      <c r="H108" s="164"/>
      <c r="I108" s="178"/>
      <c r="J108" s="178"/>
      <c r="K108" s="178"/>
      <c r="L108" s="231"/>
      <c r="M108" s="232"/>
      <c r="N108" s="231"/>
      <c r="O108" s="231"/>
      <c r="P108" s="231"/>
      <c r="Q108" s="233"/>
    </row>
    <row r="109" spans="1:17" s="56" customFormat="1" ht="15">
      <c r="A109" s="251">
        <v>50</v>
      </c>
      <c r="B109" s="238"/>
      <c r="C109" s="603" t="s">
        <v>1300</v>
      </c>
      <c r="D109" s="278"/>
      <c r="E109" s="278"/>
      <c r="F109" s="304"/>
      <c r="G109" s="164"/>
      <c r="H109" s="164"/>
      <c r="I109" s="178"/>
      <c r="J109" s="178"/>
      <c r="K109" s="178"/>
      <c r="L109" s="231"/>
      <c r="M109" s="232"/>
      <c r="N109" s="231"/>
      <c r="O109" s="231"/>
      <c r="P109" s="231"/>
      <c r="Q109" s="233"/>
    </row>
    <row r="110" spans="1:17" s="56" customFormat="1" ht="25.5">
      <c r="A110" s="251">
        <v>51</v>
      </c>
      <c r="B110" s="238"/>
      <c r="C110" s="296" t="s">
        <v>1493</v>
      </c>
      <c r="D110" s="278"/>
      <c r="E110" s="278" t="s">
        <v>141</v>
      </c>
      <c r="F110" s="304">
        <v>1</v>
      </c>
      <c r="G110" s="164"/>
      <c r="H110" s="164"/>
      <c r="I110" s="178"/>
      <c r="J110" s="178"/>
      <c r="K110" s="178"/>
      <c r="L110" s="231"/>
      <c r="M110" s="232"/>
      <c r="N110" s="231"/>
      <c r="O110" s="231"/>
      <c r="P110" s="231"/>
      <c r="Q110" s="233"/>
    </row>
    <row r="111" spans="1:17" s="56" customFormat="1" ht="25.5">
      <c r="A111" s="251">
        <v>52</v>
      </c>
      <c r="B111" s="238"/>
      <c r="C111" s="603" t="s">
        <v>1494</v>
      </c>
      <c r="D111" s="278"/>
      <c r="E111" s="278" t="s">
        <v>141</v>
      </c>
      <c r="F111" s="304">
        <v>5</v>
      </c>
      <c r="G111" s="164"/>
      <c r="H111" s="164"/>
      <c r="I111" s="178"/>
      <c r="J111" s="178"/>
      <c r="K111" s="178"/>
      <c r="L111" s="231"/>
      <c r="M111" s="232"/>
      <c r="N111" s="231"/>
      <c r="O111" s="231"/>
      <c r="P111" s="231"/>
      <c r="Q111" s="233"/>
    </row>
    <row r="112" spans="1:17" s="56" customFormat="1" ht="25.5">
      <c r="A112" s="251">
        <v>53</v>
      </c>
      <c r="B112" s="238"/>
      <c r="C112" s="603" t="s">
        <v>1495</v>
      </c>
      <c r="D112" s="278"/>
      <c r="E112" s="278"/>
      <c r="F112" s="304"/>
      <c r="G112" s="164"/>
      <c r="H112" s="164"/>
      <c r="I112" s="178"/>
      <c r="J112" s="178"/>
      <c r="K112" s="178"/>
      <c r="L112" s="231"/>
      <c r="M112" s="232"/>
      <c r="N112" s="231"/>
      <c r="O112" s="231"/>
      <c r="P112" s="231"/>
      <c r="Q112" s="233"/>
    </row>
    <row r="113" spans="1:17" s="56" customFormat="1" ht="25.5">
      <c r="A113" s="251">
        <v>54</v>
      </c>
      <c r="B113" s="238"/>
      <c r="C113" s="603" t="s">
        <v>1496</v>
      </c>
      <c r="D113" s="278"/>
      <c r="E113" s="278"/>
      <c r="F113" s="304"/>
      <c r="G113" s="164"/>
      <c r="H113" s="164"/>
      <c r="I113" s="178"/>
      <c r="J113" s="178"/>
      <c r="K113" s="178"/>
      <c r="L113" s="231"/>
      <c r="M113" s="232"/>
      <c r="N113" s="231"/>
      <c r="O113" s="231"/>
      <c r="P113" s="231"/>
      <c r="Q113" s="233"/>
    </row>
    <row r="114" spans="1:17" s="56" customFormat="1" ht="15">
      <c r="A114" s="251">
        <v>55</v>
      </c>
      <c r="B114" s="238"/>
      <c r="C114" s="603" t="s">
        <v>1301</v>
      </c>
      <c r="D114" s="278"/>
      <c r="E114" s="278"/>
      <c r="F114" s="304"/>
      <c r="G114" s="164"/>
      <c r="H114" s="164"/>
      <c r="I114" s="178"/>
      <c r="J114" s="178"/>
      <c r="K114" s="178"/>
      <c r="L114" s="231"/>
      <c r="M114" s="232"/>
      <c r="N114" s="231"/>
      <c r="O114" s="231"/>
      <c r="P114" s="231"/>
      <c r="Q114" s="233"/>
    </row>
    <row r="115" spans="1:17" s="56" customFormat="1" ht="15">
      <c r="A115" s="251">
        <v>56</v>
      </c>
      <c r="B115" s="238"/>
      <c r="C115" s="296"/>
      <c r="D115" s="278"/>
      <c r="E115" s="278"/>
      <c r="F115" s="304"/>
      <c r="G115" s="164"/>
      <c r="H115" s="164"/>
      <c r="I115" s="178"/>
      <c r="J115" s="178"/>
      <c r="K115" s="178"/>
      <c r="L115" s="231"/>
      <c r="M115" s="232"/>
      <c r="N115" s="231"/>
      <c r="O115" s="231"/>
      <c r="P115" s="231"/>
      <c r="Q115" s="233"/>
    </row>
    <row r="116" spans="1:17" s="56" customFormat="1" ht="25.5">
      <c r="A116" s="251">
        <v>57</v>
      </c>
      <c r="B116" s="238"/>
      <c r="C116" s="603" t="s">
        <v>1498</v>
      </c>
      <c r="D116" s="278"/>
      <c r="E116" s="278" t="s">
        <v>141</v>
      </c>
      <c r="F116" s="304">
        <v>3</v>
      </c>
      <c r="G116" s="164"/>
      <c r="H116" s="164"/>
      <c r="I116" s="178"/>
      <c r="J116" s="178"/>
      <c r="K116" s="178"/>
      <c r="L116" s="231"/>
      <c r="M116" s="232"/>
      <c r="N116" s="231"/>
      <c r="O116" s="231"/>
      <c r="P116" s="231"/>
      <c r="Q116" s="233"/>
    </row>
    <row r="117" spans="1:17" s="56" customFormat="1" ht="25.5">
      <c r="A117" s="251">
        <v>58</v>
      </c>
      <c r="B117" s="238"/>
      <c r="C117" s="603" t="s">
        <v>1495</v>
      </c>
      <c r="D117" s="278"/>
      <c r="E117" s="278"/>
      <c r="F117" s="304"/>
      <c r="G117" s="164"/>
      <c r="H117" s="164"/>
      <c r="I117" s="178"/>
      <c r="J117" s="178"/>
      <c r="K117" s="178"/>
      <c r="L117" s="231"/>
      <c r="M117" s="232"/>
      <c r="N117" s="231"/>
      <c r="O117" s="231"/>
      <c r="P117" s="231"/>
      <c r="Q117" s="233"/>
    </row>
    <row r="118" spans="1:17" s="56" customFormat="1" ht="25.5">
      <c r="A118" s="251">
        <v>59</v>
      </c>
      <c r="B118" s="238"/>
      <c r="C118" s="603" t="s">
        <v>1497</v>
      </c>
      <c r="D118" s="278"/>
      <c r="E118" s="278"/>
      <c r="F118" s="304"/>
      <c r="G118" s="164"/>
      <c r="H118" s="164"/>
      <c r="I118" s="178"/>
      <c r="J118" s="178"/>
      <c r="K118" s="178"/>
      <c r="L118" s="231"/>
      <c r="M118" s="232"/>
      <c r="N118" s="231"/>
      <c r="O118" s="231"/>
      <c r="P118" s="231"/>
      <c r="Q118" s="233"/>
    </row>
    <row r="119" spans="1:17" s="56" customFormat="1" ht="15">
      <c r="A119" s="251">
        <v>60</v>
      </c>
      <c r="B119" s="238"/>
      <c r="C119" s="603" t="s">
        <v>1301</v>
      </c>
      <c r="D119" s="278"/>
      <c r="E119" s="278"/>
      <c r="F119" s="304"/>
      <c r="G119" s="164"/>
      <c r="H119" s="164"/>
      <c r="I119" s="178"/>
      <c r="J119" s="178"/>
      <c r="K119" s="178"/>
      <c r="L119" s="231"/>
      <c r="M119" s="232"/>
      <c r="N119" s="231"/>
      <c r="O119" s="231"/>
      <c r="P119" s="231"/>
      <c r="Q119" s="233"/>
    </row>
    <row r="120" spans="1:17" s="56" customFormat="1" ht="15">
      <c r="A120" s="251">
        <v>61</v>
      </c>
      <c r="B120" s="238"/>
      <c r="C120" s="296"/>
      <c r="D120" s="278"/>
      <c r="E120" s="278"/>
      <c r="F120" s="304"/>
      <c r="G120" s="164"/>
      <c r="H120" s="164"/>
      <c r="I120" s="178"/>
      <c r="J120" s="178"/>
      <c r="K120" s="178"/>
      <c r="L120" s="231"/>
      <c r="M120" s="232"/>
      <c r="N120" s="231"/>
      <c r="O120" s="231"/>
      <c r="P120" s="231"/>
      <c r="Q120" s="233"/>
    </row>
    <row r="121" spans="1:17" s="56" customFormat="1" ht="25.5">
      <c r="A121" s="251">
        <v>62</v>
      </c>
      <c r="B121" s="238"/>
      <c r="C121" s="603" t="s">
        <v>1494</v>
      </c>
      <c r="D121" s="278"/>
      <c r="E121" s="278" t="s">
        <v>141</v>
      </c>
      <c r="F121" s="304">
        <v>14</v>
      </c>
      <c r="G121" s="164"/>
      <c r="H121" s="164"/>
      <c r="I121" s="178"/>
      <c r="J121" s="178"/>
      <c r="K121" s="178"/>
      <c r="L121" s="231"/>
      <c r="M121" s="232"/>
      <c r="N121" s="231"/>
      <c r="O121" s="231"/>
      <c r="P121" s="231"/>
      <c r="Q121" s="233"/>
    </row>
    <row r="122" spans="1:17" s="56" customFormat="1" ht="25.5">
      <c r="A122" s="251">
        <v>63</v>
      </c>
      <c r="B122" s="238"/>
      <c r="C122" s="603" t="s">
        <v>1499</v>
      </c>
      <c r="D122" s="278"/>
      <c r="E122" s="278"/>
      <c r="F122" s="304"/>
      <c r="G122" s="164"/>
      <c r="H122" s="164"/>
      <c r="I122" s="178"/>
      <c r="J122" s="178"/>
      <c r="K122" s="178"/>
      <c r="L122" s="231"/>
      <c r="M122" s="232"/>
      <c r="N122" s="231"/>
      <c r="O122" s="231"/>
      <c r="P122" s="231"/>
      <c r="Q122" s="233"/>
    </row>
    <row r="123" spans="1:17" s="56" customFormat="1" ht="25.5">
      <c r="A123" s="251">
        <v>64</v>
      </c>
      <c r="B123" s="238"/>
      <c r="C123" s="603" t="s">
        <v>1500</v>
      </c>
      <c r="D123" s="278"/>
      <c r="E123" s="278"/>
      <c r="F123" s="304"/>
      <c r="G123" s="164"/>
      <c r="H123" s="164"/>
      <c r="I123" s="178"/>
      <c r="J123" s="178"/>
      <c r="K123" s="178"/>
      <c r="L123" s="231"/>
      <c r="M123" s="232"/>
      <c r="N123" s="231"/>
      <c r="O123" s="231"/>
      <c r="P123" s="231"/>
      <c r="Q123" s="233"/>
    </row>
    <row r="124" spans="1:17" s="56" customFormat="1" ht="15">
      <c r="A124" s="251">
        <v>65</v>
      </c>
      <c r="B124" s="238"/>
      <c r="C124" s="603" t="s">
        <v>1301</v>
      </c>
      <c r="D124" s="278"/>
      <c r="E124" s="278"/>
      <c r="F124" s="304"/>
      <c r="G124" s="164"/>
      <c r="H124" s="164"/>
      <c r="I124" s="178"/>
      <c r="J124" s="178"/>
      <c r="K124" s="178"/>
      <c r="L124" s="231"/>
      <c r="M124" s="232"/>
      <c r="N124" s="231"/>
      <c r="O124" s="231"/>
      <c r="P124" s="231"/>
      <c r="Q124" s="233"/>
    </row>
    <row r="125" spans="1:17" s="56" customFormat="1" ht="15">
      <c r="A125" s="251">
        <v>66</v>
      </c>
      <c r="B125" s="238"/>
      <c r="C125" s="296"/>
      <c r="D125" s="278"/>
      <c r="E125" s="278"/>
      <c r="F125" s="304"/>
      <c r="G125" s="164"/>
      <c r="H125" s="164"/>
      <c r="I125" s="178"/>
      <c r="J125" s="178"/>
      <c r="K125" s="178"/>
      <c r="L125" s="231"/>
      <c r="M125" s="232"/>
      <c r="N125" s="231"/>
      <c r="O125" s="231"/>
      <c r="P125" s="231"/>
      <c r="Q125" s="233"/>
    </row>
    <row r="126" spans="1:17" s="56" customFormat="1" ht="25.5">
      <c r="A126" s="251">
        <v>67</v>
      </c>
      <c r="B126" s="238"/>
      <c r="C126" s="603" t="s">
        <v>1501</v>
      </c>
      <c r="D126" s="278"/>
      <c r="E126" s="278" t="s">
        <v>141</v>
      </c>
      <c r="F126" s="304">
        <v>3</v>
      </c>
      <c r="G126" s="164"/>
      <c r="H126" s="164"/>
      <c r="I126" s="178"/>
      <c r="J126" s="178"/>
      <c r="K126" s="178"/>
      <c r="L126" s="231"/>
      <c r="M126" s="232"/>
      <c r="N126" s="231"/>
      <c r="O126" s="231"/>
      <c r="P126" s="231"/>
      <c r="Q126" s="233"/>
    </row>
    <row r="127" spans="1:17" s="56" customFormat="1" ht="25.5">
      <c r="A127" s="251">
        <v>68</v>
      </c>
      <c r="B127" s="238"/>
      <c r="C127" s="603" t="s">
        <v>1502</v>
      </c>
      <c r="D127" s="278"/>
      <c r="E127" s="278"/>
      <c r="F127" s="304"/>
      <c r="G127" s="164"/>
      <c r="H127" s="164"/>
      <c r="I127" s="178"/>
      <c r="J127" s="178"/>
      <c r="K127" s="178"/>
      <c r="L127" s="231"/>
      <c r="M127" s="232"/>
      <c r="N127" s="231"/>
      <c r="O127" s="231"/>
      <c r="P127" s="231"/>
      <c r="Q127" s="233"/>
    </row>
    <row r="128" spans="1:17" s="56" customFormat="1" ht="25.5">
      <c r="A128" s="251">
        <v>69</v>
      </c>
      <c r="B128" s="238"/>
      <c r="C128" s="603" t="s">
        <v>1503</v>
      </c>
      <c r="D128" s="278"/>
      <c r="E128" s="278"/>
      <c r="F128" s="304"/>
      <c r="G128" s="164"/>
      <c r="H128" s="164"/>
      <c r="I128" s="178"/>
      <c r="J128" s="178"/>
      <c r="K128" s="178"/>
      <c r="L128" s="231"/>
      <c r="M128" s="232"/>
      <c r="N128" s="231"/>
      <c r="O128" s="231"/>
      <c r="P128" s="231"/>
      <c r="Q128" s="233"/>
    </row>
    <row r="129" spans="1:17" s="56" customFormat="1" ht="25.5">
      <c r="A129" s="251">
        <v>70</v>
      </c>
      <c r="B129" s="238"/>
      <c r="C129" s="603" t="s">
        <v>1504</v>
      </c>
      <c r="D129" s="278"/>
      <c r="E129" s="278"/>
      <c r="F129" s="304"/>
      <c r="G129" s="164"/>
      <c r="H129" s="164"/>
      <c r="I129" s="178"/>
      <c r="J129" s="178"/>
      <c r="K129" s="178"/>
      <c r="L129" s="231"/>
      <c r="M129" s="232"/>
      <c r="N129" s="231"/>
      <c r="O129" s="231"/>
      <c r="P129" s="231"/>
      <c r="Q129" s="233"/>
    </row>
    <row r="130" spans="1:17" s="56" customFormat="1" ht="15">
      <c r="A130" s="251">
        <v>71</v>
      </c>
      <c r="B130" s="238"/>
      <c r="C130" s="296"/>
      <c r="D130" s="278"/>
      <c r="E130" s="278"/>
      <c r="F130" s="304"/>
      <c r="G130" s="164"/>
      <c r="H130" s="164"/>
      <c r="I130" s="178"/>
      <c r="J130" s="178"/>
      <c r="K130" s="178"/>
      <c r="L130" s="231"/>
      <c r="M130" s="232"/>
      <c r="N130" s="231"/>
      <c r="O130" s="231"/>
      <c r="P130" s="231"/>
      <c r="Q130" s="233"/>
    </row>
    <row r="131" spans="1:17" s="56" customFormat="1" ht="25.5">
      <c r="A131" s="251">
        <v>72</v>
      </c>
      <c r="B131" s="238"/>
      <c r="C131" s="603" t="s">
        <v>1505</v>
      </c>
      <c r="D131" s="278"/>
      <c r="E131" s="278" t="s">
        <v>141</v>
      </c>
      <c r="F131" s="304">
        <v>12</v>
      </c>
      <c r="G131" s="164"/>
      <c r="H131" s="164"/>
      <c r="I131" s="178"/>
      <c r="J131" s="178"/>
      <c r="K131" s="178"/>
      <c r="L131" s="231"/>
      <c r="M131" s="232"/>
      <c r="N131" s="231"/>
      <c r="O131" s="231"/>
      <c r="P131" s="231"/>
      <c r="Q131" s="233"/>
    </row>
    <row r="132" spans="1:17" s="56" customFormat="1" ht="25.5">
      <c r="A132" s="251">
        <v>73</v>
      </c>
      <c r="B132" s="238"/>
      <c r="C132" s="603" t="s">
        <v>1302</v>
      </c>
      <c r="D132" s="278"/>
      <c r="E132" s="278"/>
      <c r="F132" s="304"/>
      <c r="G132" s="164"/>
      <c r="H132" s="164"/>
      <c r="I132" s="178"/>
      <c r="J132" s="178"/>
      <c r="K132" s="178"/>
      <c r="L132" s="231"/>
      <c r="M132" s="232"/>
      <c r="N132" s="231"/>
      <c r="O132" s="231"/>
      <c r="P132" s="231"/>
      <c r="Q132" s="233"/>
    </row>
    <row r="133" spans="1:17" s="56" customFormat="1" ht="25.5">
      <c r="A133" s="251">
        <v>74</v>
      </c>
      <c r="B133" s="238"/>
      <c r="C133" s="603" t="s">
        <v>1506</v>
      </c>
      <c r="D133" s="278"/>
      <c r="E133" s="278"/>
      <c r="F133" s="304"/>
      <c r="G133" s="164"/>
      <c r="H133" s="164"/>
      <c r="I133" s="178"/>
      <c r="J133" s="178"/>
      <c r="K133" s="178"/>
      <c r="L133" s="231"/>
      <c r="M133" s="232"/>
      <c r="N133" s="231"/>
      <c r="O133" s="231"/>
      <c r="P133" s="231"/>
      <c r="Q133" s="233"/>
    </row>
    <row r="134" spans="1:17" s="56" customFormat="1" ht="25.5">
      <c r="A134" s="251">
        <v>75</v>
      </c>
      <c r="B134" s="238"/>
      <c r="C134" s="603" t="s">
        <v>1507</v>
      </c>
      <c r="D134" s="278"/>
      <c r="E134" s="278"/>
      <c r="F134" s="304"/>
      <c r="G134" s="164"/>
      <c r="H134" s="164"/>
      <c r="I134" s="178"/>
      <c r="J134" s="178"/>
      <c r="K134" s="178"/>
      <c r="L134" s="231"/>
      <c r="M134" s="232"/>
      <c r="N134" s="231"/>
      <c r="O134" s="231"/>
      <c r="P134" s="231"/>
      <c r="Q134" s="233"/>
    </row>
    <row r="135" spans="1:17" s="56" customFormat="1" ht="15">
      <c r="A135" s="251">
        <v>76</v>
      </c>
      <c r="B135" s="238"/>
      <c r="C135" s="296"/>
      <c r="D135" s="278"/>
      <c r="E135" s="278"/>
      <c r="F135" s="304"/>
      <c r="G135" s="164"/>
      <c r="H135" s="164"/>
      <c r="I135" s="178"/>
      <c r="J135" s="178"/>
      <c r="K135" s="178"/>
      <c r="L135" s="231"/>
      <c r="M135" s="232"/>
      <c r="N135" s="231"/>
      <c r="O135" s="231"/>
      <c r="P135" s="231"/>
      <c r="Q135" s="233"/>
    </row>
    <row r="136" spans="1:17" s="56" customFormat="1" ht="25.5">
      <c r="A136" s="251">
        <v>77</v>
      </c>
      <c r="B136" s="238"/>
      <c r="C136" s="603" t="s">
        <v>1508</v>
      </c>
      <c r="D136" s="278"/>
      <c r="E136" s="278" t="s">
        <v>141</v>
      </c>
      <c r="F136" s="304">
        <v>2</v>
      </c>
      <c r="G136" s="164"/>
      <c r="H136" s="164"/>
      <c r="I136" s="178"/>
      <c r="J136" s="178"/>
      <c r="K136" s="178"/>
      <c r="L136" s="231"/>
      <c r="M136" s="232"/>
      <c r="N136" s="231"/>
      <c r="O136" s="231"/>
      <c r="P136" s="231"/>
      <c r="Q136" s="233"/>
    </row>
    <row r="137" spans="1:17" s="56" customFormat="1" ht="25.5">
      <c r="A137" s="251">
        <v>78</v>
      </c>
      <c r="B137" s="238"/>
      <c r="C137" s="603" t="s">
        <v>1509</v>
      </c>
      <c r="D137" s="278"/>
      <c r="E137" s="278"/>
      <c r="F137" s="304"/>
      <c r="G137" s="164"/>
      <c r="H137" s="164"/>
      <c r="I137" s="178"/>
      <c r="J137" s="178"/>
      <c r="K137" s="178"/>
      <c r="L137" s="231"/>
      <c r="M137" s="232"/>
      <c r="N137" s="231"/>
      <c r="O137" s="231"/>
      <c r="P137" s="231"/>
      <c r="Q137" s="233"/>
    </row>
    <row r="138" spans="1:17" s="56" customFormat="1" ht="25.5">
      <c r="A138" s="251">
        <v>79</v>
      </c>
      <c r="B138" s="238"/>
      <c r="C138" s="603" t="s">
        <v>1510</v>
      </c>
      <c r="D138" s="278"/>
      <c r="E138" s="278"/>
      <c r="F138" s="304"/>
      <c r="G138" s="164"/>
      <c r="H138" s="164"/>
      <c r="I138" s="178"/>
      <c r="J138" s="178"/>
      <c r="K138" s="178"/>
      <c r="L138" s="231"/>
      <c r="M138" s="232"/>
      <c r="N138" s="231"/>
      <c r="O138" s="231"/>
      <c r="P138" s="231"/>
      <c r="Q138" s="233"/>
    </row>
    <row r="139" spans="1:17" s="56" customFormat="1" ht="25.5">
      <c r="A139" s="251">
        <v>80</v>
      </c>
      <c r="B139" s="238"/>
      <c r="C139" s="603" t="s">
        <v>1507</v>
      </c>
      <c r="D139" s="278"/>
      <c r="E139" s="278"/>
      <c r="F139" s="304"/>
      <c r="G139" s="164"/>
      <c r="H139" s="164"/>
      <c r="I139" s="178"/>
      <c r="J139" s="178"/>
      <c r="K139" s="178"/>
      <c r="L139" s="231"/>
      <c r="M139" s="232"/>
      <c r="N139" s="231"/>
      <c r="O139" s="231"/>
      <c r="P139" s="231"/>
      <c r="Q139" s="233"/>
    </row>
    <row r="140" spans="1:17" s="56" customFormat="1" ht="15">
      <c r="A140" s="251">
        <v>81</v>
      </c>
      <c r="B140" s="238"/>
      <c r="C140" s="296"/>
      <c r="D140" s="278"/>
      <c r="E140" s="278"/>
      <c r="F140" s="304"/>
      <c r="G140" s="164"/>
      <c r="H140" s="164"/>
      <c r="I140" s="178"/>
      <c r="J140" s="178"/>
      <c r="K140" s="178"/>
      <c r="L140" s="231"/>
      <c r="M140" s="232"/>
      <c r="N140" s="231"/>
      <c r="O140" s="231"/>
      <c r="P140" s="231"/>
      <c r="Q140" s="233"/>
    </row>
    <row r="141" spans="1:17" s="56" customFormat="1" ht="25.5">
      <c r="A141" s="251">
        <v>82</v>
      </c>
      <c r="B141" s="238"/>
      <c r="C141" s="603" t="s">
        <v>1511</v>
      </c>
      <c r="D141" s="278"/>
      <c r="E141" s="278" t="s">
        <v>141</v>
      </c>
      <c r="F141" s="304">
        <v>2</v>
      </c>
      <c r="G141" s="164"/>
      <c r="H141" s="164"/>
      <c r="I141" s="178"/>
      <c r="J141" s="178"/>
      <c r="K141" s="178"/>
      <c r="L141" s="231"/>
      <c r="M141" s="232"/>
      <c r="N141" s="231"/>
      <c r="O141" s="231"/>
      <c r="P141" s="231"/>
      <c r="Q141" s="233"/>
    </row>
    <row r="142" spans="1:17" s="56" customFormat="1" ht="25.5">
      <c r="A142" s="251">
        <v>83</v>
      </c>
      <c r="B142" s="238"/>
      <c r="C142" s="603" t="s">
        <v>1512</v>
      </c>
      <c r="D142" s="278"/>
      <c r="E142" s="278"/>
      <c r="F142" s="304"/>
      <c r="G142" s="164"/>
      <c r="H142" s="164"/>
      <c r="I142" s="178"/>
      <c r="J142" s="178"/>
      <c r="K142" s="178"/>
      <c r="L142" s="231"/>
      <c r="M142" s="232"/>
      <c r="N142" s="231"/>
      <c r="O142" s="231"/>
      <c r="P142" s="231"/>
      <c r="Q142" s="233"/>
    </row>
    <row r="143" spans="1:17" s="56" customFormat="1" ht="25.5">
      <c r="A143" s="251">
        <v>84</v>
      </c>
      <c r="B143" s="238"/>
      <c r="C143" s="603" t="s">
        <v>1513</v>
      </c>
      <c r="D143" s="278"/>
      <c r="E143" s="278"/>
      <c r="F143" s="304"/>
      <c r="G143" s="164"/>
      <c r="H143" s="164"/>
      <c r="I143" s="178"/>
      <c r="J143" s="178"/>
      <c r="K143" s="178"/>
      <c r="L143" s="231"/>
      <c r="M143" s="232"/>
      <c r="N143" s="231"/>
      <c r="O143" s="231"/>
      <c r="P143" s="231"/>
      <c r="Q143" s="233"/>
    </row>
    <row r="144" spans="1:17" s="56" customFormat="1" ht="25.5">
      <c r="A144" s="251">
        <v>85</v>
      </c>
      <c r="B144" s="238"/>
      <c r="C144" s="603" t="s">
        <v>1514</v>
      </c>
      <c r="D144" s="278"/>
      <c r="E144" s="278"/>
      <c r="F144" s="304"/>
      <c r="G144" s="164"/>
      <c r="H144" s="164"/>
      <c r="I144" s="178"/>
      <c r="J144" s="178"/>
      <c r="K144" s="178"/>
      <c r="L144" s="231"/>
      <c r="M144" s="232"/>
      <c r="N144" s="231"/>
      <c r="O144" s="231"/>
      <c r="P144" s="231"/>
      <c r="Q144" s="233"/>
    </row>
    <row r="145" spans="1:17" s="56" customFormat="1" ht="15">
      <c r="A145" s="251">
        <v>86</v>
      </c>
      <c r="B145" s="238"/>
      <c r="C145" s="603" t="s">
        <v>1303</v>
      </c>
      <c r="D145" s="278"/>
      <c r="E145" s="278"/>
      <c r="F145" s="304"/>
      <c r="G145" s="164"/>
      <c r="H145" s="164"/>
      <c r="I145" s="178"/>
      <c r="J145" s="178"/>
      <c r="K145" s="178"/>
      <c r="L145" s="231"/>
      <c r="M145" s="232"/>
      <c r="N145" s="231"/>
      <c r="O145" s="231"/>
      <c r="P145" s="231"/>
      <c r="Q145" s="233"/>
    </row>
    <row r="146" spans="1:17" s="56" customFormat="1" ht="15">
      <c r="A146" s="251">
        <v>87</v>
      </c>
      <c r="B146" s="238"/>
      <c r="C146" s="296"/>
      <c r="D146" s="278"/>
      <c r="E146" s="278"/>
      <c r="F146" s="304"/>
      <c r="G146" s="164"/>
      <c r="H146" s="164"/>
      <c r="I146" s="178"/>
      <c r="J146" s="178"/>
      <c r="K146" s="178"/>
      <c r="L146" s="231"/>
      <c r="M146" s="232"/>
      <c r="N146" s="231"/>
      <c r="O146" s="231"/>
      <c r="P146" s="231"/>
      <c r="Q146" s="233"/>
    </row>
    <row r="147" spans="1:17" s="56" customFormat="1" ht="25.5">
      <c r="A147" s="251">
        <v>88</v>
      </c>
      <c r="B147" s="238"/>
      <c r="C147" s="603" t="s">
        <v>1515</v>
      </c>
      <c r="D147" s="278"/>
      <c r="E147" s="278" t="s">
        <v>141</v>
      </c>
      <c r="F147" s="304">
        <v>3</v>
      </c>
      <c r="G147" s="164"/>
      <c r="H147" s="164"/>
      <c r="I147" s="178"/>
      <c r="J147" s="178"/>
      <c r="K147" s="178"/>
      <c r="L147" s="231"/>
      <c r="M147" s="232"/>
      <c r="N147" s="231"/>
      <c r="O147" s="231"/>
      <c r="P147" s="231"/>
      <c r="Q147" s="233"/>
    </row>
    <row r="148" spans="1:17" s="56" customFormat="1" ht="25.5">
      <c r="A148" s="251">
        <v>89</v>
      </c>
      <c r="B148" s="238"/>
      <c r="C148" s="603" t="s">
        <v>1516</v>
      </c>
      <c r="D148" s="278"/>
      <c r="E148" s="278"/>
      <c r="F148" s="304"/>
      <c r="G148" s="164"/>
      <c r="H148" s="164"/>
      <c r="I148" s="178"/>
      <c r="J148" s="178"/>
      <c r="K148" s="178"/>
      <c r="L148" s="231"/>
      <c r="M148" s="232"/>
      <c r="N148" s="231"/>
      <c r="O148" s="231"/>
      <c r="P148" s="231"/>
      <c r="Q148" s="233"/>
    </row>
    <row r="149" spans="1:17" s="56" customFormat="1" ht="25.5">
      <c r="A149" s="251">
        <v>90</v>
      </c>
      <c r="B149" s="238"/>
      <c r="C149" s="603" t="s">
        <v>1517</v>
      </c>
      <c r="D149" s="278"/>
      <c r="E149" s="278"/>
      <c r="F149" s="304"/>
      <c r="G149" s="164"/>
      <c r="H149" s="164"/>
      <c r="I149" s="178"/>
      <c r="J149" s="178"/>
      <c r="K149" s="178"/>
      <c r="L149" s="231"/>
      <c r="M149" s="232"/>
      <c r="N149" s="231"/>
      <c r="O149" s="231"/>
      <c r="P149" s="231"/>
      <c r="Q149" s="233"/>
    </row>
    <row r="150" spans="1:17" s="56" customFormat="1" ht="15">
      <c r="A150" s="251">
        <v>91</v>
      </c>
      <c r="B150" s="238"/>
      <c r="C150" s="296"/>
      <c r="D150" s="278"/>
      <c r="E150" s="278"/>
      <c r="F150" s="304"/>
      <c r="G150" s="164"/>
      <c r="H150" s="164"/>
      <c r="I150" s="178"/>
      <c r="J150" s="178"/>
      <c r="K150" s="178"/>
      <c r="L150" s="231"/>
      <c r="M150" s="232"/>
      <c r="N150" s="231"/>
      <c r="O150" s="231"/>
      <c r="P150" s="231"/>
      <c r="Q150" s="233"/>
    </row>
    <row r="151" spans="1:17" s="56" customFormat="1" ht="25.5">
      <c r="A151" s="251">
        <v>92</v>
      </c>
      <c r="B151" s="238"/>
      <c r="C151" s="603" t="s">
        <v>1518</v>
      </c>
      <c r="D151" s="278"/>
      <c r="E151" s="278" t="s">
        <v>141</v>
      </c>
      <c r="F151" s="304">
        <v>4</v>
      </c>
      <c r="G151" s="164"/>
      <c r="H151" s="164"/>
      <c r="I151" s="178"/>
      <c r="J151" s="178"/>
      <c r="K151" s="178"/>
      <c r="L151" s="231"/>
      <c r="M151" s="232"/>
      <c r="N151" s="231"/>
      <c r="O151" s="231"/>
      <c r="P151" s="231"/>
      <c r="Q151" s="233"/>
    </row>
    <row r="152" spans="1:17" s="56" customFormat="1" ht="25.5">
      <c r="A152" s="251">
        <v>93</v>
      </c>
      <c r="B152" s="238"/>
      <c r="C152" s="603" t="s">
        <v>1304</v>
      </c>
      <c r="D152" s="278"/>
      <c r="E152" s="278"/>
      <c r="F152" s="304"/>
      <c r="G152" s="164"/>
      <c r="H152" s="164"/>
      <c r="I152" s="178"/>
      <c r="J152" s="178"/>
      <c r="K152" s="178"/>
      <c r="L152" s="231"/>
      <c r="M152" s="232"/>
      <c r="N152" s="231"/>
      <c r="O152" s="231"/>
      <c r="P152" s="231"/>
      <c r="Q152" s="233"/>
    </row>
    <row r="153" spans="1:17" s="56" customFormat="1" ht="25.5">
      <c r="A153" s="251">
        <v>94</v>
      </c>
      <c r="B153" s="238"/>
      <c r="C153" s="603" t="s">
        <v>1519</v>
      </c>
      <c r="D153" s="278"/>
      <c r="E153" s="278"/>
      <c r="F153" s="304"/>
      <c r="G153" s="164"/>
      <c r="H153" s="164"/>
      <c r="I153" s="178"/>
      <c r="J153" s="178"/>
      <c r="K153" s="178"/>
      <c r="L153" s="231"/>
      <c r="M153" s="232"/>
      <c r="N153" s="231"/>
      <c r="O153" s="231"/>
      <c r="P153" s="231"/>
      <c r="Q153" s="233"/>
    </row>
    <row r="154" spans="1:17" s="56" customFormat="1" ht="15">
      <c r="A154" s="251">
        <v>95</v>
      </c>
      <c r="B154" s="238"/>
      <c r="C154" s="603" t="s">
        <v>1305</v>
      </c>
      <c r="D154" s="278"/>
      <c r="E154" s="278"/>
      <c r="F154" s="304"/>
      <c r="G154" s="164"/>
      <c r="H154" s="164"/>
      <c r="I154" s="178"/>
      <c r="J154" s="178"/>
      <c r="K154" s="178"/>
      <c r="L154" s="231"/>
      <c r="M154" s="232"/>
      <c r="N154" s="231"/>
      <c r="O154" s="231"/>
      <c r="P154" s="231"/>
      <c r="Q154" s="233"/>
    </row>
    <row r="155" spans="1:17" s="56" customFormat="1" ht="15">
      <c r="A155" s="251">
        <v>96</v>
      </c>
      <c r="B155" s="238"/>
      <c r="C155" s="239"/>
      <c r="D155" s="278"/>
      <c r="E155" s="278"/>
      <c r="F155" s="304"/>
      <c r="G155" s="164"/>
      <c r="H155" s="164"/>
      <c r="I155" s="178"/>
      <c r="J155" s="178"/>
      <c r="K155" s="178"/>
      <c r="L155" s="231"/>
      <c r="M155" s="232"/>
      <c r="N155" s="231"/>
      <c r="O155" s="231"/>
      <c r="P155" s="231"/>
      <c r="Q155" s="233"/>
    </row>
    <row r="156" spans="1:17" s="56" customFormat="1" ht="25.5">
      <c r="A156" s="251">
        <v>97</v>
      </c>
      <c r="B156" s="238"/>
      <c r="C156" s="603" t="s">
        <v>1520</v>
      </c>
      <c r="D156" s="278"/>
      <c r="E156" s="278" t="s">
        <v>141</v>
      </c>
      <c r="F156" s="304">
        <v>3</v>
      </c>
      <c r="G156" s="164"/>
      <c r="H156" s="164"/>
      <c r="I156" s="178"/>
      <c r="J156" s="178"/>
      <c r="K156" s="178"/>
      <c r="L156" s="231"/>
      <c r="M156" s="232"/>
      <c r="N156" s="231"/>
      <c r="O156" s="231"/>
      <c r="P156" s="231"/>
      <c r="Q156" s="233"/>
    </row>
    <row r="157" spans="1:17" s="56" customFormat="1" ht="25.5">
      <c r="A157" s="251">
        <v>98</v>
      </c>
      <c r="B157" s="238"/>
      <c r="C157" s="603" t="s">
        <v>1306</v>
      </c>
      <c r="D157" s="278"/>
      <c r="E157" s="278"/>
      <c r="F157" s="304"/>
      <c r="G157" s="164"/>
      <c r="H157" s="164"/>
      <c r="I157" s="178"/>
      <c r="J157" s="178"/>
      <c r="K157" s="178"/>
      <c r="L157" s="231"/>
      <c r="M157" s="232"/>
      <c r="N157" s="231"/>
      <c r="O157" s="231"/>
      <c r="P157" s="231"/>
      <c r="Q157" s="233"/>
    </row>
    <row r="158" spans="1:17" s="56" customFormat="1" ht="25.5">
      <c r="A158" s="251">
        <v>99</v>
      </c>
      <c r="B158" s="238"/>
      <c r="C158" s="603" t="s">
        <v>1521</v>
      </c>
      <c r="D158" s="278"/>
      <c r="E158" s="278"/>
      <c r="F158" s="304"/>
      <c r="G158" s="164"/>
      <c r="H158" s="164"/>
      <c r="I158" s="178"/>
      <c r="J158" s="178"/>
      <c r="K158" s="178"/>
      <c r="L158" s="231"/>
      <c r="M158" s="232"/>
      <c r="N158" s="231"/>
      <c r="O158" s="231"/>
      <c r="P158" s="231"/>
      <c r="Q158" s="233"/>
    </row>
    <row r="159" spans="1:17" s="56" customFormat="1" ht="25.5">
      <c r="A159" s="251">
        <v>100</v>
      </c>
      <c r="B159" s="238"/>
      <c r="C159" s="603" t="s">
        <v>1522</v>
      </c>
      <c r="D159" s="278"/>
      <c r="E159" s="278"/>
      <c r="F159" s="304"/>
      <c r="G159" s="164"/>
      <c r="H159" s="164"/>
      <c r="I159" s="178"/>
      <c r="J159" s="178"/>
      <c r="K159" s="178"/>
      <c r="L159" s="231"/>
      <c r="M159" s="232"/>
      <c r="N159" s="231"/>
      <c r="O159" s="231"/>
      <c r="P159" s="231"/>
      <c r="Q159" s="233"/>
    </row>
    <row r="160" spans="1:17" s="56" customFormat="1" ht="15">
      <c r="A160" s="251">
        <v>101</v>
      </c>
      <c r="B160" s="238"/>
      <c r="C160" s="603" t="s">
        <v>1307</v>
      </c>
      <c r="D160" s="278"/>
      <c r="E160" s="278"/>
      <c r="F160" s="304"/>
      <c r="G160" s="164"/>
      <c r="H160" s="164"/>
      <c r="I160" s="178"/>
      <c r="J160" s="178"/>
      <c r="K160" s="178"/>
      <c r="L160" s="231"/>
      <c r="M160" s="232"/>
      <c r="N160" s="231"/>
      <c r="O160" s="231"/>
      <c r="P160" s="231"/>
      <c r="Q160" s="233"/>
    </row>
    <row r="161" spans="1:17" s="56" customFormat="1" ht="15">
      <c r="A161" s="251">
        <v>102</v>
      </c>
      <c r="B161" s="238"/>
      <c r="C161" s="296"/>
      <c r="D161" s="278"/>
      <c r="E161" s="278"/>
      <c r="F161" s="304"/>
      <c r="G161" s="164"/>
      <c r="H161" s="164"/>
      <c r="I161" s="178"/>
      <c r="J161" s="178"/>
      <c r="K161" s="178"/>
      <c r="L161" s="231"/>
      <c r="M161" s="232"/>
      <c r="N161" s="231"/>
      <c r="O161" s="231"/>
      <c r="P161" s="231"/>
      <c r="Q161" s="233"/>
    </row>
    <row r="162" spans="1:17" s="56" customFormat="1" ht="25.5">
      <c r="A162" s="251">
        <v>103</v>
      </c>
      <c r="B162" s="238"/>
      <c r="C162" s="603" t="s">
        <v>1523</v>
      </c>
      <c r="D162" s="278"/>
      <c r="E162" s="278" t="s">
        <v>141</v>
      </c>
      <c r="F162" s="304">
        <v>2</v>
      </c>
      <c r="G162" s="164"/>
      <c r="H162" s="164"/>
      <c r="I162" s="178"/>
      <c r="J162" s="178"/>
      <c r="K162" s="178"/>
      <c r="L162" s="231"/>
      <c r="M162" s="232"/>
      <c r="N162" s="231"/>
      <c r="O162" s="231"/>
      <c r="P162" s="231"/>
      <c r="Q162" s="233"/>
    </row>
    <row r="163" spans="1:17" s="56" customFormat="1" ht="25.5">
      <c r="A163" s="251">
        <v>104</v>
      </c>
      <c r="B163" s="238"/>
      <c r="C163" s="603" t="s">
        <v>1524</v>
      </c>
      <c r="D163" s="278"/>
      <c r="E163" s="278"/>
      <c r="F163" s="304"/>
      <c r="G163" s="164"/>
      <c r="H163" s="164"/>
      <c r="I163" s="178"/>
      <c r="J163" s="178"/>
      <c r="K163" s="178"/>
      <c r="L163" s="231"/>
      <c r="M163" s="232"/>
      <c r="N163" s="231"/>
      <c r="O163" s="231"/>
      <c r="P163" s="231"/>
      <c r="Q163" s="233"/>
    </row>
    <row r="164" spans="1:17" s="56" customFormat="1" ht="25.5">
      <c r="A164" s="251">
        <v>105</v>
      </c>
      <c r="B164" s="238"/>
      <c r="C164" s="603" t="s">
        <v>1525</v>
      </c>
      <c r="D164" s="278"/>
      <c r="E164" s="278"/>
      <c r="F164" s="304"/>
      <c r="G164" s="164"/>
      <c r="H164" s="164"/>
      <c r="I164" s="178"/>
      <c r="J164" s="178"/>
      <c r="K164" s="178"/>
      <c r="L164" s="231"/>
      <c r="M164" s="232"/>
      <c r="N164" s="231"/>
      <c r="O164" s="231"/>
      <c r="P164" s="231"/>
      <c r="Q164" s="233"/>
    </row>
    <row r="165" spans="1:17" s="56" customFormat="1" ht="15">
      <c r="A165" s="251">
        <v>106</v>
      </c>
      <c r="B165" s="238"/>
      <c r="C165" s="603"/>
      <c r="D165" s="278"/>
      <c r="E165" s="278"/>
      <c r="F165" s="304"/>
      <c r="G165" s="164"/>
      <c r="H165" s="164"/>
      <c r="I165" s="178"/>
      <c r="J165" s="178"/>
      <c r="K165" s="178"/>
      <c r="L165" s="231"/>
      <c r="M165" s="232"/>
      <c r="N165" s="231"/>
      <c r="O165" s="231"/>
      <c r="P165" s="231"/>
      <c r="Q165" s="233"/>
    </row>
    <row r="166" spans="1:17" s="56" customFormat="1" ht="15">
      <c r="A166" s="251">
        <v>107</v>
      </c>
      <c r="B166" s="238"/>
      <c r="C166" s="296"/>
      <c r="D166" s="278"/>
      <c r="E166" s="278"/>
      <c r="F166" s="304"/>
      <c r="G166" s="164"/>
      <c r="H166" s="164"/>
      <c r="I166" s="178"/>
      <c r="J166" s="178"/>
      <c r="K166" s="178"/>
      <c r="L166" s="231"/>
      <c r="M166" s="232"/>
      <c r="N166" s="231"/>
      <c r="O166" s="231"/>
      <c r="P166" s="231"/>
      <c r="Q166" s="233"/>
    </row>
    <row r="167" spans="1:17" s="56" customFormat="1" ht="25.5">
      <c r="A167" s="251">
        <v>108</v>
      </c>
      <c r="B167" s="238"/>
      <c r="C167" s="603" t="s">
        <v>1526</v>
      </c>
      <c r="D167" s="278"/>
      <c r="E167" s="278" t="s">
        <v>141</v>
      </c>
      <c r="F167" s="304">
        <v>36</v>
      </c>
      <c r="G167" s="164"/>
      <c r="H167" s="164"/>
      <c r="I167" s="178"/>
      <c r="J167" s="178"/>
      <c r="K167" s="178"/>
      <c r="L167" s="231"/>
      <c r="M167" s="232"/>
      <c r="N167" s="231"/>
      <c r="O167" s="231"/>
      <c r="P167" s="231"/>
      <c r="Q167" s="233"/>
    </row>
    <row r="168" spans="1:17" s="56" customFormat="1" ht="25.5">
      <c r="A168" s="251">
        <v>109</v>
      </c>
      <c r="B168" s="238"/>
      <c r="C168" s="603" t="s">
        <v>1527</v>
      </c>
      <c r="D168" s="278"/>
      <c r="E168" s="278"/>
      <c r="F168" s="304"/>
      <c r="G168" s="164"/>
      <c r="H168" s="164"/>
      <c r="I168" s="178"/>
      <c r="J168" s="178"/>
      <c r="K168" s="178"/>
      <c r="L168" s="231"/>
      <c r="M168" s="232"/>
      <c r="N168" s="231"/>
      <c r="O168" s="231"/>
      <c r="P168" s="231"/>
      <c r="Q168" s="233"/>
    </row>
    <row r="169" spans="1:17" s="56" customFormat="1" ht="25.5">
      <c r="A169" s="251">
        <v>110</v>
      </c>
      <c r="B169" s="238"/>
      <c r="C169" s="603" t="s">
        <v>1528</v>
      </c>
      <c r="D169" s="278"/>
      <c r="E169" s="278"/>
      <c r="F169" s="304"/>
      <c r="G169" s="164"/>
      <c r="H169" s="164"/>
      <c r="I169" s="178"/>
      <c r="J169" s="178"/>
      <c r="K169" s="178"/>
      <c r="L169" s="231"/>
      <c r="M169" s="232"/>
      <c r="N169" s="231"/>
      <c r="O169" s="231"/>
      <c r="P169" s="231"/>
      <c r="Q169" s="233"/>
    </row>
    <row r="170" spans="1:17" s="56" customFormat="1" ht="25.5">
      <c r="A170" s="251">
        <v>111</v>
      </c>
      <c r="B170" s="238"/>
      <c r="C170" s="603" t="s">
        <v>1529</v>
      </c>
      <c r="D170" s="278"/>
      <c r="E170" s="278"/>
      <c r="F170" s="304"/>
      <c r="G170" s="164"/>
      <c r="H170" s="164"/>
      <c r="I170" s="178"/>
      <c r="J170" s="178"/>
      <c r="K170" s="178"/>
      <c r="L170" s="231"/>
      <c r="M170" s="232"/>
      <c r="N170" s="231"/>
      <c r="O170" s="231"/>
      <c r="P170" s="231"/>
      <c r="Q170" s="233"/>
    </row>
    <row r="171" spans="1:17" s="56" customFormat="1" ht="25.5">
      <c r="A171" s="251">
        <v>112</v>
      </c>
      <c r="B171" s="238"/>
      <c r="C171" s="603" t="s">
        <v>1308</v>
      </c>
      <c r="D171" s="278"/>
      <c r="E171" s="278" t="s">
        <v>140</v>
      </c>
      <c r="F171" s="304">
        <v>12</v>
      </c>
      <c r="G171" s="164"/>
      <c r="H171" s="164"/>
      <c r="I171" s="178"/>
      <c r="J171" s="178"/>
      <c r="K171" s="178"/>
      <c r="L171" s="231"/>
      <c r="M171" s="232"/>
      <c r="N171" s="231"/>
      <c r="O171" s="231"/>
      <c r="P171" s="231"/>
      <c r="Q171" s="233"/>
    </row>
    <row r="172" spans="1:17" s="56" customFormat="1" ht="15">
      <c r="A172" s="251">
        <v>113</v>
      </c>
      <c r="B172" s="238"/>
      <c r="C172" s="296"/>
      <c r="D172" s="278"/>
      <c r="E172" s="278"/>
      <c r="F172" s="304"/>
      <c r="G172" s="164"/>
      <c r="H172" s="164"/>
      <c r="I172" s="178"/>
      <c r="J172" s="178"/>
      <c r="K172" s="178"/>
      <c r="L172" s="231"/>
      <c r="M172" s="232"/>
      <c r="N172" s="231"/>
      <c r="O172" s="231"/>
      <c r="P172" s="231"/>
      <c r="Q172" s="233"/>
    </row>
    <row r="173" spans="1:17" s="56" customFormat="1" ht="25.5">
      <c r="A173" s="251">
        <v>114</v>
      </c>
      <c r="B173" s="238"/>
      <c r="C173" s="603" t="s">
        <v>1309</v>
      </c>
      <c r="D173" s="278"/>
      <c r="E173" s="278" t="s">
        <v>140</v>
      </c>
      <c r="F173" s="304">
        <v>9</v>
      </c>
      <c r="G173" s="164"/>
      <c r="H173" s="164"/>
      <c r="I173" s="178"/>
      <c r="J173" s="178"/>
      <c r="K173" s="178"/>
      <c r="L173" s="231"/>
      <c r="M173" s="232"/>
      <c r="N173" s="231"/>
      <c r="O173" s="231"/>
      <c r="P173" s="231"/>
      <c r="Q173" s="233"/>
    </row>
    <row r="174" spans="1:17" s="56" customFormat="1" ht="15">
      <c r="A174" s="251">
        <v>115</v>
      </c>
      <c r="B174" s="238"/>
      <c r="C174" s="296"/>
      <c r="D174" s="278"/>
      <c r="E174" s="278"/>
      <c r="F174" s="304"/>
      <c r="G174" s="164"/>
      <c r="H174" s="164"/>
      <c r="I174" s="178"/>
      <c r="J174" s="178"/>
      <c r="K174" s="178"/>
      <c r="L174" s="231"/>
      <c r="M174" s="232"/>
      <c r="N174" s="231"/>
      <c r="O174" s="231"/>
      <c r="P174" s="231"/>
      <c r="Q174" s="233"/>
    </row>
    <row r="175" spans="1:17" s="56" customFormat="1" ht="25.5">
      <c r="A175" s="251">
        <v>116</v>
      </c>
      <c r="B175" s="238"/>
      <c r="C175" s="603" t="s">
        <v>1310</v>
      </c>
      <c r="D175" s="278"/>
      <c r="E175" s="278" t="s">
        <v>140</v>
      </c>
      <c r="F175" s="304">
        <v>3</v>
      </c>
      <c r="G175" s="164"/>
      <c r="H175" s="164"/>
      <c r="I175" s="178"/>
      <c r="J175" s="178"/>
      <c r="K175" s="178"/>
      <c r="L175" s="231"/>
      <c r="M175" s="232"/>
      <c r="N175" s="231"/>
      <c r="O175" s="231"/>
      <c r="P175" s="231"/>
      <c r="Q175" s="233"/>
    </row>
    <row r="176" spans="1:17" s="56" customFormat="1" ht="15">
      <c r="A176" s="251">
        <v>117</v>
      </c>
      <c r="B176" s="238"/>
      <c r="C176" s="603" t="s">
        <v>1311</v>
      </c>
      <c r="D176" s="278"/>
      <c r="E176" s="278"/>
      <c r="F176" s="304"/>
      <c r="G176" s="164"/>
      <c r="H176" s="164"/>
      <c r="I176" s="178"/>
      <c r="J176" s="178"/>
      <c r="K176" s="178"/>
      <c r="L176" s="231"/>
      <c r="M176" s="232"/>
      <c r="N176" s="231"/>
      <c r="O176" s="231"/>
      <c r="P176" s="231"/>
      <c r="Q176" s="233"/>
    </row>
    <row r="177" spans="1:17" s="56" customFormat="1" ht="15">
      <c r="A177" s="251">
        <v>118</v>
      </c>
      <c r="B177" s="238"/>
      <c r="C177" s="296"/>
      <c r="D177" s="278"/>
      <c r="E177" s="278"/>
      <c r="F177" s="304"/>
      <c r="G177" s="164"/>
      <c r="H177" s="164"/>
      <c r="I177" s="178"/>
      <c r="J177" s="178"/>
      <c r="K177" s="178"/>
      <c r="L177" s="231"/>
      <c r="M177" s="232"/>
      <c r="N177" s="231"/>
      <c r="O177" s="231"/>
      <c r="P177" s="231"/>
      <c r="Q177" s="233"/>
    </row>
    <row r="178" spans="1:17" s="56" customFormat="1" ht="25.5">
      <c r="A178" s="251">
        <v>119</v>
      </c>
      <c r="B178" s="238"/>
      <c r="C178" s="603" t="s">
        <v>1530</v>
      </c>
      <c r="D178" s="278"/>
      <c r="E178" s="278" t="s">
        <v>140</v>
      </c>
      <c r="F178" s="304">
        <v>24</v>
      </c>
      <c r="G178" s="164"/>
      <c r="H178" s="164"/>
      <c r="I178" s="178"/>
      <c r="J178" s="178"/>
      <c r="K178" s="178"/>
      <c r="L178" s="231"/>
      <c r="M178" s="232"/>
      <c r="N178" s="231"/>
      <c r="O178" s="231"/>
      <c r="P178" s="231"/>
      <c r="Q178" s="233"/>
    </row>
    <row r="179" spans="1:17" s="56" customFormat="1" ht="15">
      <c r="A179" s="251">
        <v>120</v>
      </c>
      <c r="B179" s="238"/>
      <c r="C179" s="296"/>
      <c r="D179" s="278"/>
      <c r="E179" s="278"/>
      <c r="F179" s="304"/>
      <c r="G179" s="164"/>
      <c r="H179" s="164"/>
      <c r="I179" s="178"/>
      <c r="J179" s="178"/>
      <c r="K179" s="178"/>
      <c r="L179" s="231"/>
      <c r="M179" s="232"/>
      <c r="N179" s="231"/>
      <c r="O179" s="231"/>
      <c r="P179" s="231"/>
      <c r="Q179" s="233"/>
    </row>
    <row r="180" spans="1:17" s="56" customFormat="1" ht="25.5">
      <c r="A180" s="251">
        <v>121</v>
      </c>
      <c r="B180" s="238"/>
      <c r="C180" s="603" t="s">
        <v>1531</v>
      </c>
      <c r="D180" s="278"/>
      <c r="E180" s="278" t="s">
        <v>140</v>
      </c>
      <c r="F180" s="304">
        <v>60</v>
      </c>
      <c r="G180" s="164"/>
      <c r="H180" s="164"/>
      <c r="I180" s="178"/>
      <c r="J180" s="178"/>
      <c r="K180" s="178"/>
      <c r="L180" s="231"/>
      <c r="M180" s="232"/>
      <c r="N180" s="231"/>
      <c r="O180" s="231"/>
      <c r="P180" s="231"/>
      <c r="Q180" s="233"/>
    </row>
    <row r="181" spans="1:17" s="56" customFormat="1" ht="15">
      <c r="A181" s="251">
        <v>122</v>
      </c>
      <c r="B181" s="238"/>
      <c r="C181" s="296"/>
      <c r="D181" s="278"/>
      <c r="E181" s="278"/>
      <c r="F181" s="304"/>
      <c r="G181" s="164"/>
      <c r="H181" s="164"/>
      <c r="I181" s="178"/>
      <c r="J181" s="178"/>
      <c r="K181" s="178"/>
      <c r="L181" s="231"/>
      <c r="M181" s="232"/>
      <c r="N181" s="231"/>
      <c r="O181" s="231"/>
      <c r="P181" s="231"/>
      <c r="Q181" s="233"/>
    </row>
    <row r="182" spans="1:17" s="56" customFormat="1" ht="25.5">
      <c r="A182" s="251">
        <v>123</v>
      </c>
      <c r="B182" s="238"/>
      <c r="C182" s="603" t="s">
        <v>1532</v>
      </c>
      <c r="D182" s="278"/>
      <c r="E182" s="278" t="s">
        <v>140</v>
      </c>
      <c r="F182" s="304">
        <v>45</v>
      </c>
      <c r="G182" s="164"/>
      <c r="H182" s="164"/>
      <c r="I182" s="178"/>
      <c r="J182" s="178"/>
      <c r="K182" s="178"/>
      <c r="L182" s="231"/>
      <c r="M182" s="232"/>
      <c r="N182" s="231"/>
      <c r="O182" s="231"/>
      <c r="P182" s="231"/>
      <c r="Q182" s="233"/>
    </row>
    <row r="183" spans="1:17" s="56" customFormat="1" ht="15">
      <c r="A183" s="251">
        <v>124</v>
      </c>
      <c r="B183" s="238"/>
      <c r="C183" s="603" t="s">
        <v>1312</v>
      </c>
      <c r="D183" s="278"/>
      <c r="E183" s="278"/>
      <c r="F183" s="304"/>
      <c r="G183" s="164"/>
      <c r="H183" s="164"/>
      <c r="I183" s="178"/>
      <c r="J183" s="178"/>
      <c r="K183" s="178"/>
      <c r="L183" s="231"/>
      <c r="M183" s="232"/>
      <c r="N183" s="231"/>
      <c r="O183" s="231"/>
      <c r="P183" s="231"/>
      <c r="Q183" s="233"/>
    </row>
    <row r="184" spans="1:17" s="56" customFormat="1" ht="15">
      <c r="A184" s="251">
        <v>125</v>
      </c>
      <c r="B184" s="238"/>
      <c r="C184" s="296"/>
      <c r="D184" s="278"/>
      <c r="E184" s="278"/>
      <c r="F184" s="304"/>
      <c r="G184" s="164"/>
      <c r="H184" s="164"/>
      <c r="I184" s="178"/>
      <c r="J184" s="178"/>
      <c r="K184" s="178"/>
      <c r="L184" s="231"/>
      <c r="M184" s="232"/>
      <c r="N184" s="231"/>
      <c r="O184" s="231"/>
      <c r="P184" s="231"/>
      <c r="Q184" s="233"/>
    </row>
    <row r="185" spans="1:17" s="56" customFormat="1" ht="25.5">
      <c r="A185" s="251">
        <v>126</v>
      </c>
      <c r="B185" s="238"/>
      <c r="C185" s="603" t="s">
        <v>1533</v>
      </c>
      <c r="D185" s="278"/>
      <c r="E185" s="278" t="s">
        <v>140</v>
      </c>
      <c r="F185" s="304">
        <v>24</v>
      </c>
      <c r="G185" s="164"/>
      <c r="H185" s="164"/>
      <c r="I185" s="178"/>
      <c r="J185" s="178"/>
      <c r="K185" s="178"/>
      <c r="L185" s="231"/>
      <c r="M185" s="232"/>
      <c r="N185" s="231"/>
      <c r="O185" s="231"/>
      <c r="P185" s="231"/>
      <c r="Q185" s="233"/>
    </row>
    <row r="186" spans="1:17" s="56" customFormat="1" ht="25.5">
      <c r="A186" s="251">
        <v>123</v>
      </c>
      <c r="B186" s="238"/>
      <c r="C186" s="603" t="s">
        <v>1534</v>
      </c>
      <c r="D186" s="278"/>
      <c r="E186" s="278" t="s">
        <v>140</v>
      </c>
      <c r="F186" s="304">
        <v>45</v>
      </c>
      <c r="G186" s="164"/>
      <c r="H186" s="164"/>
      <c r="I186" s="178"/>
      <c r="J186" s="178"/>
      <c r="K186" s="178"/>
      <c r="L186" s="231"/>
      <c r="M186" s="232"/>
      <c r="N186" s="231"/>
      <c r="O186" s="231"/>
      <c r="P186" s="231"/>
      <c r="Q186" s="233"/>
    </row>
    <row r="187" spans="1:17">
      <c r="A187" s="252"/>
      <c r="B187" s="253"/>
      <c r="C187" s="254"/>
      <c r="D187" s="254"/>
      <c r="E187" s="255"/>
      <c r="F187" s="256"/>
      <c r="G187" s="257">
        <v>0</v>
      </c>
      <c r="H187" s="257">
        <v>0</v>
      </c>
      <c r="I187" s="257"/>
      <c r="J187" s="257"/>
      <c r="K187" s="257"/>
      <c r="L187" s="256"/>
      <c r="M187" s="256"/>
      <c r="N187" s="256"/>
      <c r="O187" s="256"/>
      <c r="P187" s="256"/>
      <c r="Q187" s="258"/>
    </row>
    <row r="188" spans="1:17" ht="15.4" customHeight="1">
      <c r="A188" s="223"/>
      <c r="B188" s="240"/>
      <c r="C188" s="863" t="s">
        <v>98</v>
      </c>
      <c r="D188" s="863"/>
      <c r="E188" s="864"/>
      <c r="F188" s="864"/>
      <c r="G188" s="864"/>
      <c r="H188" s="864"/>
      <c r="I188" s="864"/>
      <c r="J188" s="864"/>
      <c r="K188" s="864"/>
      <c r="L188" s="864"/>
      <c r="M188" s="241"/>
      <c r="N188" s="241"/>
      <c r="O188" s="241"/>
      <c r="P188" s="241"/>
      <c r="Q188" s="241"/>
    </row>
    <row r="189" spans="1:17" s="114" customFormat="1">
      <c r="G189" s="227"/>
      <c r="H189" s="227"/>
      <c r="I189" s="227"/>
      <c r="J189" s="227"/>
      <c r="K189" s="227"/>
    </row>
    <row r="190" spans="1:17" customFormat="1" ht="12.75" customHeight="1">
      <c r="B190" s="136" t="s">
        <v>52</v>
      </c>
      <c r="G190" s="228"/>
      <c r="H190" s="228"/>
      <c r="I190" s="228"/>
      <c r="J190" s="228"/>
      <c r="K190" s="228"/>
    </row>
    <row r="191" spans="1:17" customFormat="1" ht="45" customHeight="1">
      <c r="A191"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91" s="857"/>
      <c r="C191" s="857"/>
      <c r="D191" s="857"/>
      <c r="E191" s="857"/>
      <c r="F191" s="857"/>
      <c r="G191" s="857"/>
      <c r="H191" s="857"/>
      <c r="I191" s="857"/>
      <c r="J191" s="857"/>
      <c r="K191" s="857"/>
      <c r="L191" s="857"/>
      <c r="M191" s="857"/>
      <c r="N191" s="857"/>
      <c r="O191" s="857"/>
      <c r="P191" s="857"/>
      <c r="Q191" s="857"/>
    </row>
    <row r="192" spans="1:17" customFormat="1" ht="76.7" customHeight="1">
      <c r="A192" s="857"/>
      <c r="B192" s="857"/>
      <c r="C192" s="857"/>
      <c r="D192" s="857"/>
      <c r="E192" s="857"/>
      <c r="F192" s="857"/>
      <c r="G192" s="857"/>
      <c r="H192" s="857"/>
      <c r="I192" s="857"/>
      <c r="J192" s="857"/>
      <c r="K192" s="857"/>
      <c r="L192" s="857"/>
      <c r="M192" s="857"/>
      <c r="N192" s="857"/>
      <c r="O192" s="857"/>
      <c r="P192" s="857"/>
      <c r="Q192" s="857"/>
    </row>
    <row r="193" spans="2:17" customFormat="1" ht="12.75" customHeight="1">
      <c r="B193" s="137"/>
      <c r="G193" s="228"/>
      <c r="H193" s="228"/>
      <c r="I193" s="228"/>
      <c r="J193" s="228"/>
      <c r="K193" s="228"/>
    </row>
    <row r="194" spans="2:17" customFormat="1" ht="12.75" customHeight="1">
      <c r="B194" s="137"/>
      <c r="G194" s="228"/>
      <c r="H194" s="228"/>
      <c r="I194" s="228"/>
      <c r="J194" s="228"/>
      <c r="K194" s="228"/>
    </row>
    <row r="195" spans="2:17" s="114" customFormat="1">
      <c r="B195" s="114" t="s">
        <v>8</v>
      </c>
      <c r="G195" s="227"/>
      <c r="H195" s="227"/>
      <c r="I195" s="227"/>
      <c r="J195" s="227"/>
      <c r="K195" s="227"/>
      <c r="M195" s="142" t="str">
        <f>Koptame!B41</f>
        <v>Pārbaudīja:</v>
      </c>
      <c r="N195" s="142"/>
      <c r="O195" s="142"/>
      <c r="P195" s="142"/>
      <c r="Q195" s="142"/>
    </row>
    <row r="196" spans="2:17" s="114" customFormat="1">
      <c r="C196" s="134">
        <f>Koptame!C36</f>
        <v>0</v>
      </c>
      <c r="D196" s="134"/>
      <c r="G196" s="227"/>
      <c r="H196" s="227"/>
      <c r="I196" s="227"/>
      <c r="J196" s="227"/>
      <c r="K196" s="227"/>
      <c r="M196" s="134"/>
      <c r="N196" s="854">
        <f>Koptame!C42</f>
        <v>0</v>
      </c>
      <c r="O196" s="854"/>
      <c r="P196" s="142"/>
      <c r="Q196" s="142"/>
    </row>
    <row r="197" spans="2:17" s="114" customFormat="1">
      <c r="C197" s="133">
        <f>Koptame!C37</f>
        <v>0</v>
      </c>
      <c r="D197" s="133"/>
      <c r="G197" s="227"/>
      <c r="H197" s="227"/>
      <c r="I197" s="227"/>
      <c r="J197" s="227"/>
      <c r="K197" s="227"/>
      <c r="M197" s="133"/>
      <c r="N197" s="855">
        <f>Koptame!C43</f>
        <v>0</v>
      </c>
      <c r="O197" s="855"/>
      <c r="P197" s="142"/>
      <c r="Q197" s="142"/>
    </row>
    <row r="198" spans="2:17" s="114" customFormat="1" collapsed="1">
      <c r="B198" s="135"/>
      <c r="G198" s="227"/>
      <c r="H198" s="227"/>
      <c r="I198" s="227"/>
      <c r="J198" s="227"/>
      <c r="K198" s="227"/>
    </row>
  </sheetData>
  <mergeCells count="17">
    <mergeCell ref="A2:Q2"/>
    <mergeCell ref="E3:Q3"/>
    <mergeCell ref="E4:Q4"/>
    <mergeCell ref="E5:Q5"/>
    <mergeCell ref="M9:P9"/>
    <mergeCell ref="G11:L11"/>
    <mergeCell ref="M11:Q11"/>
    <mergeCell ref="C188:L188"/>
    <mergeCell ref="N197:O197"/>
    <mergeCell ref="N196:O196"/>
    <mergeCell ref="A192:Q192"/>
    <mergeCell ref="A191:Q191"/>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181"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Q51"/>
  <sheetViews>
    <sheetView showZeros="0" view="pageBreakPreview" zoomScale="120" zoomScaleNormal="100" zoomScaleSheetLayoutView="120" workbookViewId="0">
      <selection activeCell="C36" sqref="C36"/>
    </sheetView>
  </sheetViews>
  <sheetFormatPr defaultColWidth="9.140625" defaultRowHeight="14.25"/>
  <cols>
    <col min="1" max="1" width="9" style="19" customWidth="1"/>
    <col min="2" max="2" width="9.7109375" style="19" customWidth="1"/>
    <col min="3" max="3" width="38.7109375" style="19" customWidth="1"/>
    <col min="4" max="4" width="11.7109375" style="19" customWidth="1"/>
    <col min="5" max="5" width="8.140625" style="19" customWidth="1"/>
    <col min="6" max="9" width="9.140625" style="19"/>
    <col min="10" max="10" width="9.140625" style="56"/>
    <col min="11"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11" t="str">
        <f>kops2!B22</f>
        <v>2,2</v>
      </c>
      <c r="J1" s="53"/>
    </row>
    <row r="2" spans="1:17" s="24" customFormat="1" ht="15">
      <c r="A2" s="865" t="str">
        <f>C13</f>
        <v>Iekšējā kanalizācija</v>
      </c>
      <c r="B2" s="865"/>
      <c r="C2" s="865"/>
      <c r="D2" s="865"/>
      <c r="E2" s="865"/>
      <c r="F2" s="865"/>
      <c r="G2" s="865"/>
      <c r="H2" s="865"/>
      <c r="I2" s="865"/>
      <c r="J2" s="865"/>
      <c r="K2" s="865"/>
      <c r="L2" s="865"/>
      <c r="M2" s="865"/>
      <c r="N2" s="865"/>
      <c r="O2" s="865"/>
      <c r="P2" s="865"/>
      <c r="Q2" s="865"/>
    </row>
    <row r="3" spans="1:17" ht="15">
      <c r="A3" s="20"/>
      <c r="B3" s="20"/>
      <c r="C3" s="20" t="s">
        <v>11</v>
      </c>
      <c r="D3" s="20"/>
      <c r="E3" s="867" t="str">
        <f>Koptame!C11</f>
        <v>Pirmsskolas izglītības iestāde</v>
      </c>
      <c r="F3" s="867"/>
      <c r="G3" s="867"/>
      <c r="H3" s="867"/>
      <c r="I3" s="867"/>
      <c r="J3" s="867"/>
      <c r="K3" s="867"/>
      <c r="L3" s="867"/>
      <c r="M3" s="867"/>
      <c r="N3" s="867"/>
      <c r="O3" s="867"/>
      <c r="P3" s="867"/>
      <c r="Q3" s="867"/>
    </row>
    <row r="4" spans="1:17" ht="15">
      <c r="A4" s="20"/>
      <c r="B4" s="20"/>
      <c r="C4" s="20" t="s">
        <v>12</v>
      </c>
      <c r="D4" s="20"/>
      <c r="E4" s="867" t="str">
        <f>Koptame!C12</f>
        <v>Pirmsskolas izglītības iestādes jaunbūve</v>
      </c>
      <c r="F4" s="867"/>
      <c r="G4" s="867"/>
      <c r="H4" s="867"/>
      <c r="I4" s="867"/>
      <c r="J4" s="867"/>
      <c r="K4" s="867"/>
      <c r="L4" s="867"/>
      <c r="M4" s="867"/>
      <c r="N4" s="867"/>
      <c r="O4" s="867"/>
      <c r="P4" s="867"/>
      <c r="Q4" s="867"/>
    </row>
    <row r="5" spans="1:17" ht="15">
      <c r="A5" s="20"/>
      <c r="B5" s="20"/>
      <c r="C5" s="20" t="s">
        <v>13</v>
      </c>
      <c r="D5" s="20"/>
      <c r="E5" s="867" t="str">
        <f>Koptame!C13</f>
        <v>Baložu iela 33, Baloži, Ķekavas novads</v>
      </c>
      <c r="F5" s="867"/>
      <c r="G5" s="867"/>
      <c r="H5" s="867"/>
      <c r="I5" s="867"/>
      <c r="J5" s="867"/>
      <c r="K5" s="867"/>
      <c r="L5" s="867"/>
      <c r="M5" s="867"/>
      <c r="N5" s="867"/>
      <c r="O5" s="867"/>
      <c r="P5" s="867"/>
      <c r="Q5" s="867"/>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Q39</f>
        <v>0</v>
      </c>
    </row>
    <row r="8" spans="1:17">
      <c r="A8" s="23"/>
      <c r="B8" s="23"/>
      <c r="E8" s="27"/>
      <c r="F8" s="43"/>
      <c r="G8" s="43"/>
      <c r="H8" s="43"/>
      <c r="I8" s="43"/>
      <c r="J8" s="54"/>
      <c r="K8" s="43"/>
      <c r="L8" s="43"/>
      <c r="O8" s="43"/>
      <c r="P8" s="43"/>
      <c r="Q8" s="25"/>
    </row>
    <row r="9" spans="1:17" ht="15.4" customHeight="1">
      <c r="A9" s="45"/>
      <c r="B9" s="45"/>
      <c r="K9" s="44"/>
      <c r="L9" s="44"/>
      <c r="M9" s="866" t="str">
        <f>Koptame!D16</f>
        <v xml:space="preserve">Tāme sastādīta:   </v>
      </c>
      <c r="N9" s="866"/>
      <c r="O9" s="866"/>
      <c r="P9" s="866"/>
      <c r="Q9" s="44"/>
    </row>
    <row r="10" spans="1:17" ht="15">
      <c r="A10" s="45"/>
      <c r="B10" s="45"/>
    </row>
    <row r="11" spans="1:17" ht="14.25" customHeight="1">
      <c r="A11" s="858" t="s">
        <v>15</v>
      </c>
      <c r="B11" s="868" t="s">
        <v>21</v>
      </c>
      <c r="C11" s="889" t="s">
        <v>91</v>
      </c>
      <c r="D11" s="890"/>
      <c r="E11" s="862" t="s">
        <v>22</v>
      </c>
      <c r="F11" s="858" t="s">
        <v>23</v>
      </c>
      <c r="G11" s="856" t="s">
        <v>24</v>
      </c>
      <c r="H11" s="856"/>
      <c r="I11" s="856"/>
      <c r="J11" s="856"/>
      <c r="K11" s="856"/>
      <c r="L11" s="856"/>
      <c r="M11" s="856" t="s">
        <v>25</v>
      </c>
      <c r="N11" s="856"/>
      <c r="O11" s="856"/>
      <c r="P11" s="856"/>
      <c r="Q11" s="856"/>
    </row>
    <row r="12" spans="1:17" ht="64.5">
      <c r="A12" s="858"/>
      <c r="B12" s="869"/>
      <c r="C12" s="891"/>
      <c r="D12" s="892"/>
      <c r="E12" s="862"/>
      <c r="F12" s="858"/>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kops2!C22</f>
        <v>Iekšējā kanalizācija</v>
      </c>
      <c r="D13" s="244"/>
      <c r="E13" s="224"/>
      <c r="F13" s="225"/>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75">
      <c r="A14" s="169"/>
      <c r="B14" s="170"/>
      <c r="C14" s="171" t="s">
        <v>647</v>
      </c>
      <c r="D14" s="14"/>
      <c r="E14" s="15"/>
      <c r="F14" s="172"/>
      <c r="G14" s="165"/>
      <c r="H14" s="165"/>
      <c r="I14" s="173"/>
      <c r="J14" s="173"/>
      <c r="K14" s="173"/>
      <c r="L14" s="174"/>
      <c r="M14" s="173"/>
      <c r="N14" s="173"/>
      <c r="O14" s="173"/>
      <c r="P14" s="173"/>
      <c r="Q14" s="175"/>
    </row>
    <row r="15" spans="1:17" s="56" customFormat="1" ht="15">
      <c r="A15" s="251"/>
      <c r="B15" s="238"/>
      <c r="C15" s="481" t="s">
        <v>1023</v>
      </c>
      <c r="D15" s="306"/>
      <c r="E15" s="306"/>
      <c r="F15" s="304"/>
      <c r="G15" s="165"/>
      <c r="H15" s="165"/>
      <c r="I15" s="173"/>
      <c r="J15" s="173"/>
      <c r="K15" s="173"/>
      <c r="L15" s="231">
        <f t="shared" ref="L15" si="6">SUM(I15:K15)</f>
        <v>0</v>
      </c>
      <c r="M15" s="232">
        <f t="shared" ref="M15" si="7">ROUND(G15*F15,2)</f>
        <v>0</v>
      </c>
      <c r="N15" s="231">
        <f t="shared" ref="N15" si="8">ROUND(I15*F15,2)</f>
        <v>0</v>
      </c>
      <c r="O15" s="231">
        <f t="shared" ref="O15" si="9">ROUND(J15*F15,2)</f>
        <v>0</v>
      </c>
      <c r="P15" s="231">
        <f t="shared" ref="P15" si="10">ROUND(K15*F15,2)</f>
        <v>0</v>
      </c>
      <c r="Q15" s="233">
        <f t="shared" ref="Q15" si="11">SUM(N15:P15)</f>
        <v>0</v>
      </c>
    </row>
    <row r="16" spans="1:17" s="56" customFormat="1">
      <c r="A16" s="251">
        <v>1</v>
      </c>
      <c r="B16" s="238"/>
      <c r="C16" s="306" t="s">
        <v>1024</v>
      </c>
      <c r="D16" s="307">
        <v>32</v>
      </c>
      <c r="E16" s="307" t="s">
        <v>146</v>
      </c>
      <c r="F16" s="278">
        <v>257</v>
      </c>
      <c r="G16" s="310"/>
      <c r="H16" s="177"/>
      <c r="I16" s="162"/>
      <c r="J16" s="311"/>
      <c r="K16" s="311"/>
      <c r="L16" s="231"/>
      <c r="M16" s="232"/>
      <c r="N16" s="231"/>
      <c r="O16" s="231"/>
      <c r="P16" s="231"/>
      <c r="Q16" s="233"/>
    </row>
    <row r="17" spans="1:17" s="56" customFormat="1">
      <c r="A17" s="251">
        <v>2</v>
      </c>
      <c r="B17" s="238"/>
      <c r="C17" s="306" t="s">
        <v>1024</v>
      </c>
      <c r="D17" s="307">
        <v>50</v>
      </c>
      <c r="E17" s="307" t="s">
        <v>146</v>
      </c>
      <c r="F17" s="278">
        <v>167</v>
      </c>
      <c r="G17" s="310"/>
      <c r="H17" s="177"/>
      <c r="I17" s="162"/>
      <c r="J17" s="311"/>
      <c r="K17" s="311"/>
      <c r="L17" s="231"/>
      <c r="M17" s="232"/>
      <c r="N17" s="231"/>
      <c r="O17" s="231"/>
      <c r="P17" s="231"/>
      <c r="Q17" s="233"/>
    </row>
    <row r="18" spans="1:17" s="56" customFormat="1">
      <c r="A18" s="251">
        <v>3</v>
      </c>
      <c r="B18" s="238"/>
      <c r="C18" s="306" t="s">
        <v>1024</v>
      </c>
      <c r="D18" s="307">
        <v>110</v>
      </c>
      <c r="E18" s="307" t="s">
        <v>146</v>
      </c>
      <c r="F18" s="278">
        <v>456</v>
      </c>
      <c r="G18" s="310"/>
      <c r="H18" s="177"/>
      <c r="I18" s="162"/>
      <c r="J18" s="162"/>
      <c r="K18" s="311"/>
      <c r="L18" s="231"/>
      <c r="M18" s="232"/>
      <c r="N18" s="231"/>
      <c r="O18" s="231"/>
      <c r="P18" s="231"/>
      <c r="Q18" s="233"/>
    </row>
    <row r="19" spans="1:17" s="56" customFormat="1">
      <c r="A19" s="251">
        <v>4</v>
      </c>
      <c r="B19" s="238"/>
      <c r="C19" s="296" t="s">
        <v>1025</v>
      </c>
      <c r="D19" s="307">
        <v>110</v>
      </c>
      <c r="E19" s="307" t="s">
        <v>140</v>
      </c>
      <c r="F19" s="278">
        <v>48</v>
      </c>
      <c r="G19" s="310"/>
      <c r="H19" s="177"/>
      <c r="I19" s="162"/>
      <c r="J19" s="310"/>
      <c r="K19" s="311"/>
      <c r="L19" s="231"/>
      <c r="M19" s="232"/>
      <c r="N19" s="231"/>
      <c r="O19" s="231"/>
      <c r="P19" s="231"/>
      <c r="Q19" s="233"/>
    </row>
    <row r="20" spans="1:17" s="56" customFormat="1">
      <c r="A20" s="251">
        <v>5</v>
      </c>
      <c r="B20" s="238"/>
      <c r="C20" s="296" t="s">
        <v>1026</v>
      </c>
      <c r="D20" s="307">
        <v>50</v>
      </c>
      <c r="E20" s="307" t="s">
        <v>140</v>
      </c>
      <c r="F20" s="278">
        <v>7</v>
      </c>
      <c r="G20" s="181"/>
      <c r="H20" s="177"/>
      <c r="I20" s="181"/>
      <c r="J20" s="181"/>
      <c r="K20" s="311"/>
      <c r="L20" s="231"/>
      <c r="M20" s="232"/>
      <c r="N20" s="231"/>
      <c r="O20" s="231"/>
      <c r="P20" s="231"/>
      <c r="Q20" s="233"/>
    </row>
    <row r="21" spans="1:17" s="56" customFormat="1">
      <c r="A21" s="251">
        <v>6</v>
      </c>
      <c r="B21" s="238"/>
      <c r="C21" s="296" t="s">
        <v>1026</v>
      </c>
      <c r="D21" s="307">
        <v>100</v>
      </c>
      <c r="E21" s="307" t="s">
        <v>140</v>
      </c>
      <c r="F21" s="278">
        <v>14</v>
      </c>
      <c r="G21" s="181"/>
      <c r="H21" s="177"/>
      <c r="I21" s="181"/>
      <c r="J21" s="181"/>
      <c r="K21" s="311"/>
      <c r="L21" s="231"/>
      <c r="M21" s="232"/>
      <c r="N21" s="231"/>
      <c r="O21" s="231"/>
      <c r="P21" s="231"/>
      <c r="Q21" s="233"/>
    </row>
    <row r="22" spans="1:17" s="56" customFormat="1" ht="63.75">
      <c r="A22" s="251">
        <v>7</v>
      </c>
      <c r="B22" s="238"/>
      <c r="C22" s="296" t="s">
        <v>1027</v>
      </c>
      <c r="D22" s="307" t="s">
        <v>1028</v>
      </c>
      <c r="E22" s="307" t="s">
        <v>140</v>
      </c>
      <c r="F22" s="278">
        <v>3</v>
      </c>
      <c r="G22" s="181"/>
      <c r="H22" s="177"/>
      <c r="I22" s="181"/>
      <c r="J22" s="181"/>
      <c r="K22" s="311"/>
      <c r="L22" s="231"/>
      <c r="M22" s="232"/>
      <c r="N22" s="231"/>
      <c r="O22" s="231"/>
      <c r="P22" s="231"/>
      <c r="Q22" s="233"/>
    </row>
    <row r="23" spans="1:17" s="56" customFormat="1" ht="63.75">
      <c r="A23" s="251">
        <v>8</v>
      </c>
      <c r="B23" s="238"/>
      <c r="C23" s="296" t="s">
        <v>1029</v>
      </c>
      <c r="D23" s="307" t="s">
        <v>1030</v>
      </c>
      <c r="E23" s="307" t="s">
        <v>140</v>
      </c>
      <c r="F23" s="278">
        <v>1</v>
      </c>
      <c r="G23" s="181"/>
      <c r="H23" s="177"/>
      <c r="I23" s="181"/>
      <c r="J23" s="181"/>
      <c r="K23" s="311"/>
      <c r="L23" s="231"/>
      <c r="M23" s="232"/>
      <c r="N23" s="231"/>
      <c r="O23" s="231"/>
      <c r="P23" s="231"/>
      <c r="Q23" s="233"/>
    </row>
    <row r="24" spans="1:17" s="56" customFormat="1" ht="63.75">
      <c r="A24" s="251">
        <v>9</v>
      </c>
      <c r="B24" s="238"/>
      <c r="C24" s="296" t="s">
        <v>1031</v>
      </c>
      <c r="D24" s="307" t="s">
        <v>1032</v>
      </c>
      <c r="E24" s="307" t="s">
        <v>140</v>
      </c>
      <c r="F24" s="278">
        <v>1</v>
      </c>
      <c r="G24" s="181"/>
      <c r="H24" s="177"/>
      <c r="I24" s="181"/>
      <c r="J24" s="181"/>
      <c r="K24" s="311"/>
      <c r="L24" s="231"/>
      <c r="M24" s="232"/>
      <c r="N24" s="231"/>
      <c r="O24" s="231"/>
      <c r="P24" s="231"/>
      <c r="Q24" s="233"/>
    </row>
    <row r="25" spans="1:17" s="56" customFormat="1" ht="63.75">
      <c r="A25" s="251">
        <v>10</v>
      </c>
      <c r="B25" s="238"/>
      <c r="C25" s="296" t="s">
        <v>1033</v>
      </c>
      <c r="D25" s="307" t="s">
        <v>1034</v>
      </c>
      <c r="E25" s="307" t="s">
        <v>140</v>
      </c>
      <c r="F25" s="278">
        <v>3</v>
      </c>
      <c r="G25" s="181"/>
      <c r="H25" s="177"/>
      <c r="I25" s="181"/>
      <c r="J25" s="181"/>
      <c r="K25" s="311"/>
      <c r="L25" s="231"/>
      <c r="M25" s="232"/>
      <c r="N25" s="231"/>
      <c r="O25" s="231"/>
      <c r="P25" s="231"/>
      <c r="Q25" s="233"/>
    </row>
    <row r="26" spans="1:17" s="56" customFormat="1" ht="38.25">
      <c r="A26" s="251">
        <v>11</v>
      </c>
      <c r="B26" s="238"/>
      <c r="C26" s="296" t="s">
        <v>1035</v>
      </c>
      <c r="D26" s="307">
        <v>100</v>
      </c>
      <c r="E26" s="307" t="s">
        <v>140</v>
      </c>
      <c r="F26" s="278">
        <v>22</v>
      </c>
      <c r="G26" s="310"/>
      <c r="H26" s="177"/>
      <c r="I26" s="162"/>
      <c r="J26" s="310"/>
      <c r="K26" s="311"/>
      <c r="L26" s="231"/>
      <c r="M26" s="232"/>
      <c r="N26" s="231"/>
      <c r="O26" s="231"/>
      <c r="P26" s="231"/>
      <c r="Q26" s="233"/>
    </row>
    <row r="27" spans="1:17" s="56" customFormat="1">
      <c r="A27" s="251">
        <v>12</v>
      </c>
      <c r="B27" s="238"/>
      <c r="C27" s="296" t="s">
        <v>1036</v>
      </c>
      <c r="D27" s="307">
        <v>100</v>
      </c>
      <c r="E27" s="307" t="s">
        <v>140</v>
      </c>
      <c r="F27" s="278">
        <v>13</v>
      </c>
      <c r="G27" s="310"/>
      <c r="H27" s="177"/>
      <c r="I27" s="162"/>
      <c r="J27" s="310"/>
      <c r="K27" s="311"/>
      <c r="L27" s="231"/>
      <c r="M27" s="232"/>
      <c r="N27" s="231"/>
      <c r="O27" s="231"/>
      <c r="P27" s="231"/>
      <c r="Q27" s="233"/>
    </row>
    <row r="28" spans="1:17" s="56" customFormat="1">
      <c r="A28" s="251">
        <v>13</v>
      </c>
      <c r="B28" s="238"/>
      <c r="C28" s="296" t="s">
        <v>669</v>
      </c>
      <c r="D28" s="307">
        <v>110</v>
      </c>
      <c r="E28" s="307" t="s">
        <v>140</v>
      </c>
      <c r="F28" s="278">
        <v>2</v>
      </c>
      <c r="G28" s="181"/>
      <c r="H28" s="177"/>
      <c r="I28" s="181"/>
      <c r="J28" s="181"/>
      <c r="K28" s="311"/>
      <c r="L28" s="231"/>
      <c r="M28" s="232"/>
      <c r="N28" s="231"/>
      <c r="O28" s="231"/>
      <c r="P28" s="231"/>
      <c r="Q28" s="233"/>
    </row>
    <row r="29" spans="1:17" s="56" customFormat="1" ht="25.5">
      <c r="A29" s="251">
        <v>14</v>
      </c>
      <c r="B29" s="238"/>
      <c r="C29" s="296" t="s">
        <v>1535</v>
      </c>
      <c r="D29" s="307">
        <v>110</v>
      </c>
      <c r="E29" s="307" t="s">
        <v>140</v>
      </c>
      <c r="F29" s="278">
        <v>4</v>
      </c>
      <c r="G29" s="181"/>
      <c r="H29" s="177"/>
      <c r="I29" s="181"/>
      <c r="J29" s="181"/>
      <c r="K29" s="311"/>
      <c r="L29" s="231"/>
      <c r="M29" s="232"/>
      <c r="N29" s="231"/>
      <c r="O29" s="231"/>
      <c r="P29" s="231"/>
      <c r="Q29" s="233"/>
    </row>
    <row r="30" spans="1:17" s="56" customFormat="1" ht="25.5">
      <c r="A30" s="251">
        <v>15</v>
      </c>
      <c r="B30" s="238"/>
      <c r="C30" s="296" t="s">
        <v>1037</v>
      </c>
      <c r="D30" s="307">
        <v>110</v>
      </c>
      <c r="E30" s="307" t="s">
        <v>140</v>
      </c>
      <c r="F30" s="278">
        <v>10</v>
      </c>
      <c r="G30" s="310"/>
      <c r="H30" s="177"/>
      <c r="I30" s="162"/>
      <c r="J30" s="310"/>
      <c r="K30" s="311"/>
      <c r="L30" s="231"/>
      <c r="M30" s="232"/>
      <c r="N30" s="231"/>
      <c r="O30" s="231"/>
      <c r="P30" s="231"/>
      <c r="Q30" s="233"/>
    </row>
    <row r="31" spans="1:17" s="56" customFormat="1" ht="25.5">
      <c r="A31" s="251">
        <v>16</v>
      </c>
      <c r="B31" s="238"/>
      <c r="C31" s="296" t="s">
        <v>1037</v>
      </c>
      <c r="D31" s="307">
        <v>50</v>
      </c>
      <c r="E31" s="307" t="s">
        <v>140</v>
      </c>
      <c r="F31" s="278">
        <v>18</v>
      </c>
      <c r="G31" s="310"/>
      <c r="H31" s="177"/>
      <c r="I31" s="162"/>
      <c r="J31" s="310"/>
      <c r="K31" s="311"/>
      <c r="L31" s="231"/>
      <c r="M31" s="232"/>
      <c r="N31" s="231"/>
      <c r="O31" s="231"/>
      <c r="P31" s="231"/>
      <c r="Q31" s="233"/>
    </row>
    <row r="32" spans="1:17" s="56" customFormat="1" ht="25.5">
      <c r="A32" s="251">
        <v>17</v>
      </c>
      <c r="B32" s="238"/>
      <c r="C32" s="296" t="s">
        <v>1037</v>
      </c>
      <c r="D32" s="307">
        <v>32</v>
      </c>
      <c r="E32" s="307" t="s">
        <v>140</v>
      </c>
      <c r="F32" s="278">
        <v>4</v>
      </c>
      <c r="G32" s="310"/>
      <c r="H32" s="177"/>
      <c r="I32" s="162"/>
      <c r="J32" s="310"/>
      <c r="K32" s="311"/>
      <c r="L32" s="231"/>
      <c r="M32" s="232"/>
      <c r="N32" s="231"/>
      <c r="O32" s="231"/>
      <c r="P32" s="231"/>
      <c r="Q32" s="233"/>
    </row>
    <row r="33" spans="1:17" s="56" customFormat="1" ht="29.45" customHeight="1">
      <c r="A33" s="251">
        <v>18</v>
      </c>
      <c r="B33" s="238"/>
      <c r="C33" s="296" t="s">
        <v>1536</v>
      </c>
      <c r="D33" s="307">
        <v>32</v>
      </c>
      <c r="E33" s="307" t="s">
        <v>140</v>
      </c>
      <c r="F33" s="278">
        <v>19</v>
      </c>
      <c r="G33" s="310"/>
      <c r="H33" s="177"/>
      <c r="I33" s="162"/>
      <c r="J33" s="310"/>
      <c r="K33" s="311"/>
      <c r="L33" s="231"/>
      <c r="M33" s="232"/>
      <c r="N33" s="231"/>
      <c r="O33" s="231"/>
      <c r="P33" s="231"/>
      <c r="Q33" s="233"/>
    </row>
    <row r="34" spans="1:17" s="56" customFormat="1" ht="25.5">
      <c r="A34" s="251">
        <v>19</v>
      </c>
      <c r="B34" s="238"/>
      <c r="C34" s="482" t="s">
        <v>276</v>
      </c>
      <c r="D34" s="313"/>
      <c r="E34" s="307" t="s">
        <v>140</v>
      </c>
      <c r="F34" s="278">
        <v>1</v>
      </c>
      <c r="G34" s="310"/>
      <c r="H34" s="177"/>
      <c r="I34" s="162"/>
      <c r="J34" s="310"/>
      <c r="K34" s="311"/>
      <c r="L34" s="231"/>
      <c r="M34" s="232"/>
      <c r="N34" s="231"/>
      <c r="O34" s="231"/>
      <c r="P34" s="231"/>
      <c r="Q34" s="233"/>
    </row>
    <row r="35" spans="1:17" s="56" customFormat="1">
      <c r="A35" s="251">
        <v>20</v>
      </c>
      <c r="B35" s="238"/>
      <c r="C35" s="312" t="s">
        <v>1038</v>
      </c>
      <c r="D35" s="313"/>
      <c r="E35" s="307" t="s">
        <v>140</v>
      </c>
      <c r="F35" s="278">
        <v>1</v>
      </c>
      <c r="G35" s="310"/>
      <c r="H35" s="177"/>
      <c r="I35" s="162"/>
      <c r="J35" s="310"/>
      <c r="K35" s="311"/>
      <c r="L35" s="231"/>
      <c r="M35" s="232"/>
      <c r="N35" s="231"/>
      <c r="O35" s="231"/>
      <c r="P35" s="231"/>
      <c r="Q35" s="233"/>
    </row>
    <row r="36" spans="1:17" s="56" customFormat="1">
      <c r="A36" s="251">
        <v>21</v>
      </c>
      <c r="B36" s="238"/>
      <c r="C36" s="312" t="s">
        <v>136</v>
      </c>
      <c r="D36" s="313"/>
      <c r="E36" s="307" t="s">
        <v>140</v>
      </c>
      <c r="F36" s="278">
        <v>1</v>
      </c>
      <c r="G36" s="310"/>
      <c r="H36" s="177"/>
      <c r="I36" s="162"/>
      <c r="J36" s="310"/>
      <c r="K36" s="311"/>
      <c r="L36" s="231"/>
      <c r="M36" s="232"/>
      <c r="N36" s="231"/>
      <c r="O36" s="231"/>
      <c r="P36" s="231"/>
      <c r="Q36" s="233"/>
    </row>
    <row r="37" spans="1:17" s="56" customFormat="1">
      <c r="A37" s="251">
        <v>22</v>
      </c>
      <c r="B37" s="238"/>
      <c r="C37" s="312" t="s">
        <v>139</v>
      </c>
      <c r="D37" s="313"/>
      <c r="E37" s="307" t="s">
        <v>140</v>
      </c>
      <c r="F37" s="278">
        <v>1</v>
      </c>
      <c r="G37" s="164"/>
      <c r="H37" s="164"/>
      <c r="I37" s="178"/>
      <c r="J37" s="178"/>
      <c r="K37" s="178"/>
      <c r="L37" s="231"/>
      <c r="M37" s="232"/>
      <c r="N37" s="231"/>
      <c r="O37" s="231"/>
      <c r="P37" s="231"/>
      <c r="Q37" s="233"/>
    </row>
    <row r="38" spans="1:17">
      <c r="A38" s="252"/>
      <c r="B38" s="253"/>
      <c r="C38" s="254"/>
      <c r="D38" s="254"/>
      <c r="E38" s="255"/>
      <c r="F38" s="256"/>
      <c r="G38" s="257"/>
      <c r="H38" s="257"/>
      <c r="I38" s="257"/>
      <c r="J38" s="256"/>
      <c r="K38" s="256"/>
      <c r="L38" s="256"/>
      <c r="M38" s="256"/>
      <c r="N38" s="256"/>
      <c r="O38" s="256"/>
      <c r="P38" s="256"/>
      <c r="Q38" s="258"/>
    </row>
    <row r="39" spans="1:17" ht="15.4" customHeight="1">
      <c r="A39" s="223"/>
      <c r="B39" s="240"/>
      <c r="C39" s="863" t="s">
        <v>98</v>
      </c>
      <c r="D39" s="863"/>
      <c r="E39" s="864"/>
      <c r="F39" s="864"/>
      <c r="G39" s="864"/>
      <c r="H39" s="864"/>
      <c r="I39" s="864"/>
      <c r="J39" s="864"/>
      <c r="K39" s="864"/>
      <c r="L39" s="864"/>
      <c r="M39" s="241"/>
      <c r="N39" s="241"/>
      <c r="O39" s="241"/>
      <c r="P39" s="241"/>
      <c r="Q39" s="241"/>
    </row>
    <row r="40" spans="1:17" s="114" customFormat="1">
      <c r="J40" s="135"/>
    </row>
    <row r="41" spans="1:17" customFormat="1" ht="12.75" customHeight="1">
      <c r="B41" s="136" t="s">
        <v>52</v>
      </c>
    </row>
    <row r="42" spans="1:17" customFormat="1" ht="45" customHeight="1">
      <c r="A42"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2" s="857"/>
      <c r="C42" s="857"/>
      <c r="D42" s="857"/>
      <c r="E42" s="857"/>
      <c r="F42" s="857"/>
      <c r="G42" s="857"/>
      <c r="H42" s="857"/>
      <c r="I42" s="857"/>
      <c r="J42" s="857"/>
      <c r="K42" s="857"/>
      <c r="L42" s="857"/>
      <c r="M42" s="857"/>
      <c r="N42" s="857"/>
      <c r="O42" s="857"/>
      <c r="P42" s="857"/>
      <c r="Q42" s="857"/>
    </row>
    <row r="43" spans="1:17" customFormat="1" ht="76.7" customHeight="1">
      <c r="A43" s="857"/>
      <c r="B43" s="857"/>
      <c r="C43" s="857"/>
      <c r="D43" s="857"/>
      <c r="E43" s="857"/>
      <c r="F43" s="857"/>
      <c r="G43" s="857"/>
      <c r="H43" s="857"/>
      <c r="I43" s="857"/>
      <c r="J43" s="857"/>
      <c r="K43" s="857"/>
      <c r="L43" s="857"/>
      <c r="M43" s="857"/>
      <c r="N43" s="857"/>
      <c r="O43" s="857"/>
      <c r="P43" s="857"/>
      <c r="Q43" s="857"/>
    </row>
    <row r="44" spans="1:17" customFormat="1" ht="12.75" customHeight="1">
      <c r="B44" s="137"/>
    </row>
    <row r="45" spans="1:17" customFormat="1" ht="12.75" customHeight="1">
      <c r="B45" s="137"/>
    </row>
    <row r="46" spans="1:17" s="114" customFormat="1">
      <c r="B46" s="114" t="s">
        <v>8</v>
      </c>
      <c r="M46" s="142" t="str">
        <f>Koptame!B41</f>
        <v>Pārbaudīja:</v>
      </c>
      <c r="N46" s="142"/>
      <c r="O46" s="142"/>
      <c r="P46" s="142"/>
      <c r="Q46" s="142"/>
    </row>
    <row r="47" spans="1:17" s="114" customFormat="1">
      <c r="C47" s="134">
        <f>Koptame!C36</f>
        <v>0</v>
      </c>
      <c r="D47" s="134"/>
      <c r="M47" s="134"/>
      <c r="N47" s="854">
        <f>Koptame!C42</f>
        <v>0</v>
      </c>
      <c r="O47" s="854"/>
      <c r="P47" s="142"/>
      <c r="Q47" s="142"/>
    </row>
    <row r="48" spans="1:17" s="114" customFormat="1">
      <c r="C48" s="133">
        <f>Koptame!C37</f>
        <v>0</v>
      </c>
      <c r="D48" s="133"/>
      <c r="M48" s="133"/>
      <c r="N48" s="855">
        <f>Koptame!C43</f>
        <v>0</v>
      </c>
      <c r="O48" s="855"/>
      <c r="P48" s="142"/>
      <c r="Q48" s="142"/>
    </row>
    <row r="49" spans="2:10" s="114" customFormat="1" collapsed="1">
      <c r="B49" s="135"/>
      <c r="G49" s="135"/>
      <c r="H49" s="135"/>
    </row>
    <row r="50" spans="2:10">
      <c r="B50" s="56"/>
      <c r="G50" s="56"/>
      <c r="H50" s="56"/>
      <c r="J50" s="19"/>
    </row>
    <row r="51" spans="2:10">
      <c r="B51" s="56"/>
      <c r="G51" s="56"/>
      <c r="H51" s="56"/>
      <c r="J51" s="19"/>
    </row>
  </sheetData>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9:L39"/>
    <mergeCell ref="A43:Q43"/>
    <mergeCell ref="N48:O48"/>
    <mergeCell ref="A42:Q4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Q94"/>
  <sheetViews>
    <sheetView showZeros="0" view="pageBreakPreview" zoomScale="130" zoomScaleNormal="100" zoomScaleSheetLayoutView="130" workbookViewId="0">
      <selection activeCell="C76" sqref="C76"/>
    </sheetView>
  </sheetViews>
  <sheetFormatPr defaultColWidth="9.140625" defaultRowHeight="14.25"/>
  <cols>
    <col min="1" max="1" width="4.42578125" style="19" customWidth="1"/>
    <col min="2" max="2" width="6.28515625" style="19" customWidth="1"/>
    <col min="3" max="3" width="40.28515625" style="19" customWidth="1"/>
    <col min="4" max="4" width="8.42578125" style="19" customWidth="1"/>
    <col min="5" max="5" width="8.140625" style="19" customWidth="1"/>
    <col min="6" max="9" width="9.140625" style="19"/>
    <col min="10" max="10" width="9.140625" style="56"/>
    <col min="11" max="12" width="9.140625" style="19"/>
    <col min="13" max="13" width="13.2851562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11" t="str">
        <f>kops2!$B$23</f>
        <v>2,3</v>
      </c>
      <c r="J1" s="53"/>
    </row>
    <row r="2" spans="1:17" s="24" customFormat="1" ht="15">
      <c r="A2" s="865" t="str">
        <f>C13</f>
        <v xml:space="preserve">Apkure </v>
      </c>
      <c r="B2" s="865"/>
      <c r="C2" s="865"/>
      <c r="D2" s="865"/>
      <c r="E2" s="865"/>
      <c r="F2" s="865"/>
      <c r="G2" s="865"/>
      <c r="H2" s="865"/>
      <c r="I2" s="865"/>
      <c r="J2" s="865"/>
      <c r="K2" s="865"/>
      <c r="L2" s="865"/>
      <c r="M2" s="865"/>
      <c r="N2" s="865"/>
      <c r="O2" s="865"/>
      <c r="P2" s="865"/>
      <c r="Q2" s="865"/>
    </row>
    <row r="3" spans="1:17" ht="15">
      <c r="A3" s="20"/>
      <c r="B3" s="20"/>
      <c r="C3" s="20" t="s">
        <v>11</v>
      </c>
      <c r="D3" s="20"/>
      <c r="E3" s="867" t="str">
        <f>Koptame!C11</f>
        <v>Pirmsskolas izglītības iestāde</v>
      </c>
      <c r="F3" s="867"/>
      <c r="G3" s="867"/>
      <c r="H3" s="867"/>
      <c r="I3" s="867"/>
      <c r="J3" s="867"/>
      <c r="K3" s="867"/>
      <c r="L3" s="867"/>
      <c r="M3" s="867"/>
      <c r="N3" s="867"/>
      <c r="O3" s="867"/>
      <c r="P3" s="867"/>
      <c r="Q3" s="867"/>
    </row>
    <row r="4" spans="1:17" ht="15">
      <c r="A4" s="20"/>
      <c r="B4" s="20"/>
      <c r="C4" s="20" t="s">
        <v>12</v>
      </c>
      <c r="D4" s="20"/>
      <c r="E4" s="867" t="str">
        <f>Koptame!C12</f>
        <v>Pirmsskolas izglītības iestādes jaunbūve</v>
      </c>
      <c r="F4" s="867"/>
      <c r="G4" s="867"/>
      <c r="H4" s="867"/>
      <c r="I4" s="867"/>
      <c r="J4" s="867"/>
      <c r="K4" s="867"/>
      <c r="L4" s="867"/>
      <c r="M4" s="867"/>
      <c r="N4" s="867"/>
      <c r="O4" s="867"/>
      <c r="P4" s="867"/>
      <c r="Q4" s="867"/>
    </row>
    <row r="5" spans="1:17" ht="15">
      <c r="A5" s="20"/>
      <c r="B5" s="20"/>
      <c r="C5" s="20" t="s">
        <v>13</v>
      </c>
      <c r="D5" s="20"/>
      <c r="E5" s="867" t="str">
        <f>Koptame!C13</f>
        <v>Baložu iela 33, Baloži, Ķekavas novads</v>
      </c>
      <c r="F5" s="867"/>
      <c r="G5" s="867"/>
      <c r="H5" s="867"/>
      <c r="I5" s="867"/>
      <c r="J5" s="867"/>
      <c r="K5" s="867"/>
      <c r="L5" s="867"/>
      <c r="M5" s="867"/>
      <c r="N5" s="867"/>
      <c r="O5" s="867"/>
      <c r="P5" s="867"/>
      <c r="Q5" s="867"/>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Q82</f>
        <v>0</v>
      </c>
    </row>
    <row r="8" spans="1:17">
      <c r="A8" s="23"/>
      <c r="B8" s="23"/>
      <c r="E8" s="27"/>
      <c r="F8" s="43"/>
      <c r="G8" s="43"/>
      <c r="H8" s="43"/>
      <c r="I8" s="43"/>
      <c r="J8" s="54"/>
      <c r="K8" s="43"/>
      <c r="L8" s="43"/>
      <c r="O8" s="43"/>
      <c r="P8" s="43"/>
      <c r="Q8" s="25"/>
    </row>
    <row r="9" spans="1:17" ht="15.4" customHeight="1">
      <c r="A9" s="45"/>
      <c r="B9" s="45"/>
      <c r="K9" s="44"/>
      <c r="L9" s="44"/>
      <c r="M9" s="866" t="str">
        <f>Koptame!D16</f>
        <v xml:space="preserve">Tāme sastādīta:   </v>
      </c>
      <c r="N9" s="866"/>
      <c r="O9" s="866"/>
      <c r="P9" s="866"/>
      <c r="Q9" s="44"/>
    </row>
    <row r="10" spans="1:17" ht="15">
      <c r="A10" s="45"/>
      <c r="B10" s="45"/>
    </row>
    <row r="11" spans="1:17" ht="14.25" customHeight="1">
      <c r="A11" s="858" t="s">
        <v>15</v>
      </c>
      <c r="B11" s="868" t="s">
        <v>21</v>
      </c>
      <c r="C11" s="889" t="s">
        <v>91</v>
      </c>
      <c r="D11" s="890"/>
      <c r="E11" s="862" t="s">
        <v>22</v>
      </c>
      <c r="F11" s="858" t="s">
        <v>23</v>
      </c>
      <c r="G11" s="856" t="s">
        <v>24</v>
      </c>
      <c r="H11" s="856"/>
      <c r="I11" s="856"/>
      <c r="J11" s="856"/>
      <c r="K11" s="856"/>
      <c r="L11" s="856"/>
      <c r="M11" s="856" t="s">
        <v>25</v>
      </c>
      <c r="N11" s="856"/>
      <c r="O11" s="856"/>
      <c r="P11" s="856"/>
      <c r="Q11" s="856"/>
    </row>
    <row r="12" spans="1:17" ht="64.5">
      <c r="A12" s="858"/>
      <c r="B12" s="869"/>
      <c r="C12" s="894"/>
      <c r="D12" s="895"/>
      <c r="E12" s="862"/>
      <c r="F12" s="858"/>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kops2!C23</f>
        <v xml:space="preserve">Apkure </v>
      </c>
      <c r="D13" s="244"/>
      <c r="E13" s="453"/>
      <c r="F13" s="454"/>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75">
      <c r="A14" s="169"/>
      <c r="B14" s="170"/>
      <c r="C14" s="171" t="s">
        <v>647</v>
      </c>
      <c r="D14" s="259"/>
      <c r="E14" s="260"/>
      <c r="F14" s="172"/>
      <c r="G14" s="165"/>
      <c r="H14" s="165"/>
      <c r="I14" s="173"/>
      <c r="J14" s="173"/>
      <c r="K14" s="173"/>
      <c r="L14" s="174"/>
      <c r="M14" s="173"/>
      <c r="N14" s="173"/>
      <c r="O14" s="173"/>
      <c r="P14" s="173"/>
      <c r="Q14" s="175"/>
    </row>
    <row r="15" spans="1:17" s="56" customFormat="1">
      <c r="A15" s="234">
        <v>1</v>
      </c>
      <c r="B15" s="238"/>
      <c r="C15" s="455" t="s">
        <v>109</v>
      </c>
      <c r="D15" s="410">
        <v>25</v>
      </c>
      <c r="E15" s="236" t="s">
        <v>146</v>
      </c>
      <c r="F15" s="404">
        <v>57</v>
      </c>
      <c r="G15" s="484"/>
      <c r="H15" s="336"/>
      <c r="I15" s="161"/>
      <c r="J15" s="161"/>
      <c r="K15" s="161"/>
      <c r="L15" s="231"/>
      <c r="M15" s="232"/>
      <c r="N15" s="231"/>
      <c r="O15" s="231"/>
      <c r="P15" s="231"/>
      <c r="Q15" s="233"/>
    </row>
    <row r="16" spans="1:17" s="56" customFormat="1">
      <c r="A16" s="234">
        <v>2</v>
      </c>
      <c r="B16" s="238"/>
      <c r="C16" s="455" t="s">
        <v>110</v>
      </c>
      <c r="D16" s="410">
        <v>32</v>
      </c>
      <c r="E16" s="236" t="s">
        <v>146</v>
      </c>
      <c r="F16" s="404">
        <v>262</v>
      </c>
      <c r="G16" s="484"/>
      <c r="H16" s="336"/>
      <c r="I16" s="161"/>
      <c r="J16" s="161"/>
      <c r="K16" s="161"/>
      <c r="L16" s="231"/>
      <c r="M16" s="232"/>
      <c r="N16" s="231"/>
      <c r="O16" s="231"/>
      <c r="P16" s="231"/>
      <c r="Q16" s="233"/>
    </row>
    <row r="17" spans="1:17" s="56" customFormat="1">
      <c r="A17" s="234">
        <v>3</v>
      </c>
      <c r="B17" s="238"/>
      <c r="C17" s="455" t="s">
        <v>111</v>
      </c>
      <c r="D17" s="410">
        <v>40</v>
      </c>
      <c r="E17" s="236" t="s">
        <v>146</v>
      </c>
      <c r="F17" s="404">
        <v>39</v>
      </c>
      <c r="G17" s="485"/>
      <c r="H17" s="323"/>
      <c r="I17" s="486"/>
      <c r="J17" s="486"/>
      <c r="K17" s="487"/>
      <c r="L17" s="231"/>
      <c r="M17" s="232"/>
      <c r="N17" s="231"/>
      <c r="O17" s="231"/>
      <c r="P17" s="231"/>
      <c r="Q17" s="233"/>
    </row>
    <row r="18" spans="1:17" s="56" customFormat="1">
      <c r="A18" s="234">
        <v>4</v>
      </c>
      <c r="B18" s="238"/>
      <c r="C18" s="455" t="s">
        <v>112</v>
      </c>
      <c r="D18" s="410">
        <v>50</v>
      </c>
      <c r="E18" s="236" t="s">
        <v>146</v>
      </c>
      <c r="F18" s="404">
        <v>28</v>
      </c>
      <c r="G18" s="485"/>
      <c r="H18" s="323"/>
      <c r="I18" s="486"/>
      <c r="J18" s="486"/>
      <c r="K18" s="487"/>
      <c r="L18" s="231"/>
      <c r="M18" s="232"/>
      <c r="N18" s="231"/>
      <c r="O18" s="231"/>
      <c r="P18" s="231"/>
      <c r="Q18" s="233"/>
    </row>
    <row r="19" spans="1:17" s="56" customFormat="1">
      <c r="A19" s="234">
        <v>5</v>
      </c>
      <c r="B19" s="238"/>
      <c r="C19" s="455" t="s">
        <v>113</v>
      </c>
      <c r="D19" s="410">
        <v>63</v>
      </c>
      <c r="E19" s="236" t="s">
        <v>146</v>
      </c>
      <c r="F19" s="404">
        <v>204</v>
      </c>
      <c r="G19" s="485"/>
      <c r="H19" s="323"/>
      <c r="I19" s="486"/>
      <c r="J19" s="486"/>
      <c r="K19" s="487"/>
      <c r="L19" s="231"/>
      <c r="M19" s="232"/>
      <c r="N19" s="231"/>
      <c r="O19" s="231"/>
      <c r="P19" s="231"/>
      <c r="Q19" s="233"/>
    </row>
    <row r="20" spans="1:17" s="56" customFormat="1">
      <c r="A20" s="234">
        <v>6</v>
      </c>
      <c r="B20" s="238"/>
      <c r="C20" s="455" t="s">
        <v>114</v>
      </c>
      <c r="D20" s="410">
        <v>100</v>
      </c>
      <c r="E20" s="236" t="s">
        <v>146</v>
      </c>
      <c r="F20" s="404">
        <v>10</v>
      </c>
      <c r="G20" s="485"/>
      <c r="H20" s="323"/>
      <c r="I20" s="486"/>
      <c r="J20" s="486"/>
      <c r="K20" s="487"/>
      <c r="L20" s="231"/>
      <c r="M20" s="232"/>
      <c r="N20" s="231"/>
      <c r="O20" s="231"/>
      <c r="P20" s="231"/>
      <c r="Q20" s="233"/>
    </row>
    <row r="21" spans="1:17" s="56" customFormat="1">
      <c r="A21" s="234">
        <v>7</v>
      </c>
      <c r="B21" s="238"/>
      <c r="C21" s="621" t="s">
        <v>1537</v>
      </c>
      <c r="D21" s="410">
        <v>16</v>
      </c>
      <c r="E21" s="236" t="s">
        <v>146</v>
      </c>
      <c r="F21" s="404">
        <v>21290</v>
      </c>
      <c r="G21" s="485"/>
      <c r="H21" s="323"/>
      <c r="I21" s="486"/>
      <c r="J21" s="486"/>
      <c r="K21" s="487"/>
      <c r="L21" s="231"/>
      <c r="M21" s="232"/>
      <c r="N21" s="231"/>
      <c r="O21" s="231"/>
      <c r="P21" s="231"/>
      <c r="Q21" s="233"/>
    </row>
    <row r="22" spans="1:17" s="56" customFormat="1">
      <c r="A22" s="234">
        <v>8</v>
      </c>
      <c r="B22" s="238"/>
      <c r="C22" s="458" t="s">
        <v>115</v>
      </c>
      <c r="D22" s="404"/>
      <c r="E22" s="236" t="s">
        <v>140</v>
      </c>
      <c r="F22" s="404">
        <v>1</v>
      </c>
      <c r="G22" s="161"/>
      <c r="H22" s="323"/>
      <c r="I22" s="486"/>
      <c r="J22" s="321"/>
      <c r="K22" s="486"/>
      <c r="L22" s="231"/>
      <c r="M22" s="232"/>
      <c r="N22" s="231"/>
      <c r="O22" s="231"/>
      <c r="P22" s="231"/>
      <c r="Q22" s="233"/>
    </row>
    <row r="23" spans="1:17" s="56" customFormat="1" ht="25.5">
      <c r="A23" s="234">
        <v>9</v>
      </c>
      <c r="B23" s="238"/>
      <c r="C23" s="458" t="s">
        <v>1046</v>
      </c>
      <c r="D23" s="404"/>
      <c r="E23" s="236" t="s">
        <v>140</v>
      </c>
      <c r="F23" s="404">
        <v>1</v>
      </c>
      <c r="G23" s="161"/>
      <c r="H23" s="323"/>
      <c r="I23" s="486"/>
      <c r="J23" s="321"/>
      <c r="K23" s="486"/>
      <c r="L23" s="231"/>
      <c r="M23" s="232"/>
      <c r="N23" s="231"/>
      <c r="O23" s="231"/>
      <c r="P23" s="231"/>
      <c r="Q23" s="233"/>
    </row>
    <row r="24" spans="1:17" s="56" customFormat="1">
      <c r="A24" s="234">
        <v>10</v>
      </c>
      <c r="B24" s="238"/>
      <c r="C24" s="407" t="s">
        <v>116</v>
      </c>
      <c r="D24" s="404"/>
      <c r="E24" s="236" t="s">
        <v>140</v>
      </c>
      <c r="F24" s="404">
        <v>1</v>
      </c>
      <c r="G24" s="161"/>
      <c r="H24" s="323"/>
      <c r="I24" s="161"/>
      <c r="J24" s="321"/>
      <c r="K24" s="487"/>
      <c r="L24" s="231"/>
      <c r="M24" s="232"/>
      <c r="N24" s="231"/>
      <c r="O24" s="231"/>
      <c r="P24" s="231"/>
      <c r="Q24" s="233"/>
    </row>
    <row r="25" spans="1:17" s="56" customFormat="1" ht="25.5">
      <c r="A25" s="234">
        <v>11</v>
      </c>
      <c r="B25" s="238"/>
      <c r="C25" s="406" t="s">
        <v>117</v>
      </c>
      <c r="D25" s="404"/>
      <c r="E25" s="236" t="s">
        <v>140</v>
      </c>
      <c r="F25" s="404">
        <v>1</v>
      </c>
      <c r="G25" s="161"/>
      <c r="H25" s="323"/>
      <c r="I25" s="161"/>
      <c r="J25" s="321"/>
      <c r="K25" s="487"/>
      <c r="L25" s="231"/>
      <c r="M25" s="232"/>
      <c r="N25" s="231"/>
      <c r="O25" s="231"/>
      <c r="P25" s="231"/>
      <c r="Q25" s="233"/>
    </row>
    <row r="26" spans="1:17" s="56" customFormat="1" ht="25.5">
      <c r="A26" s="234">
        <v>12</v>
      </c>
      <c r="B26" s="238"/>
      <c r="C26" s="406" t="s">
        <v>118</v>
      </c>
      <c r="D26" s="404"/>
      <c r="E26" s="236" t="s">
        <v>140</v>
      </c>
      <c r="F26" s="404">
        <v>2</v>
      </c>
      <c r="G26" s="161"/>
      <c r="H26" s="323"/>
      <c r="I26" s="161"/>
      <c r="J26" s="321"/>
      <c r="K26" s="487"/>
      <c r="L26" s="231"/>
      <c r="M26" s="232"/>
      <c r="N26" s="231"/>
      <c r="O26" s="231"/>
      <c r="P26" s="231"/>
      <c r="Q26" s="233"/>
    </row>
    <row r="27" spans="1:17" s="56" customFormat="1" ht="25.5">
      <c r="A27" s="234">
        <v>13</v>
      </c>
      <c r="B27" s="238"/>
      <c r="C27" s="406" t="s">
        <v>119</v>
      </c>
      <c r="D27" s="404"/>
      <c r="E27" s="236" t="s">
        <v>140</v>
      </c>
      <c r="F27" s="404">
        <v>2</v>
      </c>
      <c r="G27" s="161"/>
      <c r="H27" s="323"/>
      <c r="I27" s="161"/>
      <c r="J27" s="321"/>
      <c r="K27" s="487"/>
      <c r="L27" s="231"/>
      <c r="M27" s="232"/>
      <c r="N27" s="231"/>
      <c r="O27" s="231"/>
      <c r="P27" s="231"/>
      <c r="Q27" s="233"/>
    </row>
    <row r="28" spans="1:17" s="56" customFormat="1" ht="25.5">
      <c r="A28" s="234">
        <v>14</v>
      </c>
      <c r="B28" s="238"/>
      <c r="C28" s="406" t="s">
        <v>120</v>
      </c>
      <c r="D28" s="404"/>
      <c r="E28" s="236" t="s">
        <v>140</v>
      </c>
      <c r="F28" s="404">
        <v>1</v>
      </c>
      <c r="G28" s="161"/>
      <c r="H28" s="323"/>
      <c r="I28" s="161"/>
      <c r="J28" s="321"/>
      <c r="K28" s="487"/>
      <c r="L28" s="231"/>
      <c r="M28" s="232"/>
      <c r="N28" s="231"/>
      <c r="O28" s="231"/>
      <c r="P28" s="231"/>
      <c r="Q28" s="233"/>
    </row>
    <row r="29" spans="1:17" s="56" customFormat="1" ht="25.5">
      <c r="A29" s="234">
        <v>15</v>
      </c>
      <c r="B29" s="238"/>
      <c r="C29" s="406" t="s">
        <v>121</v>
      </c>
      <c r="D29" s="410"/>
      <c r="E29" s="236" t="s">
        <v>140</v>
      </c>
      <c r="F29" s="404">
        <v>6</v>
      </c>
      <c r="G29" s="161"/>
      <c r="H29" s="323"/>
      <c r="I29" s="161"/>
      <c r="J29" s="321"/>
      <c r="K29" s="487"/>
      <c r="L29" s="231"/>
      <c r="M29" s="232"/>
      <c r="N29" s="231"/>
      <c r="O29" s="231"/>
      <c r="P29" s="231"/>
      <c r="Q29" s="233"/>
    </row>
    <row r="30" spans="1:17" s="56" customFormat="1" ht="25.5">
      <c r="A30" s="234">
        <v>16</v>
      </c>
      <c r="B30" s="238"/>
      <c r="C30" s="406" t="s">
        <v>122</v>
      </c>
      <c r="D30" s="410"/>
      <c r="E30" s="236" t="s">
        <v>140</v>
      </c>
      <c r="F30" s="404">
        <v>9</v>
      </c>
      <c r="G30" s="161"/>
      <c r="H30" s="323"/>
      <c r="I30" s="161"/>
      <c r="J30" s="321"/>
      <c r="K30" s="487"/>
      <c r="L30" s="231"/>
      <c r="M30" s="232"/>
      <c r="N30" s="231"/>
      <c r="O30" s="231"/>
      <c r="P30" s="231"/>
      <c r="Q30" s="233"/>
    </row>
    <row r="31" spans="1:17" s="56" customFormat="1" ht="25.5">
      <c r="A31" s="234">
        <v>17</v>
      </c>
      <c r="B31" s="238"/>
      <c r="C31" s="406" t="s">
        <v>123</v>
      </c>
      <c r="D31" s="410"/>
      <c r="E31" s="236" t="s">
        <v>140</v>
      </c>
      <c r="F31" s="404">
        <v>5</v>
      </c>
      <c r="G31" s="161"/>
      <c r="H31" s="323"/>
      <c r="I31" s="161"/>
      <c r="J31" s="321"/>
      <c r="K31" s="487"/>
      <c r="L31" s="231"/>
      <c r="M31" s="232"/>
      <c r="N31" s="231"/>
      <c r="O31" s="231"/>
      <c r="P31" s="231"/>
      <c r="Q31" s="233"/>
    </row>
    <row r="32" spans="1:17" s="56" customFormat="1" ht="51">
      <c r="A32" s="234">
        <v>18</v>
      </c>
      <c r="B32" s="238"/>
      <c r="C32" s="622" t="s">
        <v>1538</v>
      </c>
      <c r="D32" s="410"/>
      <c r="E32" s="236" t="s">
        <v>140</v>
      </c>
      <c r="F32" s="404">
        <v>26</v>
      </c>
      <c r="G32" s="161"/>
      <c r="H32" s="323"/>
      <c r="I32" s="161"/>
      <c r="J32" s="321"/>
      <c r="K32" s="487"/>
      <c r="L32" s="231"/>
      <c r="M32" s="232"/>
      <c r="N32" s="231"/>
      <c r="O32" s="231"/>
      <c r="P32" s="231"/>
      <c r="Q32" s="233"/>
    </row>
    <row r="33" spans="1:17" s="56" customFormat="1" ht="24.95" customHeight="1">
      <c r="A33" s="234">
        <v>19</v>
      </c>
      <c r="B33" s="238"/>
      <c r="C33" s="403" t="s">
        <v>124</v>
      </c>
      <c r="D33" s="410"/>
      <c r="E33" s="236" t="s">
        <v>140</v>
      </c>
      <c r="F33" s="404">
        <v>264</v>
      </c>
      <c r="G33" s="161"/>
      <c r="H33" s="323"/>
      <c r="I33" s="161"/>
      <c r="J33" s="321"/>
      <c r="K33" s="487"/>
      <c r="L33" s="231"/>
      <c r="M33" s="232"/>
      <c r="N33" s="231"/>
      <c r="O33" s="231"/>
      <c r="P33" s="231"/>
      <c r="Q33" s="233"/>
    </row>
    <row r="34" spans="1:17" s="56" customFormat="1" ht="25.5">
      <c r="A34" s="234">
        <v>20</v>
      </c>
      <c r="B34" s="238"/>
      <c r="C34" s="458" t="s">
        <v>125</v>
      </c>
      <c r="D34" s="457"/>
      <c r="E34" s="236" t="s">
        <v>140</v>
      </c>
      <c r="F34" s="404">
        <v>1</v>
      </c>
      <c r="G34" s="161"/>
      <c r="H34" s="323"/>
      <c r="I34" s="161"/>
      <c r="J34" s="321"/>
      <c r="K34" s="487"/>
      <c r="L34" s="231"/>
      <c r="M34" s="232"/>
      <c r="N34" s="231"/>
      <c r="O34" s="231"/>
      <c r="P34" s="231"/>
      <c r="Q34" s="233"/>
    </row>
    <row r="35" spans="1:17" s="56" customFormat="1">
      <c r="A35" s="234">
        <v>21</v>
      </c>
      <c r="B35" s="238"/>
      <c r="C35" s="403" t="s">
        <v>126</v>
      </c>
      <c r="D35" s="410">
        <v>25</v>
      </c>
      <c r="E35" s="236" t="s">
        <v>140</v>
      </c>
      <c r="F35" s="404">
        <v>52</v>
      </c>
      <c r="G35" s="161"/>
      <c r="H35" s="323"/>
      <c r="I35" s="161"/>
      <c r="J35" s="321"/>
      <c r="K35" s="487"/>
      <c r="L35" s="231"/>
      <c r="M35" s="232"/>
      <c r="N35" s="231"/>
      <c r="O35" s="231"/>
      <c r="P35" s="231"/>
      <c r="Q35" s="233"/>
    </row>
    <row r="36" spans="1:17" s="56" customFormat="1">
      <c r="A36" s="234">
        <v>22</v>
      </c>
      <c r="B36" s="238"/>
      <c r="C36" s="403" t="s">
        <v>1040</v>
      </c>
      <c r="D36" s="410">
        <v>15</v>
      </c>
      <c r="E36" s="236" t="s">
        <v>140</v>
      </c>
      <c r="F36" s="404">
        <v>20</v>
      </c>
      <c r="G36" s="161"/>
      <c r="H36" s="323"/>
      <c r="I36" s="161"/>
      <c r="J36" s="321"/>
      <c r="K36" s="487"/>
      <c r="L36" s="231"/>
      <c r="M36" s="232"/>
      <c r="N36" s="231"/>
      <c r="O36" s="231"/>
      <c r="P36" s="231"/>
      <c r="Q36" s="233"/>
    </row>
    <row r="37" spans="1:17" s="56" customFormat="1">
      <c r="A37" s="234">
        <v>23</v>
      </c>
      <c r="B37" s="238"/>
      <c r="C37" s="403" t="s">
        <v>1041</v>
      </c>
      <c r="D37" s="410">
        <v>20</v>
      </c>
      <c r="E37" s="236" t="s">
        <v>140</v>
      </c>
      <c r="F37" s="404">
        <v>20</v>
      </c>
      <c r="G37" s="161"/>
      <c r="H37" s="323"/>
      <c r="I37" s="161"/>
      <c r="J37" s="321"/>
      <c r="K37" s="487"/>
      <c r="L37" s="231"/>
      <c r="M37" s="232"/>
      <c r="N37" s="231"/>
      <c r="O37" s="231"/>
      <c r="P37" s="231"/>
      <c r="Q37" s="233"/>
    </row>
    <row r="38" spans="1:17" s="56" customFormat="1">
      <c r="A38" s="234">
        <v>24</v>
      </c>
      <c r="B38" s="238"/>
      <c r="C38" s="403" t="s">
        <v>127</v>
      </c>
      <c r="D38" s="410">
        <v>50</v>
      </c>
      <c r="E38" s="236" t="s">
        <v>140</v>
      </c>
      <c r="F38" s="404">
        <v>6</v>
      </c>
      <c r="G38" s="161"/>
      <c r="H38" s="323"/>
      <c r="I38" s="161"/>
      <c r="J38" s="321"/>
      <c r="K38" s="487"/>
      <c r="L38" s="231"/>
      <c r="M38" s="232"/>
      <c r="N38" s="231"/>
      <c r="O38" s="231"/>
      <c r="P38" s="231"/>
      <c r="Q38" s="233"/>
    </row>
    <row r="39" spans="1:17" s="56" customFormat="1">
      <c r="A39" s="234">
        <v>25</v>
      </c>
      <c r="B39" s="238"/>
      <c r="C39" s="403" t="s">
        <v>128</v>
      </c>
      <c r="D39" s="410">
        <v>15</v>
      </c>
      <c r="E39" s="236" t="s">
        <v>140</v>
      </c>
      <c r="F39" s="404">
        <v>52</v>
      </c>
      <c r="G39" s="161"/>
      <c r="H39" s="323"/>
      <c r="I39" s="161"/>
      <c r="J39" s="321"/>
      <c r="K39" s="487"/>
      <c r="L39" s="231"/>
      <c r="M39" s="232"/>
      <c r="N39" s="231"/>
      <c r="O39" s="231"/>
      <c r="P39" s="231"/>
      <c r="Q39" s="233"/>
    </row>
    <row r="40" spans="1:17" s="56" customFormat="1" ht="25.5">
      <c r="A40" s="234">
        <v>26</v>
      </c>
      <c r="B40" s="238"/>
      <c r="C40" s="622" t="s">
        <v>1539</v>
      </c>
      <c r="D40" s="410">
        <v>20</v>
      </c>
      <c r="E40" s="236" t="s">
        <v>140</v>
      </c>
      <c r="F40" s="404">
        <v>26</v>
      </c>
      <c r="G40" s="161"/>
      <c r="H40" s="323"/>
      <c r="I40" s="161"/>
      <c r="J40" s="321"/>
      <c r="K40" s="487"/>
      <c r="L40" s="231"/>
      <c r="M40" s="232"/>
      <c r="N40" s="231"/>
      <c r="O40" s="231"/>
      <c r="P40" s="231"/>
      <c r="Q40" s="233"/>
    </row>
    <row r="41" spans="1:17" s="56" customFormat="1">
      <c r="A41" s="234">
        <v>27</v>
      </c>
      <c r="B41" s="238"/>
      <c r="C41" s="403" t="s">
        <v>129</v>
      </c>
      <c r="D41" s="410"/>
      <c r="E41" s="236" t="s">
        <v>140</v>
      </c>
      <c r="F41" s="404">
        <v>264</v>
      </c>
      <c r="G41" s="161"/>
      <c r="H41" s="323"/>
      <c r="I41" s="161"/>
      <c r="J41" s="321"/>
      <c r="K41" s="487"/>
      <c r="L41" s="231"/>
      <c r="M41" s="232"/>
      <c r="N41" s="231"/>
      <c r="O41" s="231"/>
      <c r="P41" s="231"/>
      <c r="Q41" s="233"/>
    </row>
    <row r="42" spans="1:17" s="56" customFormat="1" ht="25.5">
      <c r="A42" s="234">
        <v>28</v>
      </c>
      <c r="B42" s="238"/>
      <c r="C42" s="403" t="s">
        <v>130</v>
      </c>
      <c r="D42" s="410"/>
      <c r="E42" s="236" t="s">
        <v>140</v>
      </c>
      <c r="F42" s="404">
        <v>132</v>
      </c>
      <c r="G42" s="161"/>
      <c r="H42" s="323"/>
      <c r="I42" s="161"/>
      <c r="J42" s="321"/>
      <c r="K42" s="487"/>
      <c r="L42" s="231"/>
      <c r="M42" s="232"/>
      <c r="N42" s="231"/>
      <c r="O42" s="231"/>
      <c r="P42" s="231"/>
      <c r="Q42" s="233"/>
    </row>
    <row r="43" spans="1:17" s="56" customFormat="1" ht="25.5">
      <c r="A43" s="234">
        <v>29</v>
      </c>
      <c r="B43" s="238"/>
      <c r="C43" s="403" t="s">
        <v>131</v>
      </c>
      <c r="D43" s="410"/>
      <c r="E43" s="236" t="s">
        <v>140</v>
      </c>
      <c r="F43" s="404">
        <v>134</v>
      </c>
      <c r="G43" s="161"/>
      <c r="H43" s="323"/>
      <c r="I43" s="161"/>
      <c r="J43" s="321"/>
      <c r="K43" s="487"/>
      <c r="L43" s="231"/>
      <c r="M43" s="232"/>
      <c r="N43" s="231"/>
      <c r="O43" s="231"/>
      <c r="P43" s="231"/>
      <c r="Q43" s="233"/>
    </row>
    <row r="44" spans="1:17" s="56" customFormat="1" ht="25.5">
      <c r="A44" s="234">
        <v>30</v>
      </c>
      <c r="B44" s="238"/>
      <c r="C44" s="458" t="s">
        <v>132</v>
      </c>
      <c r="D44" s="457"/>
      <c r="E44" s="236" t="s">
        <v>140</v>
      </c>
      <c r="F44" s="404">
        <v>1</v>
      </c>
      <c r="G44" s="161"/>
      <c r="H44" s="323"/>
      <c r="I44" s="161"/>
      <c r="J44" s="321"/>
      <c r="K44" s="487"/>
      <c r="L44" s="231"/>
      <c r="M44" s="232"/>
      <c r="N44" s="231"/>
      <c r="O44" s="231"/>
      <c r="P44" s="231"/>
      <c r="Q44" s="233"/>
    </row>
    <row r="45" spans="1:17" s="56" customFormat="1">
      <c r="A45" s="234">
        <v>31</v>
      </c>
      <c r="B45" s="238"/>
      <c r="C45" s="403" t="s">
        <v>133</v>
      </c>
      <c r="D45" s="410"/>
      <c r="E45" s="236" t="s">
        <v>140</v>
      </c>
      <c r="F45" s="404">
        <v>44</v>
      </c>
      <c r="G45" s="161"/>
      <c r="H45" s="323"/>
      <c r="I45" s="161"/>
      <c r="J45" s="321"/>
      <c r="K45" s="487"/>
      <c r="L45" s="231"/>
      <c r="M45" s="232"/>
      <c r="N45" s="231"/>
      <c r="O45" s="231"/>
      <c r="P45" s="231"/>
      <c r="Q45" s="233"/>
    </row>
    <row r="46" spans="1:17" s="56" customFormat="1">
      <c r="A46" s="234">
        <v>32</v>
      </c>
      <c r="B46" s="238"/>
      <c r="C46" s="403" t="s">
        <v>1042</v>
      </c>
      <c r="D46" s="410"/>
      <c r="E46" s="236" t="s">
        <v>29</v>
      </c>
      <c r="F46" s="404">
        <v>4318</v>
      </c>
      <c r="G46" s="161"/>
      <c r="H46" s="323"/>
      <c r="I46" s="161"/>
      <c r="J46" s="321"/>
      <c r="K46" s="487"/>
      <c r="L46" s="231"/>
      <c r="M46" s="232"/>
      <c r="N46" s="231"/>
      <c r="O46" s="231"/>
      <c r="P46" s="231"/>
      <c r="Q46" s="233"/>
    </row>
    <row r="47" spans="1:17" s="56" customFormat="1">
      <c r="A47" s="234">
        <v>33</v>
      </c>
      <c r="B47" s="238"/>
      <c r="C47" s="456" t="s">
        <v>134</v>
      </c>
      <c r="D47" s="404"/>
      <c r="E47" s="236" t="s">
        <v>140</v>
      </c>
      <c r="F47" s="404">
        <v>1</v>
      </c>
      <c r="G47" s="161"/>
      <c r="H47" s="323"/>
      <c r="I47" s="161"/>
      <c r="J47" s="321"/>
      <c r="K47" s="487"/>
      <c r="L47" s="231"/>
      <c r="M47" s="232"/>
      <c r="N47" s="231"/>
      <c r="O47" s="231"/>
      <c r="P47" s="231"/>
      <c r="Q47" s="233"/>
    </row>
    <row r="48" spans="1:17" s="56" customFormat="1">
      <c r="A48" s="234">
        <v>34</v>
      </c>
      <c r="B48" s="238"/>
      <c r="C48" s="409" t="s">
        <v>135</v>
      </c>
      <c r="D48" s="410">
        <v>25</v>
      </c>
      <c r="E48" s="236" t="s">
        <v>146</v>
      </c>
      <c r="F48" s="404">
        <v>57</v>
      </c>
      <c r="G48" s="161"/>
      <c r="H48" s="323"/>
      <c r="I48" s="161"/>
      <c r="J48" s="321"/>
      <c r="K48" s="487"/>
      <c r="L48" s="231"/>
      <c r="M48" s="232"/>
      <c r="N48" s="231"/>
      <c r="O48" s="231"/>
      <c r="P48" s="231"/>
      <c r="Q48" s="233"/>
    </row>
    <row r="49" spans="1:17" s="56" customFormat="1">
      <c r="A49" s="234">
        <v>35</v>
      </c>
      <c r="B49" s="238"/>
      <c r="C49" s="409" t="s">
        <v>135</v>
      </c>
      <c r="D49" s="410">
        <v>32</v>
      </c>
      <c r="E49" s="236" t="s">
        <v>146</v>
      </c>
      <c r="F49" s="404">
        <v>262</v>
      </c>
      <c r="G49" s="161"/>
      <c r="H49" s="323"/>
      <c r="I49" s="161"/>
      <c r="J49" s="321"/>
      <c r="K49" s="487"/>
      <c r="L49" s="231"/>
      <c r="M49" s="232"/>
      <c r="N49" s="231"/>
      <c r="O49" s="231"/>
      <c r="P49" s="231"/>
      <c r="Q49" s="233"/>
    </row>
    <row r="50" spans="1:17" s="56" customFormat="1">
      <c r="A50" s="234">
        <v>36</v>
      </c>
      <c r="B50" s="238"/>
      <c r="C50" s="409" t="s">
        <v>135</v>
      </c>
      <c r="D50" s="410">
        <v>40</v>
      </c>
      <c r="E50" s="236" t="s">
        <v>146</v>
      </c>
      <c r="F50" s="404">
        <v>39</v>
      </c>
      <c r="G50" s="161"/>
      <c r="H50" s="323"/>
      <c r="I50" s="161"/>
      <c r="J50" s="321"/>
      <c r="K50" s="487"/>
      <c r="L50" s="231"/>
      <c r="M50" s="232"/>
      <c r="N50" s="231"/>
      <c r="O50" s="231"/>
      <c r="P50" s="231"/>
      <c r="Q50" s="233"/>
    </row>
    <row r="51" spans="1:17" s="56" customFormat="1">
      <c r="A51" s="234">
        <v>37</v>
      </c>
      <c r="B51" s="238"/>
      <c r="C51" s="409" t="s">
        <v>135</v>
      </c>
      <c r="D51" s="410">
        <v>50</v>
      </c>
      <c r="E51" s="236" t="s">
        <v>146</v>
      </c>
      <c r="F51" s="404">
        <v>28</v>
      </c>
      <c r="G51" s="161"/>
      <c r="H51" s="323"/>
      <c r="I51" s="161"/>
      <c r="J51" s="321"/>
      <c r="K51" s="487"/>
      <c r="L51" s="231"/>
      <c r="M51" s="232"/>
      <c r="N51" s="231"/>
      <c r="O51" s="231"/>
      <c r="P51" s="231"/>
      <c r="Q51" s="233"/>
    </row>
    <row r="52" spans="1:17" s="56" customFormat="1">
      <c r="A52" s="234">
        <v>38</v>
      </c>
      <c r="B52" s="238"/>
      <c r="C52" s="409" t="s">
        <v>135</v>
      </c>
      <c r="D52" s="410">
        <v>63</v>
      </c>
      <c r="E52" s="236" t="s">
        <v>146</v>
      </c>
      <c r="F52" s="404">
        <v>204</v>
      </c>
      <c r="G52" s="161"/>
      <c r="H52" s="323"/>
      <c r="I52" s="161"/>
      <c r="J52" s="321"/>
      <c r="K52" s="487"/>
      <c r="L52" s="231"/>
      <c r="M52" s="232"/>
      <c r="N52" s="231"/>
      <c r="O52" s="231"/>
      <c r="P52" s="231"/>
      <c r="Q52" s="233"/>
    </row>
    <row r="53" spans="1:17" s="56" customFormat="1">
      <c r="A53" s="234">
        <v>39</v>
      </c>
      <c r="B53" s="238"/>
      <c r="C53" s="409" t="s">
        <v>135</v>
      </c>
      <c r="D53" s="410">
        <v>100</v>
      </c>
      <c r="E53" s="236" t="s">
        <v>146</v>
      </c>
      <c r="F53" s="404">
        <v>10</v>
      </c>
      <c r="G53" s="161"/>
      <c r="H53" s="323"/>
      <c r="I53" s="161"/>
      <c r="J53" s="321"/>
      <c r="K53" s="487"/>
      <c r="L53" s="231"/>
      <c r="M53" s="232"/>
      <c r="N53" s="231"/>
      <c r="O53" s="231"/>
      <c r="P53" s="231"/>
      <c r="Q53" s="233"/>
    </row>
    <row r="54" spans="1:17" s="56" customFormat="1">
      <c r="A54" s="234">
        <v>40</v>
      </c>
      <c r="B54" s="238"/>
      <c r="C54" s="456" t="s">
        <v>136</v>
      </c>
      <c r="D54" s="404"/>
      <c r="E54" s="236" t="s">
        <v>141</v>
      </c>
      <c r="F54" s="404">
        <v>1</v>
      </c>
      <c r="G54" s="161"/>
      <c r="H54" s="323"/>
      <c r="I54" s="161"/>
      <c r="J54" s="321"/>
      <c r="K54" s="487"/>
      <c r="L54" s="231"/>
      <c r="M54" s="232"/>
      <c r="N54" s="231"/>
      <c r="O54" s="231"/>
      <c r="P54" s="231"/>
      <c r="Q54" s="233"/>
    </row>
    <row r="55" spans="1:17" s="56" customFormat="1">
      <c r="A55" s="234">
        <v>41</v>
      </c>
      <c r="B55" s="238"/>
      <c r="C55" s="456" t="s">
        <v>1043</v>
      </c>
      <c r="D55" s="404"/>
      <c r="E55" s="236" t="s">
        <v>141</v>
      </c>
      <c r="F55" s="404">
        <v>1</v>
      </c>
      <c r="G55" s="161"/>
      <c r="H55" s="323"/>
      <c r="I55" s="161"/>
      <c r="J55" s="321"/>
      <c r="K55" s="487"/>
      <c r="L55" s="231"/>
      <c r="M55" s="232"/>
      <c r="N55" s="231"/>
      <c r="O55" s="231"/>
      <c r="P55" s="231"/>
      <c r="Q55" s="233"/>
    </row>
    <row r="56" spans="1:17" s="56" customFormat="1">
      <c r="A56" s="234">
        <v>42</v>
      </c>
      <c r="B56" s="238"/>
      <c r="C56" s="456" t="s">
        <v>1044</v>
      </c>
      <c r="D56" s="404"/>
      <c r="E56" s="236" t="s">
        <v>141</v>
      </c>
      <c r="F56" s="404">
        <v>1</v>
      </c>
      <c r="G56" s="161"/>
      <c r="H56" s="323"/>
      <c r="I56" s="161"/>
      <c r="J56" s="321"/>
      <c r="K56" s="487"/>
      <c r="L56" s="231"/>
      <c r="M56" s="232"/>
      <c r="N56" s="231"/>
      <c r="O56" s="231"/>
      <c r="P56" s="231"/>
      <c r="Q56" s="233"/>
    </row>
    <row r="57" spans="1:17" s="56" customFormat="1">
      <c r="A57" s="234">
        <v>43</v>
      </c>
      <c r="B57" s="238"/>
      <c r="C57" s="456" t="s">
        <v>137</v>
      </c>
      <c r="D57" s="404"/>
      <c r="E57" s="236" t="s">
        <v>141</v>
      </c>
      <c r="F57" s="404">
        <v>1</v>
      </c>
      <c r="G57" s="161"/>
      <c r="H57" s="323"/>
      <c r="I57" s="161"/>
      <c r="J57" s="321"/>
      <c r="K57" s="487"/>
      <c r="L57" s="231"/>
      <c r="M57" s="232"/>
      <c r="N57" s="231"/>
      <c r="O57" s="231"/>
      <c r="P57" s="231"/>
      <c r="Q57" s="233"/>
    </row>
    <row r="58" spans="1:17" s="56" customFormat="1">
      <c r="A58" s="234">
        <v>44</v>
      </c>
      <c r="B58" s="238"/>
      <c r="C58" s="456" t="s">
        <v>138</v>
      </c>
      <c r="D58" s="404"/>
      <c r="E58" s="236" t="s">
        <v>141</v>
      </c>
      <c r="F58" s="404">
        <v>1</v>
      </c>
      <c r="G58" s="161"/>
      <c r="H58" s="323"/>
      <c r="I58" s="161"/>
      <c r="J58" s="321"/>
      <c r="K58" s="487"/>
      <c r="L58" s="231"/>
      <c r="M58" s="232"/>
      <c r="N58" s="231"/>
      <c r="O58" s="231"/>
      <c r="P58" s="231"/>
      <c r="Q58" s="233"/>
    </row>
    <row r="59" spans="1:17" s="56" customFormat="1">
      <c r="A59" s="234">
        <v>45</v>
      </c>
      <c r="B59" s="238"/>
      <c r="C59" s="456" t="s">
        <v>139</v>
      </c>
      <c r="D59" s="404"/>
      <c r="E59" s="236" t="s">
        <v>141</v>
      </c>
      <c r="F59" s="404">
        <v>1</v>
      </c>
      <c r="G59" s="161"/>
      <c r="H59" s="323"/>
      <c r="I59" s="161"/>
      <c r="J59" s="321"/>
      <c r="K59" s="487"/>
      <c r="L59" s="231"/>
      <c r="M59" s="232"/>
      <c r="N59" s="231"/>
      <c r="O59" s="231"/>
      <c r="P59" s="231"/>
      <c r="Q59" s="233"/>
    </row>
    <row r="60" spans="1:17" s="56" customFormat="1">
      <c r="A60" s="234">
        <v>46</v>
      </c>
      <c r="B60" s="238"/>
      <c r="C60" s="483" t="s">
        <v>147</v>
      </c>
      <c r="D60" s="488"/>
      <c r="E60" s="236"/>
      <c r="F60" s="404"/>
      <c r="G60" s="161"/>
      <c r="H60" s="323"/>
      <c r="I60" s="161"/>
      <c r="J60" s="321"/>
      <c r="K60" s="487"/>
      <c r="L60" s="231"/>
      <c r="M60" s="232"/>
      <c r="N60" s="231"/>
      <c r="O60" s="231"/>
      <c r="P60" s="231"/>
      <c r="Q60" s="233"/>
    </row>
    <row r="61" spans="1:17" s="56" customFormat="1" ht="127.5">
      <c r="A61" s="234">
        <v>47</v>
      </c>
      <c r="B61" s="238"/>
      <c r="C61" s="618" t="s">
        <v>1540</v>
      </c>
      <c r="D61" s="410"/>
      <c r="E61" s="236" t="s">
        <v>140</v>
      </c>
      <c r="F61" s="404">
        <v>2</v>
      </c>
      <c r="G61" s="161"/>
      <c r="H61" s="323"/>
      <c r="I61" s="161"/>
      <c r="J61" s="322"/>
      <c r="K61" s="487"/>
      <c r="L61" s="231"/>
      <c r="M61" s="232"/>
      <c r="N61" s="231"/>
      <c r="O61" s="231"/>
      <c r="P61" s="231"/>
      <c r="Q61" s="233"/>
    </row>
    <row r="62" spans="1:17" s="56" customFormat="1" ht="127.5">
      <c r="A62" s="234">
        <v>48</v>
      </c>
      <c r="B62" s="238"/>
      <c r="C62" s="618" t="s">
        <v>1541</v>
      </c>
      <c r="D62" s="410"/>
      <c r="E62" s="236" t="s">
        <v>140</v>
      </c>
      <c r="F62" s="404">
        <v>1</v>
      </c>
      <c r="G62" s="161"/>
      <c r="H62" s="323"/>
      <c r="I62" s="161"/>
      <c r="J62" s="322"/>
      <c r="K62" s="487"/>
      <c r="L62" s="231"/>
      <c r="M62" s="232"/>
      <c r="N62" s="231"/>
      <c r="O62" s="231"/>
      <c r="P62" s="231"/>
      <c r="Q62" s="233"/>
    </row>
    <row r="63" spans="1:17" s="56" customFormat="1" ht="127.5">
      <c r="A63" s="234">
        <v>49</v>
      </c>
      <c r="B63" s="238"/>
      <c r="C63" s="618" t="s">
        <v>1542</v>
      </c>
      <c r="D63" s="410"/>
      <c r="E63" s="236" t="s">
        <v>140</v>
      </c>
      <c r="F63" s="404">
        <v>1</v>
      </c>
      <c r="G63" s="161"/>
      <c r="H63" s="323"/>
      <c r="I63" s="161"/>
      <c r="J63" s="322"/>
      <c r="K63" s="487"/>
      <c r="L63" s="231"/>
      <c r="M63" s="232"/>
      <c r="N63" s="231"/>
      <c r="O63" s="231"/>
      <c r="P63" s="231"/>
      <c r="Q63" s="233"/>
    </row>
    <row r="64" spans="1:17" s="56" customFormat="1" ht="127.5">
      <c r="A64" s="234">
        <v>50</v>
      </c>
      <c r="B64" s="238"/>
      <c r="C64" s="618" t="s">
        <v>1543</v>
      </c>
      <c r="D64" s="410"/>
      <c r="E64" s="236" t="s">
        <v>140</v>
      </c>
      <c r="F64" s="404">
        <v>1</v>
      </c>
      <c r="G64" s="161"/>
      <c r="H64" s="323"/>
      <c r="I64" s="161"/>
      <c r="J64" s="322"/>
      <c r="K64" s="487"/>
      <c r="L64" s="231"/>
      <c r="M64" s="232"/>
      <c r="N64" s="231"/>
      <c r="O64" s="231"/>
      <c r="P64" s="231"/>
      <c r="Q64" s="233"/>
    </row>
    <row r="65" spans="1:17" s="56" customFormat="1" ht="63.75">
      <c r="A65" s="234">
        <v>51</v>
      </c>
      <c r="B65" s="238"/>
      <c r="C65" s="455" t="s">
        <v>1045</v>
      </c>
      <c r="D65" s="410"/>
      <c r="E65" s="236" t="s">
        <v>140</v>
      </c>
      <c r="F65" s="404">
        <v>1</v>
      </c>
      <c r="G65" s="161"/>
      <c r="H65" s="323"/>
      <c r="I65" s="161"/>
      <c r="J65" s="322"/>
      <c r="K65" s="487"/>
      <c r="L65" s="231"/>
      <c r="M65" s="232"/>
      <c r="N65" s="231"/>
      <c r="O65" s="231"/>
      <c r="P65" s="231"/>
      <c r="Q65" s="233"/>
    </row>
    <row r="66" spans="1:17" s="56" customFormat="1">
      <c r="A66" s="234">
        <v>52</v>
      </c>
      <c r="B66" s="238"/>
      <c r="C66" s="455" t="s">
        <v>110</v>
      </c>
      <c r="D66" s="410">
        <v>32</v>
      </c>
      <c r="E66" s="236" t="s">
        <v>146</v>
      </c>
      <c r="F66" s="404">
        <v>45</v>
      </c>
      <c r="G66" s="484"/>
      <c r="H66" s="336"/>
      <c r="I66" s="161"/>
      <c r="J66" s="161"/>
      <c r="K66" s="161"/>
      <c r="L66" s="231"/>
      <c r="M66" s="232"/>
      <c r="N66" s="231"/>
      <c r="O66" s="231"/>
      <c r="P66" s="231"/>
      <c r="Q66" s="233"/>
    </row>
    <row r="67" spans="1:17" s="56" customFormat="1">
      <c r="A67" s="234">
        <v>53</v>
      </c>
      <c r="B67" s="238"/>
      <c r="C67" s="455" t="s">
        <v>111</v>
      </c>
      <c r="D67" s="410">
        <v>40</v>
      </c>
      <c r="E67" s="236" t="s">
        <v>146</v>
      </c>
      <c r="F67" s="404">
        <v>17</v>
      </c>
      <c r="G67" s="485"/>
      <c r="H67" s="323"/>
      <c r="I67" s="486"/>
      <c r="J67" s="486"/>
      <c r="K67" s="487"/>
      <c r="L67" s="231"/>
      <c r="M67" s="232"/>
      <c r="N67" s="231"/>
      <c r="O67" s="231"/>
      <c r="P67" s="231"/>
      <c r="Q67" s="233"/>
    </row>
    <row r="68" spans="1:17" s="56" customFormat="1">
      <c r="A68" s="234">
        <v>54</v>
      </c>
      <c r="B68" s="238"/>
      <c r="C68" s="455" t="s">
        <v>112</v>
      </c>
      <c r="D68" s="410">
        <v>50</v>
      </c>
      <c r="E68" s="236" t="s">
        <v>146</v>
      </c>
      <c r="F68" s="404">
        <v>53</v>
      </c>
      <c r="G68" s="485"/>
      <c r="H68" s="323"/>
      <c r="I68" s="486"/>
      <c r="J68" s="486"/>
      <c r="K68" s="487"/>
      <c r="L68" s="231"/>
      <c r="M68" s="232"/>
      <c r="N68" s="231"/>
      <c r="O68" s="231"/>
      <c r="P68" s="231"/>
      <c r="Q68" s="233"/>
    </row>
    <row r="69" spans="1:17" s="56" customFormat="1">
      <c r="A69" s="234">
        <v>55</v>
      </c>
      <c r="B69" s="238"/>
      <c r="C69" s="455" t="s">
        <v>113</v>
      </c>
      <c r="D69" s="410">
        <v>63</v>
      </c>
      <c r="E69" s="236" t="s">
        <v>146</v>
      </c>
      <c r="F69" s="404">
        <v>106</v>
      </c>
      <c r="G69" s="485"/>
      <c r="H69" s="323"/>
      <c r="I69" s="486"/>
      <c r="J69" s="486"/>
      <c r="K69" s="487"/>
      <c r="L69" s="231"/>
      <c r="M69" s="232"/>
      <c r="N69" s="231"/>
      <c r="O69" s="231"/>
      <c r="P69" s="231"/>
      <c r="Q69" s="233"/>
    </row>
    <row r="70" spans="1:17" s="56" customFormat="1">
      <c r="A70" s="234">
        <v>56</v>
      </c>
      <c r="B70" s="238"/>
      <c r="C70" s="456" t="s">
        <v>115</v>
      </c>
      <c r="D70" s="404"/>
      <c r="E70" s="236" t="s">
        <v>140</v>
      </c>
      <c r="F70" s="404">
        <v>1</v>
      </c>
      <c r="G70" s="161"/>
      <c r="H70" s="323"/>
      <c r="I70" s="486"/>
      <c r="J70" s="321"/>
      <c r="K70" s="486"/>
      <c r="L70" s="231"/>
      <c r="M70" s="232"/>
      <c r="N70" s="231"/>
      <c r="O70" s="231"/>
      <c r="P70" s="231"/>
      <c r="Q70" s="233"/>
    </row>
    <row r="71" spans="1:17" s="56" customFormat="1">
      <c r="A71" s="234">
        <v>57</v>
      </c>
      <c r="B71" s="238"/>
      <c r="C71" s="409" t="s">
        <v>135</v>
      </c>
      <c r="D71" s="410">
        <v>32</v>
      </c>
      <c r="E71" s="236" t="s">
        <v>145</v>
      </c>
      <c r="F71" s="404">
        <v>45</v>
      </c>
      <c r="G71" s="161"/>
      <c r="H71" s="323"/>
      <c r="I71" s="161"/>
      <c r="J71" s="321"/>
      <c r="K71" s="487"/>
      <c r="L71" s="231"/>
      <c r="M71" s="232"/>
      <c r="N71" s="231"/>
      <c r="O71" s="231"/>
      <c r="P71" s="231"/>
      <c r="Q71" s="233"/>
    </row>
    <row r="72" spans="1:17" s="56" customFormat="1">
      <c r="A72" s="234">
        <v>58</v>
      </c>
      <c r="B72" s="238"/>
      <c r="C72" s="409" t="s">
        <v>135</v>
      </c>
      <c r="D72" s="410">
        <v>40</v>
      </c>
      <c r="E72" s="236" t="s">
        <v>145</v>
      </c>
      <c r="F72" s="404">
        <v>17</v>
      </c>
      <c r="G72" s="161"/>
      <c r="H72" s="323"/>
      <c r="I72" s="161"/>
      <c r="J72" s="321"/>
      <c r="K72" s="487"/>
      <c r="L72" s="231"/>
      <c r="M72" s="232"/>
      <c r="N72" s="231"/>
      <c r="O72" s="231"/>
      <c r="P72" s="231"/>
      <c r="Q72" s="233"/>
    </row>
    <row r="73" spans="1:17" s="56" customFormat="1">
      <c r="A73" s="234">
        <v>59</v>
      </c>
      <c r="B73" s="238"/>
      <c r="C73" s="409" t="s">
        <v>135</v>
      </c>
      <c r="D73" s="410">
        <v>50</v>
      </c>
      <c r="E73" s="236" t="s">
        <v>145</v>
      </c>
      <c r="F73" s="404">
        <v>53</v>
      </c>
      <c r="G73" s="161"/>
      <c r="H73" s="323"/>
      <c r="I73" s="161"/>
      <c r="J73" s="321"/>
      <c r="K73" s="487"/>
      <c r="L73" s="231"/>
      <c r="M73" s="232"/>
      <c r="N73" s="231"/>
      <c r="O73" s="231"/>
      <c r="P73" s="231"/>
      <c r="Q73" s="233"/>
    </row>
    <row r="74" spans="1:17" s="56" customFormat="1">
      <c r="A74" s="234">
        <v>60</v>
      </c>
      <c r="B74" s="238"/>
      <c r="C74" s="409" t="s">
        <v>135</v>
      </c>
      <c r="D74" s="410">
        <v>63</v>
      </c>
      <c r="E74" s="236" t="s">
        <v>145</v>
      </c>
      <c r="F74" s="404">
        <v>106</v>
      </c>
      <c r="G74" s="161"/>
      <c r="H74" s="323"/>
      <c r="I74" s="161"/>
      <c r="J74" s="321"/>
      <c r="K74" s="487"/>
      <c r="L74" s="231"/>
      <c r="M74" s="232"/>
      <c r="N74" s="231"/>
      <c r="O74" s="231"/>
      <c r="P74" s="231"/>
      <c r="Q74" s="233"/>
    </row>
    <row r="75" spans="1:17" s="56" customFormat="1">
      <c r="A75" s="234">
        <v>61</v>
      </c>
      <c r="B75" s="238"/>
      <c r="C75" s="456" t="s">
        <v>136</v>
      </c>
      <c r="D75" s="404"/>
      <c r="E75" s="236" t="s">
        <v>141</v>
      </c>
      <c r="F75" s="404">
        <v>1</v>
      </c>
      <c r="G75" s="161"/>
      <c r="H75" s="323"/>
      <c r="I75" s="161"/>
      <c r="J75" s="321"/>
      <c r="K75" s="487"/>
      <c r="L75" s="231"/>
      <c r="M75" s="232"/>
      <c r="N75" s="231"/>
      <c r="O75" s="231"/>
      <c r="P75" s="231"/>
      <c r="Q75" s="233"/>
    </row>
    <row r="76" spans="1:17" s="56" customFormat="1">
      <c r="A76" s="234">
        <v>62</v>
      </c>
      <c r="B76" s="238"/>
      <c r="C76" s="456" t="s">
        <v>137</v>
      </c>
      <c r="D76" s="404"/>
      <c r="E76" s="236" t="s">
        <v>141</v>
      </c>
      <c r="F76" s="404">
        <v>1</v>
      </c>
      <c r="G76" s="161"/>
      <c r="H76" s="323"/>
      <c r="I76" s="161"/>
      <c r="J76" s="321"/>
      <c r="K76" s="487"/>
      <c r="L76" s="231"/>
      <c r="M76" s="232"/>
      <c r="N76" s="231"/>
      <c r="O76" s="231"/>
      <c r="P76" s="231"/>
      <c r="Q76" s="233"/>
    </row>
    <row r="77" spans="1:17" s="56" customFormat="1">
      <c r="A77" s="234">
        <v>63</v>
      </c>
      <c r="B77" s="238"/>
      <c r="C77" s="456" t="s">
        <v>1043</v>
      </c>
      <c r="D77" s="404"/>
      <c r="E77" s="236" t="s">
        <v>141</v>
      </c>
      <c r="F77" s="404">
        <v>1</v>
      </c>
      <c r="G77" s="161"/>
      <c r="H77" s="323"/>
      <c r="I77" s="161"/>
      <c r="J77" s="321"/>
      <c r="K77" s="487"/>
      <c r="L77" s="231"/>
      <c r="M77" s="232"/>
      <c r="N77" s="231"/>
      <c r="O77" s="231"/>
      <c r="P77" s="231"/>
      <c r="Q77" s="233"/>
    </row>
    <row r="78" spans="1:17" s="56" customFormat="1">
      <c r="A78" s="234">
        <v>64</v>
      </c>
      <c r="B78" s="238"/>
      <c r="C78" s="456" t="s">
        <v>1044</v>
      </c>
      <c r="D78" s="404"/>
      <c r="E78" s="236" t="s">
        <v>141</v>
      </c>
      <c r="F78" s="404">
        <v>1</v>
      </c>
      <c r="G78" s="161"/>
      <c r="H78" s="323"/>
      <c r="I78" s="161"/>
      <c r="J78" s="321"/>
      <c r="K78" s="487"/>
      <c r="L78" s="231"/>
      <c r="M78" s="232"/>
      <c r="N78" s="231"/>
      <c r="O78" s="231"/>
      <c r="P78" s="231"/>
      <c r="Q78" s="233"/>
    </row>
    <row r="79" spans="1:17" s="56" customFormat="1">
      <c r="A79" s="234">
        <v>65</v>
      </c>
      <c r="B79" s="238"/>
      <c r="C79" s="456" t="s">
        <v>138</v>
      </c>
      <c r="D79" s="404"/>
      <c r="E79" s="236" t="s">
        <v>141</v>
      </c>
      <c r="F79" s="404">
        <v>1</v>
      </c>
      <c r="G79" s="161"/>
      <c r="H79" s="323"/>
      <c r="I79" s="161"/>
      <c r="J79" s="321"/>
      <c r="K79" s="487"/>
      <c r="L79" s="231"/>
      <c r="M79" s="232"/>
      <c r="N79" s="231"/>
      <c r="O79" s="231"/>
      <c r="P79" s="231"/>
      <c r="Q79" s="233"/>
    </row>
    <row r="80" spans="1:17" s="56" customFormat="1">
      <c r="A80" s="234">
        <v>66</v>
      </c>
      <c r="B80" s="238"/>
      <c r="C80" s="456" t="s">
        <v>139</v>
      </c>
      <c r="D80" s="456"/>
      <c r="E80" s="236" t="s">
        <v>141</v>
      </c>
      <c r="F80" s="404">
        <v>1</v>
      </c>
      <c r="G80" s="161"/>
      <c r="H80" s="323"/>
      <c r="I80" s="161"/>
      <c r="J80" s="321"/>
      <c r="K80" s="487"/>
      <c r="L80" s="231"/>
      <c r="M80" s="232"/>
      <c r="N80" s="231"/>
      <c r="O80" s="231"/>
      <c r="P80" s="231"/>
      <c r="Q80" s="233"/>
    </row>
    <row r="81" spans="1:17" s="56" customFormat="1">
      <c r="A81" s="316"/>
      <c r="B81" s="253"/>
      <c r="C81" s="489"/>
      <c r="D81" s="489"/>
      <c r="E81" s="490"/>
      <c r="F81" s="257"/>
      <c r="G81" s="319"/>
      <c r="H81" s="319"/>
      <c r="I81" s="257"/>
      <c r="J81" s="257"/>
      <c r="K81" s="257"/>
      <c r="L81" s="257"/>
      <c r="M81" s="319"/>
      <c r="N81" s="257"/>
      <c r="O81" s="257"/>
      <c r="P81" s="257"/>
      <c r="Q81" s="320"/>
    </row>
    <row r="82" spans="1:17" ht="15.4" customHeight="1">
      <c r="A82" s="223"/>
      <c r="B82" s="223"/>
      <c r="C82" s="863" t="s">
        <v>98</v>
      </c>
      <c r="D82" s="863"/>
      <c r="E82" s="864"/>
      <c r="F82" s="864"/>
      <c r="G82" s="864"/>
      <c r="H82" s="864"/>
      <c r="I82" s="864"/>
      <c r="J82" s="864"/>
      <c r="K82" s="864"/>
      <c r="L82" s="864"/>
      <c r="M82" s="241"/>
      <c r="N82" s="241"/>
      <c r="O82" s="241"/>
      <c r="P82" s="241"/>
      <c r="Q82" s="241"/>
    </row>
    <row r="83" spans="1:17" s="114" customFormat="1" collapsed="1">
      <c r="J83" s="135"/>
    </row>
    <row r="84" spans="1:17" s="1" customFormat="1" ht="12.75" customHeight="1">
      <c r="B84" s="136" t="s">
        <v>52</v>
      </c>
    </row>
    <row r="85" spans="1:17" s="1" customFormat="1" ht="45" customHeight="1">
      <c r="A85" s="89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5" s="893"/>
      <c r="C85" s="893"/>
      <c r="D85" s="893"/>
      <c r="E85" s="893"/>
      <c r="F85" s="893"/>
      <c r="G85" s="893"/>
      <c r="H85" s="893"/>
      <c r="I85" s="893"/>
      <c r="J85" s="893"/>
      <c r="K85" s="893"/>
      <c r="L85" s="893"/>
      <c r="M85" s="893"/>
      <c r="N85" s="893"/>
      <c r="O85" s="893"/>
      <c r="P85" s="893"/>
      <c r="Q85" s="893"/>
    </row>
    <row r="86" spans="1:17" s="1" customFormat="1" ht="77.25" customHeight="1">
      <c r="A86" s="893"/>
      <c r="B86" s="893"/>
      <c r="C86" s="893"/>
      <c r="D86" s="893"/>
      <c r="E86" s="893"/>
      <c r="F86" s="893"/>
      <c r="G86" s="893"/>
      <c r="H86" s="893"/>
      <c r="I86" s="893"/>
      <c r="J86" s="893"/>
      <c r="K86" s="893"/>
      <c r="L86" s="893"/>
      <c r="M86" s="893"/>
      <c r="N86" s="893"/>
      <c r="O86" s="893"/>
      <c r="P86" s="893"/>
      <c r="Q86" s="893"/>
    </row>
    <row r="87" spans="1:17" s="1" customFormat="1" ht="12.75" customHeight="1">
      <c r="B87" s="491"/>
    </row>
    <row r="88" spans="1:17" s="1" customFormat="1" ht="12.75" customHeight="1">
      <c r="B88" s="491"/>
    </row>
    <row r="89" spans="1:17" s="114" customFormat="1">
      <c r="B89" s="114" t="s">
        <v>8</v>
      </c>
      <c r="M89" s="142" t="str">
        <f>Koptame!B41</f>
        <v>Pārbaudīja:</v>
      </c>
      <c r="N89" s="142"/>
      <c r="O89" s="142"/>
      <c r="P89" s="142"/>
      <c r="Q89" s="142"/>
    </row>
    <row r="90" spans="1:17" s="114" customFormat="1" ht="14.25" customHeight="1">
      <c r="C90" s="134">
        <f>Koptame!C36</f>
        <v>0</v>
      </c>
      <c r="D90" s="134"/>
      <c r="M90" s="134"/>
      <c r="N90" s="854">
        <f>Koptame!C42</f>
        <v>0</v>
      </c>
      <c r="O90" s="854"/>
      <c r="P90" s="142"/>
      <c r="Q90" s="142"/>
    </row>
    <row r="91" spans="1:17" s="114" customFormat="1">
      <c r="C91" s="133">
        <f>Koptame!C37</f>
        <v>0</v>
      </c>
      <c r="D91" s="133"/>
      <c r="M91" s="133"/>
      <c r="N91" s="855">
        <f>Koptame!C43</f>
        <v>0</v>
      </c>
      <c r="O91" s="855"/>
      <c r="P91" s="142"/>
      <c r="Q91" s="142"/>
    </row>
    <row r="92" spans="1:17" s="114" customFormat="1" collapsed="1">
      <c r="B92" s="135"/>
      <c r="G92" s="135"/>
      <c r="H92" s="135"/>
    </row>
    <row r="93" spans="1:17">
      <c r="B93" s="56"/>
      <c r="G93" s="56"/>
      <c r="H93" s="56"/>
      <c r="J93" s="19"/>
    </row>
    <row r="94" spans="1:17">
      <c r="B94" s="56"/>
      <c r="G94" s="56"/>
      <c r="H94" s="56"/>
      <c r="J94" s="19"/>
    </row>
  </sheetData>
  <mergeCells count="17">
    <mergeCell ref="A2:Q2"/>
    <mergeCell ref="E3:Q3"/>
    <mergeCell ref="E4:Q4"/>
    <mergeCell ref="E5:Q5"/>
    <mergeCell ref="M9:P9"/>
    <mergeCell ref="N91:O91"/>
    <mergeCell ref="G11:L11"/>
    <mergeCell ref="M11:Q11"/>
    <mergeCell ref="C82:L82"/>
    <mergeCell ref="N90:O90"/>
    <mergeCell ref="A86:Q86"/>
    <mergeCell ref="A85:Q85"/>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75" max="1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Q314"/>
  <sheetViews>
    <sheetView showZeros="0" view="pageBreakPreview" zoomScale="110" zoomScaleNormal="100" zoomScaleSheetLayoutView="110" workbookViewId="0">
      <selection activeCell="D300" sqref="D300"/>
    </sheetView>
  </sheetViews>
  <sheetFormatPr defaultColWidth="9.140625" defaultRowHeight="14.25"/>
  <cols>
    <col min="1" max="1" width="7" style="19" customWidth="1"/>
    <col min="2" max="2" width="8.28515625" style="19" customWidth="1"/>
    <col min="3" max="3" width="27.28515625" style="19" customWidth="1"/>
    <col min="4" max="4" width="22.7109375" style="19" customWidth="1"/>
    <col min="5" max="5" width="8.140625" style="19" customWidth="1"/>
    <col min="6" max="6" width="9.140625" style="19"/>
    <col min="7" max="9" width="9.140625" style="56"/>
    <col min="10" max="10" width="11.7109375" style="56" customWidth="1"/>
    <col min="11" max="11" width="9.140625" style="56"/>
    <col min="12" max="12" width="10.85546875" style="19" customWidth="1"/>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108"/>
      <c r="H1" s="154" t="s">
        <v>87</v>
      </c>
      <c r="I1" s="492" t="str">
        <f>kops2!B24</f>
        <v>2,4</v>
      </c>
      <c r="J1" s="53"/>
      <c r="K1" s="53"/>
    </row>
    <row r="2" spans="1:17" s="24" customFormat="1" ht="15">
      <c r="A2" s="865" t="str">
        <f>C13</f>
        <v xml:space="preserve">Ventilācija </v>
      </c>
      <c r="B2" s="865"/>
      <c r="C2" s="865"/>
      <c r="D2" s="865"/>
      <c r="E2" s="865"/>
      <c r="F2" s="865"/>
      <c r="G2" s="865"/>
      <c r="H2" s="865"/>
      <c r="I2" s="865"/>
      <c r="J2" s="865"/>
      <c r="K2" s="865"/>
      <c r="L2" s="865"/>
      <c r="M2" s="865"/>
      <c r="N2" s="865"/>
      <c r="O2" s="865"/>
      <c r="P2" s="865"/>
      <c r="Q2" s="865"/>
    </row>
    <row r="3" spans="1:17" ht="15">
      <c r="A3" s="20"/>
      <c r="B3" s="20"/>
      <c r="C3" s="20" t="s">
        <v>11</v>
      </c>
      <c r="D3" s="20"/>
      <c r="E3" s="867" t="str">
        <f>Koptame!C11</f>
        <v>Pirmsskolas izglītības iestāde</v>
      </c>
      <c r="F3" s="867"/>
      <c r="G3" s="867"/>
      <c r="H3" s="867"/>
      <c r="I3" s="867"/>
      <c r="J3" s="867"/>
      <c r="K3" s="867"/>
      <c r="L3" s="867"/>
      <c r="M3" s="867"/>
      <c r="N3" s="867"/>
      <c r="O3" s="867"/>
      <c r="P3" s="867"/>
      <c r="Q3" s="867"/>
    </row>
    <row r="4" spans="1:17" ht="15">
      <c r="A4" s="20"/>
      <c r="B4" s="20"/>
      <c r="C4" s="20" t="s">
        <v>12</v>
      </c>
      <c r="D4" s="20"/>
      <c r="E4" s="867" t="str">
        <f>Koptame!C12</f>
        <v>Pirmsskolas izglītības iestādes jaunbūve</v>
      </c>
      <c r="F4" s="867"/>
      <c r="G4" s="867"/>
      <c r="H4" s="867"/>
      <c r="I4" s="867"/>
      <c r="J4" s="867"/>
      <c r="K4" s="867"/>
      <c r="L4" s="867"/>
      <c r="M4" s="867"/>
      <c r="N4" s="867"/>
      <c r="O4" s="867"/>
      <c r="P4" s="867"/>
      <c r="Q4" s="867"/>
    </row>
    <row r="5" spans="1:17" ht="15">
      <c r="A5" s="20"/>
      <c r="B5" s="20"/>
      <c r="C5" s="20" t="s">
        <v>13</v>
      </c>
      <c r="D5" s="20"/>
      <c r="E5" s="867" t="str">
        <f>Koptame!C13</f>
        <v>Baložu iela 33, Baloži, Ķekavas novads</v>
      </c>
      <c r="F5" s="867"/>
      <c r="G5" s="867"/>
      <c r="H5" s="867"/>
      <c r="I5" s="867"/>
      <c r="J5" s="867"/>
      <c r="K5" s="867"/>
      <c r="L5" s="867"/>
      <c r="M5" s="867"/>
      <c r="N5" s="867"/>
      <c r="O5" s="867"/>
      <c r="P5" s="867"/>
      <c r="Q5" s="867"/>
    </row>
    <row r="6" spans="1:17">
      <c r="A6" s="20"/>
      <c r="B6" s="20"/>
      <c r="C6" s="20" t="str">
        <f>Koptame!B14</f>
        <v>Iepirkuma Id Nr.</v>
      </c>
      <c r="D6" s="20"/>
      <c r="E6" s="22" t="str">
        <f>Koptame!C14</f>
        <v>ĶNP 2023/85</v>
      </c>
      <c r="F6" s="43"/>
      <c r="G6" s="54"/>
      <c r="H6" s="54"/>
      <c r="I6" s="54"/>
      <c r="J6" s="54"/>
      <c r="K6" s="54"/>
      <c r="L6" s="43"/>
      <c r="M6" s="43"/>
      <c r="N6" s="43"/>
      <c r="O6" s="43"/>
      <c r="P6" s="43"/>
      <c r="Q6" s="25"/>
    </row>
    <row r="7" spans="1:17">
      <c r="A7" s="3" t="str">
        <f>Koptame!B17</f>
        <v>Tāme sastādīta 2024.gada tirgus cenās</v>
      </c>
      <c r="B7" s="46"/>
      <c r="E7" s="22"/>
      <c r="F7" s="22"/>
      <c r="G7" s="55"/>
      <c r="H7" s="55"/>
      <c r="I7" s="55"/>
      <c r="J7" s="55"/>
      <c r="K7" s="55"/>
      <c r="L7" s="43"/>
      <c r="M7" s="43"/>
      <c r="N7" s="43"/>
      <c r="O7" s="43"/>
      <c r="P7" s="20" t="s">
        <v>86</v>
      </c>
      <c r="Q7" s="26">
        <f>Q302</f>
        <v>0</v>
      </c>
    </row>
    <row r="8" spans="1:17">
      <c r="A8" s="23"/>
      <c r="B8" s="23"/>
      <c r="E8" s="27"/>
      <c r="F8" s="43"/>
      <c r="G8" s="54"/>
      <c r="H8" s="54"/>
      <c r="I8" s="54"/>
      <c r="J8" s="54"/>
      <c r="K8" s="54"/>
      <c r="L8" s="43"/>
      <c r="O8" s="43"/>
      <c r="P8" s="43"/>
      <c r="Q8" s="25"/>
    </row>
    <row r="9" spans="1:17" ht="15.4" customHeight="1">
      <c r="A9" s="45"/>
      <c r="B9" s="45"/>
      <c r="K9" s="167"/>
      <c r="L9" s="44"/>
      <c r="M9" s="866" t="str">
        <f>Koptame!D16</f>
        <v xml:space="preserve">Tāme sastādīta:   </v>
      </c>
      <c r="N9" s="866"/>
      <c r="O9" s="866"/>
      <c r="P9" s="866"/>
      <c r="Q9" s="44"/>
    </row>
    <row r="10" spans="1:17" ht="15">
      <c r="A10" s="45"/>
      <c r="B10" s="45"/>
    </row>
    <row r="11" spans="1:17" ht="14.25" customHeight="1">
      <c r="A11" s="858" t="s">
        <v>15</v>
      </c>
      <c r="B11" s="868" t="s">
        <v>21</v>
      </c>
      <c r="C11" s="889" t="s">
        <v>91</v>
      </c>
      <c r="D11" s="890"/>
      <c r="E11" s="862" t="s">
        <v>22</v>
      </c>
      <c r="F11" s="858" t="s">
        <v>23</v>
      </c>
      <c r="G11" s="856" t="s">
        <v>24</v>
      </c>
      <c r="H11" s="856"/>
      <c r="I11" s="856"/>
      <c r="J11" s="856"/>
      <c r="K11" s="856"/>
      <c r="L11" s="856"/>
      <c r="M11" s="856" t="s">
        <v>25</v>
      </c>
      <c r="N11" s="856"/>
      <c r="O11" s="856"/>
      <c r="P11" s="856"/>
      <c r="Q11" s="856"/>
    </row>
    <row r="12" spans="1:17" ht="64.5">
      <c r="A12" s="858"/>
      <c r="B12" s="869"/>
      <c r="C12" s="894"/>
      <c r="D12" s="895"/>
      <c r="E12" s="862"/>
      <c r="F12" s="858"/>
      <c r="G12" s="168" t="s">
        <v>26</v>
      </c>
      <c r="H12" s="168" t="s">
        <v>55</v>
      </c>
      <c r="I12" s="168" t="s">
        <v>56</v>
      </c>
      <c r="J12" s="168" t="s">
        <v>89</v>
      </c>
      <c r="K12" s="168" t="s">
        <v>57</v>
      </c>
      <c r="L12" s="144" t="s">
        <v>58</v>
      </c>
      <c r="M12" s="144" t="s">
        <v>18</v>
      </c>
      <c r="N12" s="144" t="s">
        <v>56</v>
      </c>
      <c r="O12" s="144" t="s">
        <v>89</v>
      </c>
      <c r="P12" s="144" t="s">
        <v>57</v>
      </c>
      <c r="Q12" s="144" t="s">
        <v>59</v>
      </c>
    </row>
    <row r="13" spans="1:17" ht="15.75">
      <c r="A13" s="242"/>
      <c r="B13" s="309">
        <v>0</v>
      </c>
      <c r="C13" s="244" t="str">
        <f>kops2!C24</f>
        <v xml:space="preserve">Ventilācija </v>
      </c>
      <c r="D13" s="244"/>
      <c r="E13" s="224"/>
      <c r="F13" s="225"/>
      <c r="G13" s="245">
        <v>0</v>
      </c>
      <c r="H13" s="246">
        <v>0</v>
      </c>
      <c r="I13" s="246">
        <v>0</v>
      </c>
      <c r="J13" s="246">
        <v>0</v>
      </c>
      <c r="K13" s="246">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171" t="s">
        <v>647</v>
      </c>
      <c r="D14" s="14"/>
      <c r="E14" s="15"/>
      <c r="F14" s="172"/>
      <c r="G14" s="165"/>
      <c r="H14" s="165"/>
      <c r="I14" s="165"/>
      <c r="J14" s="165"/>
      <c r="K14" s="165"/>
      <c r="L14" s="174"/>
      <c r="M14" s="173"/>
      <c r="N14" s="173"/>
      <c r="O14" s="173"/>
      <c r="P14" s="173"/>
      <c r="Q14" s="175"/>
    </row>
    <row r="15" spans="1:17" s="56" customFormat="1">
      <c r="A15" s="251">
        <v>1</v>
      </c>
      <c r="B15" s="307"/>
      <c r="C15" s="306" t="s">
        <v>148</v>
      </c>
      <c r="D15" s="324">
        <v>100</v>
      </c>
      <c r="E15" s="278" t="s">
        <v>146</v>
      </c>
      <c r="F15" s="313">
        <v>116</v>
      </c>
      <c r="G15" s="180"/>
      <c r="H15" s="180"/>
      <c r="I15" s="180"/>
      <c r="J15" s="180"/>
      <c r="K15" s="180"/>
      <c r="L15" s="231"/>
      <c r="M15" s="232"/>
      <c r="N15" s="231"/>
      <c r="O15" s="231"/>
      <c r="P15" s="231"/>
      <c r="Q15" s="233"/>
    </row>
    <row r="16" spans="1:17" s="56" customFormat="1">
      <c r="A16" s="251">
        <v>2</v>
      </c>
      <c r="B16" s="307"/>
      <c r="C16" s="306" t="s">
        <v>148</v>
      </c>
      <c r="D16" s="324">
        <v>125</v>
      </c>
      <c r="E16" s="278" t="s">
        <v>146</v>
      </c>
      <c r="F16" s="313">
        <v>136</v>
      </c>
      <c r="G16" s="180"/>
      <c r="H16" s="180"/>
      <c r="I16" s="180"/>
      <c r="J16" s="180"/>
      <c r="K16" s="180"/>
      <c r="L16" s="231"/>
      <c r="M16" s="232"/>
      <c r="N16" s="231"/>
      <c r="O16" s="231"/>
      <c r="P16" s="231"/>
      <c r="Q16" s="233"/>
    </row>
    <row r="17" spans="1:17" s="56" customFormat="1">
      <c r="A17" s="251">
        <v>3</v>
      </c>
      <c r="B17" s="307"/>
      <c r="C17" s="306" t="s">
        <v>148</v>
      </c>
      <c r="D17" s="324">
        <v>160</v>
      </c>
      <c r="E17" s="278" t="s">
        <v>146</v>
      </c>
      <c r="F17" s="313">
        <v>184</v>
      </c>
      <c r="G17" s="180"/>
      <c r="H17" s="180"/>
      <c r="I17" s="180"/>
      <c r="J17" s="180"/>
      <c r="K17" s="180"/>
      <c r="L17" s="231"/>
      <c r="M17" s="232"/>
      <c r="N17" s="231"/>
      <c r="O17" s="231"/>
      <c r="P17" s="231"/>
      <c r="Q17" s="233"/>
    </row>
    <row r="18" spans="1:17" s="56" customFormat="1">
      <c r="A18" s="251">
        <v>4</v>
      </c>
      <c r="B18" s="307"/>
      <c r="C18" s="306" t="s">
        <v>148</v>
      </c>
      <c r="D18" s="324">
        <v>200</v>
      </c>
      <c r="E18" s="278" t="s">
        <v>146</v>
      </c>
      <c r="F18" s="313">
        <v>260</v>
      </c>
      <c r="G18" s="180"/>
      <c r="H18" s="180"/>
      <c r="I18" s="180"/>
      <c r="J18" s="180"/>
      <c r="K18" s="180"/>
      <c r="L18" s="231"/>
      <c r="M18" s="232"/>
      <c r="N18" s="231"/>
      <c r="O18" s="231"/>
      <c r="P18" s="231"/>
      <c r="Q18" s="233"/>
    </row>
    <row r="19" spans="1:17" s="56" customFormat="1">
      <c r="A19" s="251">
        <v>5</v>
      </c>
      <c r="B19" s="307"/>
      <c r="C19" s="306" t="s">
        <v>148</v>
      </c>
      <c r="D19" s="324">
        <v>250</v>
      </c>
      <c r="E19" s="278" t="s">
        <v>146</v>
      </c>
      <c r="F19" s="313">
        <v>287</v>
      </c>
      <c r="G19" s="180"/>
      <c r="H19" s="180"/>
      <c r="I19" s="180"/>
      <c r="J19" s="180"/>
      <c r="K19" s="180"/>
      <c r="L19" s="231"/>
      <c r="M19" s="232"/>
      <c r="N19" s="231"/>
      <c r="O19" s="231"/>
      <c r="P19" s="231"/>
      <c r="Q19" s="233"/>
    </row>
    <row r="20" spans="1:17" s="56" customFormat="1">
      <c r="A20" s="251">
        <v>6</v>
      </c>
      <c r="B20" s="307"/>
      <c r="C20" s="306" t="s">
        <v>148</v>
      </c>
      <c r="D20" s="324">
        <v>315</v>
      </c>
      <c r="E20" s="278" t="s">
        <v>146</v>
      </c>
      <c r="F20" s="313">
        <v>455</v>
      </c>
      <c r="G20" s="180"/>
      <c r="H20" s="180"/>
      <c r="I20" s="180"/>
      <c r="J20" s="180"/>
      <c r="K20" s="180"/>
      <c r="L20" s="231"/>
      <c r="M20" s="232"/>
      <c r="N20" s="231"/>
      <c r="O20" s="231"/>
      <c r="P20" s="231"/>
      <c r="Q20" s="233"/>
    </row>
    <row r="21" spans="1:17" s="56" customFormat="1">
      <c r="A21" s="251">
        <v>7</v>
      </c>
      <c r="B21" s="307"/>
      <c r="C21" s="306" t="s">
        <v>148</v>
      </c>
      <c r="D21" s="324">
        <v>400</v>
      </c>
      <c r="E21" s="278" t="s">
        <v>146</v>
      </c>
      <c r="F21" s="313">
        <v>132</v>
      </c>
      <c r="G21" s="180"/>
      <c r="H21" s="180"/>
      <c r="I21" s="180"/>
      <c r="J21" s="180"/>
      <c r="K21" s="180"/>
      <c r="L21" s="231"/>
      <c r="M21" s="232"/>
      <c r="N21" s="231"/>
      <c r="O21" s="231"/>
      <c r="P21" s="231"/>
      <c r="Q21" s="233"/>
    </row>
    <row r="22" spans="1:17" s="56" customFormat="1">
      <c r="A22" s="251">
        <v>8</v>
      </c>
      <c r="B22" s="307"/>
      <c r="C22" s="306" t="s">
        <v>148</v>
      </c>
      <c r="D22" s="324">
        <v>500</v>
      </c>
      <c r="E22" s="278" t="s">
        <v>146</v>
      </c>
      <c r="F22" s="313">
        <v>164</v>
      </c>
      <c r="G22" s="180"/>
      <c r="H22" s="180"/>
      <c r="I22" s="180"/>
      <c r="J22" s="180"/>
      <c r="K22" s="180"/>
      <c r="L22" s="231"/>
      <c r="M22" s="232"/>
      <c r="N22" s="231"/>
      <c r="O22" s="231"/>
      <c r="P22" s="231"/>
      <c r="Q22" s="233"/>
    </row>
    <row r="23" spans="1:17" s="56" customFormat="1">
      <c r="A23" s="251">
        <v>9</v>
      </c>
      <c r="B23" s="307"/>
      <c r="C23" s="306" t="s">
        <v>148</v>
      </c>
      <c r="D23" s="324">
        <v>630</v>
      </c>
      <c r="E23" s="278" t="s">
        <v>146</v>
      </c>
      <c r="F23" s="313">
        <v>50</v>
      </c>
      <c r="G23" s="180"/>
      <c r="H23" s="180"/>
      <c r="I23" s="180"/>
      <c r="J23" s="180"/>
      <c r="K23" s="180"/>
      <c r="L23" s="231"/>
      <c r="M23" s="232"/>
      <c r="N23" s="231"/>
      <c r="O23" s="231"/>
      <c r="P23" s="231"/>
      <c r="Q23" s="233"/>
    </row>
    <row r="24" spans="1:17" s="56" customFormat="1">
      <c r="A24" s="251">
        <v>10</v>
      </c>
      <c r="B24" s="307"/>
      <c r="C24" s="306" t="s">
        <v>148</v>
      </c>
      <c r="D24" s="324" t="s">
        <v>149</v>
      </c>
      <c r="E24" s="278" t="s">
        <v>146</v>
      </c>
      <c r="F24" s="313">
        <v>1</v>
      </c>
      <c r="G24" s="180"/>
      <c r="H24" s="180"/>
      <c r="I24" s="180"/>
      <c r="J24" s="493"/>
      <c r="K24" s="180"/>
      <c r="L24" s="231"/>
      <c r="M24" s="232"/>
      <c r="N24" s="231"/>
      <c r="O24" s="231"/>
      <c r="P24" s="231"/>
      <c r="Q24" s="233"/>
    </row>
    <row r="25" spans="1:17" s="56" customFormat="1">
      <c r="A25" s="251">
        <v>11</v>
      </c>
      <c r="B25" s="307"/>
      <c r="C25" s="306" t="s">
        <v>148</v>
      </c>
      <c r="D25" s="324" t="s">
        <v>150</v>
      </c>
      <c r="E25" s="278" t="s">
        <v>146</v>
      </c>
      <c r="F25" s="313">
        <v>5</v>
      </c>
      <c r="G25" s="180"/>
      <c r="H25" s="180"/>
      <c r="I25" s="180"/>
      <c r="J25" s="493"/>
      <c r="K25" s="180"/>
      <c r="L25" s="231"/>
      <c r="M25" s="232"/>
      <c r="N25" s="231"/>
      <c r="O25" s="231"/>
      <c r="P25" s="231"/>
      <c r="Q25" s="233"/>
    </row>
    <row r="26" spans="1:17" s="56" customFormat="1">
      <c r="A26" s="251">
        <v>12</v>
      </c>
      <c r="B26" s="307"/>
      <c r="C26" s="306" t="s">
        <v>148</v>
      </c>
      <c r="D26" s="324" t="s">
        <v>151</v>
      </c>
      <c r="E26" s="278" t="s">
        <v>146</v>
      </c>
      <c r="F26" s="313">
        <v>18</v>
      </c>
      <c r="G26" s="180"/>
      <c r="H26" s="180"/>
      <c r="I26" s="180"/>
      <c r="J26" s="493"/>
      <c r="K26" s="180"/>
      <c r="L26" s="231"/>
      <c r="M26" s="232"/>
      <c r="N26" s="231"/>
      <c r="O26" s="231"/>
      <c r="P26" s="231"/>
      <c r="Q26" s="233"/>
    </row>
    <row r="27" spans="1:17" s="56" customFormat="1">
      <c r="A27" s="251">
        <v>13</v>
      </c>
      <c r="B27" s="307"/>
      <c r="C27" s="306" t="s">
        <v>148</v>
      </c>
      <c r="D27" s="324" t="s">
        <v>152</v>
      </c>
      <c r="E27" s="278" t="s">
        <v>146</v>
      </c>
      <c r="F27" s="313">
        <v>27</v>
      </c>
      <c r="G27" s="180"/>
      <c r="H27" s="180"/>
      <c r="I27" s="180"/>
      <c r="J27" s="493"/>
      <c r="K27" s="180"/>
      <c r="L27" s="231"/>
      <c r="M27" s="232"/>
      <c r="N27" s="231"/>
      <c r="O27" s="231"/>
      <c r="P27" s="231"/>
      <c r="Q27" s="233"/>
    </row>
    <row r="28" spans="1:17" s="56" customFormat="1">
      <c r="A28" s="251">
        <v>14</v>
      </c>
      <c r="B28" s="307"/>
      <c r="C28" s="306" t="s">
        <v>148</v>
      </c>
      <c r="D28" s="324" t="s">
        <v>153</v>
      </c>
      <c r="E28" s="278" t="s">
        <v>146</v>
      </c>
      <c r="F28" s="313">
        <v>36</v>
      </c>
      <c r="G28" s="180"/>
      <c r="H28" s="180"/>
      <c r="I28" s="180"/>
      <c r="J28" s="493"/>
      <c r="K28" s="180"/>
      <c r="L28" s="231"/>
      <c r="M28" s="232"/>
      <c r="N28" s="231"/>
      <c r="O28" s="231"/>
      <c r="P28" s="231"/>
      <c r="Q28" s="233"/>
    </row>
    <row r="29" spans="1:17" s="56" customFormat="1">
      <c r="A29" s="251">
        <v>15</v>
      </c>
      <c r="B29" s="307"/>
      <c r="C29" s="306" t="s">
        <v>154</v>
      </c>
      <c r="D29" s="324">
        <v>315</v>
      </c>
      <c r="E29" s="278" t="s">
        <v>140</v>
      </c>
      <c r="F29" s="313">
        <v>1</v>
      </c>
      <c r="G29" s="180"/>
      <c r="H29" s="180"/>
      <c r="I29" s="180"/>
      <c r="J29" s="180"/>
      <c r="K29" s="180"/>
      <c r="L29" s="231"/>
      <c r="M29" s="232"/>
      <c r="N29" s="231"/>
      <c r="O29" s="231"/>
      <c r="P29" s="231"/>
      <c r="Q29" s="233"/>
    </row>
    <row r="30" spans="1:17" s="56" customFormat="1">
      <c r="A30" s="251">
        <v>16</v>
      </c>
      <c r="B30" s="307"/>
      <c r="C30" s="306" t="s">
        <v>154</v>
      </c>
      <c r="D30" s="324">
        <v>500</v>
      </c>
      <c r="E30" s="278" t="s">
        <v>140</v>
      </c>
      <c r="F30" s="313">
        <v>1</v>
      </c>
      <c r="G30" s="180"/>
      <c r="H30" s="180"/>
      <c r="I30" s="180"/>
      <c r="J30" s="180"/>
      <c r="K30" s="180"/>
      <c r="L30" s="231"/>
      <c r="M30" s="232"/>
      <c r="N30" s="231"/>
      <c r="O30" s="231"/>
      <c r="P30" s="231"/>
      <c r="Q30" s="233"/>
    </row>
    <row r="31" spans="1:17" s="56" customFormat="1">
      <c r="A31" s="251">
        <v>17</v>
      </c>
      <c r="B31" s="307"/>
      <c r="C31" s="306" t="s">
        <v>154</v>
      </c>
      <c r="D31" s="324" t="s">
        <v>155</v>
      </c>
      <c r="E31" s="278" t="s">
        <v>140</v>
      </c>
      <c r="F31" s="313">
        <v>2</v>
      </c>
      <c r="G31" s="180"/>
      <c r="H31" s="180"/>
      <c r="I31" s="180"/>
      <c r="J31" s="180"/>
      <c r="K31" s="180"/>
      <c r="L31" s="231"/>
      <c r="M31" s="232"/>
      <c r="N31" s="231"/>
      <c r="O31" s="231"/>
      <c r="P31" s="231"/>
      <c r="Q31" s="233"/>
    </row>
    <row r="32" spans="1:17" s="56" customFormat="1">
      <c r="A32" s="251">
        <v>18</v>
      </c>
      <c r="B32" s="307"/>
      <c r="C32" s="306" t="s">
        <v>156</v>
      </c>
      <c r="D32" s="324">
        <v>160</v>
      </c>
      <c r="E32" s="278" t="s">
        <v>140</v>
      </c>
      <c r="F32" s="313">
        <v>1</v>
      </c>
      <c r="G32" s="180"/>
      <c r="H32" s="180"/>
      <c r="I32" s="180"/>
      <c r="J32" s="180"/>
      <c r="K32" s="180"/>
      <c r="L32" s="231"/>
      <c r="M32" s="232"/>
      <c r="N32" s="231"/>
      <c r="O32" s="231"/>
      <c r="P32" s="231"/>
      <c r="Q32" s="233"/>
    </row>
    <row r="33" spans="1:17" s="56" customFormat="1">
      <c r="A33" s="251">
        <v>19</v>
      </c>
      <c r="B33" s="307"/>
      <c r="C33" s="306" t="s">
        <v>156</v>
      </c>
      <c r="D33" s="324">
        <v>630</v>
      </c>
      <c r="E33" s="278" t="s">
        <v>140</v>
      </c>
      <c r="F33" s="313">
        <v>2</v>
      </c>
      <c r="G33" s="180"/>
      <c r="H33" s="180"/>
      <c r="I33" s="180"/>
      <c r="J33" s="180"/>
      <c r="K33" s="180"/>
      <c r="L33" s="231"/>
      <c r="M33" s="232"/>
      <c r="N33" s="231"/>
      <c r="O33" s="231"/>
      <c r="P33" s="231"/>
      <c r="Q33" s="233"/>
    </row>
    <row r="34" spans="1:17" s="56" customFormat="1">
      <c r="A34" s="251">
        <v>20</v>
      </c>
      <c r="B34" s="307"/>
      <c r="C34" s="306" t="s">
        <v>157</v>
      </c>
      <c r="D34" s="324">
        <v>100</v>
      </c>
      <c r="E34" s="278" t="s">
        <v>140</v>
      </c>
      <c r="F34" s="313">
        <v>4</v>
      </c>
      <c r="G34" s="180"/>
      <c r="H34" s="180"/>
      <c r="I34" s="180"/>
      <c r="J34" s="180"/>
      <c r="K34" s="180"/>
      <c r="L34" s="231"/>
      <c r="M34" s="232"/>
      <c r="N34" s="231"/>
      <c r="O34" s="231"/>
      <c r="P34" s="231"/>
      <c r="Q34" s="233"/>
    </row>
    <row r="35" spans="1:17" s="56" customFormat="1">
      <c r="A35" s="251">
        <v>21</v>
      </c>
      <c r="B35" s="307"/>
      <c r="C35" s="306" t="s">
        <v>157</v>
      </c>
      <c r="D35" s="324">
        <v>125</v>
      </c>
      <c r="E35" s="278" t="s">
        <v>140</v>
      </c>
      <c r="F35" s="313">
        <v>4</v>
      </c>
      <c r="G35" s="180"/>
      <c r="H35" s="180"/>
      <c r="I35" s="180"/>
      <c r="J35" s="180"/>
      <c r="K35" s="180"/>
      <c r="L35" s="231"/>
      <c r="M35" s="232"/>
      <c r="N35" s="231"/>
      <c r="O35" s="231"/>
      <c r="P35" s="231"/>
      <c r="Q35" s="233"/>
    </row>
    <row r="36" spans="1:17" s="56" customFormat="1">
      <c r="A36" s="251">
        <v>22</v>
      </c>
      <c r="B36" s="307"/>
      <c r="C36" s="306" t="s">
        <v>157</v>
      </c>
      <c r="D36" s="324">
        <v>250</v>
      </c>
      <c r="E36" s="278" t="s">
        <v>140</v>
      </c>
      <c r="F36" s="313">
        <v>2</v>
      </c>
      <c r="G36" s="180"/>
      <c r="H36" s="180"/>
      <c r="I36" s="180"/>
      <c r="J36" s="180"/>
      <c r="K36" s="180"/>
      <c r="L36" s="231"/>
      <c r="M36" s="232"/>
      <c r="N36" s="231"/>
      <c r="O36" s="231"/>
      <c r="P36" s="231"/>
      <c r="Q36" s="233"/>
    </row>
    <row r="37" spans="1:17" s="56" customFormat="1">
      <c r="A37" s="251">
        <v>23</v>
      </c>
      <c r="B37" s="307"/>
      <c r="C37" s="306" t="s">
        <v>157</v>
      </c>
      <c r="D37" s="324">
        <v>400</v>
      </c>
      <c r="E37" s="278" t="s">
        <v>140</v>
      </c>
      <c r="F37" s="313">
        <v>4</v>
      </c>
      <c r="G37" s="180"/>
      <c r="H37" s="180"/>
      <c r="I37" s="180"/>
      <c r="J37" s="180"/>
      <c r="K37" s="180"/>
      <c r="L37" s="231"/>
      <c r="M37" s="232"/>
      <c r="N37" s="231"/>
      <c r="O37" s="231"/>
      <c r="P37" s="231"/>
      <c r="Q37" s="233"/>
    </row>
    <row r="38" spans="1:17" s="56" customFormat="1">
      <c r="A38" s="251">
        <v>24</v>
      </c>
      <c r="B38" s="307"/>
      <c r="C38" s="306" t="s">
        <v>157</v>
      </c>
      <c r="D38" s="324">
        <v>500</v>
      </c>
      <c r="E38" s="278" t="s">
        <v>140</v>
      </c>
      <c r="F38" s="313">
        <v>4</v>
      </c>
      <c r="G38" s="180"/>
      <c r="H38" s="180"/>
      <c r="I38" s="180"/>
      <c r="J38" s="180"/>
      <c r="K38" s="180"/>
      <c r="L38" s="231"/>
      <c r="M38" s="232"/>
      <c r="N38" s="231"/>
      <c r="O38" s="231"/>
      <c r="P38" s="231"/>
      <c r="Q38" s="233"/>
    </row>
    <row r="39" spans="1:17" s="56" customFormat="1">
      <c r="A39" s="251">
        <v>25</v>
      </c>
      <c r="B39" s="307"/>
      <c r="C39" s="306" t="s">
        <v>157</v>
      </c>
      <c r="D39" s="324">
        <v>630</v>
      </c>
      <c r="E39" s="278" t="s">
        <v>140</v>
      </c>
      <c r="F39" s="313">
        <v>2</v>
      </c>
      <c r="G39" s="180"/>
      <c r="H39" s="180"/>
      <c r="I39" s="180"/>
      <c r="J39" s="180"/>
      <c r="K39" s="180"/>
      <c r="L39" s="231"/>
      <c r="M39" s="232"/>
      <c r="N39" s="231"/>
      <c r="O39" s="231"/>
      <c r="P39" s="231"/>
      <c r="Q39" s="233"/>
    </row>
    <row r="40" spans="1:17" s="56" customFormat="1">
      <c r="A40" s="251">
        <v>26</v>
      </c>
      <c r="B40" s="307"/>
      <c r="C40" s="306" t="s">
        <v>158</v>
      </c>
      <c r="D40" s="324">
        <v>100</v>
      </c>
      <c r="E40" s="278" t="s">
        <v>140</v>
      </c>
      <c r="F40" s="313">
        <v>2</v>
      </c>
      <c r="G40" s="180"/>
      <c r="H40" s="180"/>
      <c r="I40" s="180"/>
      <c r="J40" s="180"/>
      <c r="K40" s="180"/>
      <c r="L40" s="231"/>
      <c r="M40" s="232"/>
      <c r="N40" s="231"/>
      <c r="O40" s="231"/>
      <c r="P40" s="231"/>
      <c r="Q40" s="233"/>
    </row>
    <row r="41" spans="1:17" s="56" customFormat="1">
      <c r="A41" s="251">
        <v>27</v>
      </c>
      <c r="B41" s="307"/>
      <c r="C41" s="306" t="s">
        <v>158</v>
      </c>
      <c r="D41" s="324">
        <v>315</v>
      </c>
      <c r="E41" s="278" t="s">
        <v>140</v>
      </c>
      <c r="F41" s="313">
        <v>1</v>
      </c>
      <c r="G41" s="180"/>
      <c r="H41" s="180"/>
      <c r="I41" s="180"/>
      <c r="J41" s="180"/>
      <c r="K41" s="180"/>
      <c r="L41" s="231"/>
      <c r="M41" s="232"/>
      <c r="N41" s="231"/>
      <c r="O41" s="231"/>
      <c r="P41" s="231"/>
      <c r="Q41" s="233"/>
    </row>
    <row r="42" spans="1:17" s="56" customFormat="1">
      <c r="A42" s="251">
        <v>28</v>
      </c>
      <c r="B42" s="307"/>
      <c r="C42" s="306" t="s">
        <v>159</v>
      </c>
      <c r="D42" s="324">
        <v>100</v>
      </c>
      <c r="E42" s="278" t="s">
        <v>140</v>
      </c>
      <c r="F42" s="313">
        <v>47</v>
      </c>
      <c r="G42" s="180"/>
      <c r="H42" s="180"/>
      <c r="I42" s="180"/>
      <c r="J42" s="180"/>
      <c r="K42" s="180"/>
      <c r="L42" s="231"/>
      <c r="M42" s="232"/>
      <c r="N42" s="231"/>
      <c r="O42" s="231"/>
      <c r="P42" s="231"/>
      <c r="Q42" s="233"/>
    </row>
    <row r="43" spans="1:17" s="56" customFormat="1">
      <c r="A43" s="251">
        <v>29</v>
      </c>
      <c r="B43" s="307"/>
      <c r="C43" s="306" t="s">
        <v>159</v>
      </c>
      <c r="D43" s="324">
        <v>125</v>
      </c>
      <c r="E43" s="278" t="s">
        <v>140</v>
      </c>
      <c r="F43" s="313">
        <v>52</v>
      </c>
      <c r="G43" s="180"/>
      <c r="H43" s="180"/>
      <c r="I43" s="180"/>
      <c r="J43" s="180"/>
      <c r="K43" s="180"/>
      <c r="L43" s="231"/>
      <c r="M43" s="232"/>
      <c r="N43" s="231"/>
      <c r="O43" s="231"/>
      <c r="P43" s="231"/>
      <c r="Q43" s="233"/>
    </row>
    <row r="44" spans="1:17" s="56" customFormat="1">
      <c r="A44" s="251">
        <v>30</v>
      </c>
      <c r="B44" s="307"/>
      <c r="C44" s="306" t="s">
        <v>159</v>
      </c>
      <c r="D44" s="324">
        <v>160</v>
      </c>
      <c r="E44" s="278" t="s">
        <v>140</v>
      </c>
      <c r="F44" s="313">
        <v>46</v>
      </c>
      <c r="G44" s="180"/>
      <c r="H44" s="180"/>
      <c r="I44" s="180"/>
      <c r="J44" s="180"/>
      <c r="K44" s="180"/>
      <c r="L44" s="231"/>
      <c r="M44" s="232"/>
      <c r="N44" s="231"/>
      <c r="O44" s="231"/>
      <c r="P44" s="231"/>
      <c r="Q44" s="233"/>
    </row>
    <row r="45" spans="1:17" s="56" customFormat="1">
      <c r="A45" s="251">
        <v>31</v>
      </c>
      <c r="B45" s="307"/>
      <c r="C45" s="306" t="s">
        <v>159</v>
      </c>
      <c r="D45" s="324">
        <v>200</v>
      </c>
      <c r="E45" s="278" t="s">
        <v>140</v>
      </c>
      <c r="F45" s="313">
        <v>46</v>
      </c>
      <c r="G45" s="180"/>
      <c r="H45" s="180"/>
      <c r="I45" s="180"/>
      <c r="J45" s="180"/>
      <c r="K45" s="180"/>
      <c r="L45" s="231"/>
      <c r="M45" s="232"/>
      <c r="N45" s="231"/>
      <c r="O45" s="231"/>
      <c r="P45" s="231"/>
      <c r="Q45" s="233"/>
    </row>
    <row r="46" spans="1:17" s="56" customFormat="1">
      <c r="A46" s="251">
        <v>32</v>
      </c>
      <c r="B46" s="307"/>
      <c r="C46" s="306" t="s">
        <v>159</v>
      </c>
      <c r="D46" s="324">
        <v>250</v>
      </c>
      <c r="E46" s="278" t="s">
        <v>140</v>
      </c>
      <c r="F46" s="313">
        <v>40</v>
      </c>
      <c r="G46" s="180"/>
      <c r="H46" s="180"/>
      <c r="I46" s="180"/>
      <c r="J46" s="180"/>
      <c r="K46" s="180"/>
      <c r="L46" s="231"/>
      <c r="M46" s="232"/>
      <c r="N46" s="231"/>
      <c r="O46" s="231"/>
      <c r="P46" s="231"/>
      <c r="Q46" s="233"/>
    </row>
    <row r="47" spans="1:17" s="56" customFormat="1">
      <c r="A47" s="251">
        <v>33</v>
      </c>
      <c r="B47" s="307"/>
      <c r="C47" s="306" t="s">
        <v>159</v>
      </c>
      <c r="D47" s="324">
        <v>315</v>
      </c>
      <c r="E47" s="278" t="s">
        <v>140</v>
      </c>
      <c r="F47" s="313">
        <v>97</v>
      </c>
      <c r="G47" s="180"/>
      <c r="H47" s="180"/>
      <c r="I47" s="180"/>
      <c r="J47" s="180"/>
      <c r="K47" s="180"/>
      <c r="L47" s="231"/>
      <c r="M47" s="232"/>
      <c r="N47" s="231"/>
      <c r="O47" s="231"/>
      <c r="P47" s="231"/>
      <c r="Q47" s="233"/>
    </row>
    <row r="48" spans="1:17" s="56" customFormat="1">
      <c r="A48" s="251">
        <v>34</v>
      </c>
      <c r="B48" s="307"/>
      <c r="C48" s="306" t="s">
        <v>159</v>
      </c>
      <c r="D48" s="324">
        <v>400</v>
      </c>
      <c r="E48" s="278" t="s">
        <v>140</v>
      </c>
      <c r="F48" s="313">
        <v>10</v>
      </c>
      <c r="G48" s="180"/>
      <c r="H48" s="180"/>
      <c r="I48" s="180"/>
      <c r="J48" s="180"/>
      <c r="K48" s="180"/>
      <c r="L48" s="231"/>
      <c r="M48" s="232"/>
      <c r="N48" s="231"/>
      <c r="O48" s="231"/>
      <c r="P48" s="231"/>
      <c r="Q48" s="233"/>
    </row>
    <row r="49" spans="1:17" s="56" customFormat="1">
      <c r="A49" s="251">
        <v>35</v>
      </c>
      <c r="B49" s="307"/>
      <c r="C49" s="306" t="s">
        <v>159</v>
      </c>
      <c r="D49" s="324">
        <v>500</v>
      </c>
      <c r="E49" s="278" t="s">
        <v>140</v>
      </c>
      <c r="F49" s="313">
        <v>28</v>
      </c>
      <c r="G49" s="180"/>
      <c r="H49" s="180"/>
      <c r="I49" s="180"/>
      <c r="J49" s="180"/>
      <c r="K49" s="180"/>
      <c r="L49" s="231"/>
      <c r="M49" s="232"/>
      <c r="N49" s="231"/>
      <c r="O49" s="231"/>
      <c r="P49" s="231"/>
      <c r="Q49" s="233"/>
    </row>
    <row r="50" spans="1:17" s="56" customFormat="1">
      <c r="A50" s="251">
        <v>36</v>
      </c>
      <c r="B50" s="307"/>
      <c r="C50" s="306" t="s">
        <v>159</v>
      </c>
      <c r="D50" s="324">
        <v>630</v>
      </c>
      <c r="E50" s="278" t="s">
        <v>140</v>
      </c>
      <c r="F50" s="313">
        <v>15</v>
      </c>
      <c r="G50" s="180"/>
      <c r="H50" s="180"/>
      <c r="I50" s="180"/>
      <c r="J50" s="180"/>
      <c r="K50" s="180"/>
      <c r="L50" s="231"/>
      <c r="M50" s="232"/>
      <c r="N50" s="231"/>
      <c r="O50" s="231"/>
      <c r="P50" s="231"/>
      <c r="Q50" s="233"/>
    </row>
    <row r="51" spans="1:17" s="56" customFormat="1">
      <c r="A51" s="251">
        <v>37</v>
      </c>
      <c r="B51" s="307"/>
      <c r="C51" s="306" t="s">
        <v>159</v>
      </c>
      <c r="D51" s="324" t="s">
        <v>160</v>
      </c>
      <c r="E51" s="278" t="s">
        <v>140</v>
      </c>
      <c r="F51" s="313">
        <v>2</v>
      </c>
      <c r="G51" s="180"/>
      <c r="H51" s="180"/>
      <c r="I51" s="180"/>
      <c r="J51" s="180"/>
      <c r="K51" s="180"/>
      <c r="L51" s="231"/>
      <c r="M51" s="232"/>
      <c r="N51" s="231"/>
      <c r="O51" s="231"/>
      <c r="P51" s="231"/>
      <c r="Q51" s="233"/>
    </row>
    <row r="52" spans="1:17" s="56" customFormat="1">
      <c r="A52" s="251">
        <v>38</v>
      </c>
      <c r="B52" s="307"/>
      <c r="C52" s="306" t="s">
        <v>159</v>
      </c>
      <c r="D52" s="324" t="s">
        <v>161</v>
      </c>
      <c r="E52" s="278" t="s">
        <v>140</v>
      </c>
      <c r="F52" s="313">
        <v>4</v>
      </c>
      <c r="G52" s="180"/>
      <c r="H52" s="180"/>
      <c r="I52" s="180"/>
      <c r="J52" s="180"/>
      <c r="K52" s="180"/>
      <c r="L52" s="231"/>
      <c r="M52" s="232"/>
      <c r="N52" s="231"/>
      <c r="O52" s="231"/>
      <c r="P52" s="231"/>
      <c r="Q52" s="233"/>
    </row>
    <row r="53" spans="1:17" s="56" customFormat="1">
      <c r="A53" s="251">
        <v>39</v>
      </c>
      <c r="B53" s="307"/>
      <c r="C53" s="306" t="s">
        <v>159</v>
      </c>
      <c r="D53" s="324" t="s">
        <v>162</v>
      </c>
      <c r="E53" s="278" t="s">
        <v>140</v>
      </c>
      <c r="F53" s="313">
        <v>2</v>
      </c>
      <c r="G53" s="180"/>
      <c r="H53" s="180"/>
      <c r="I53" s="180"/>
      <c r="J53" s="180"/>
      <c r="K53" s="180"/>
      <c r="L53" s="231"/>
      <c r="M53" s="232"/>
      <c r="N53" s="231"/>
      <c r="O53" s="231"/>
      <c r="P53" s="231"/>
      <c r="Q53" s="233"/>
    </row>
    <row r="54" spans="1:17" s="56" customFormat="1">
      <c r="A54" s="251">
        <v>40</v>
      </c>
      <c r="B54" s="307"/>
      <c r="C54" s="306" t="s">
        <v>159</v>
      </c>
      <c r="D54" s="324" t="s">
        <v>150</v>
      </c>
      <c r="E54" s="278" t="s">
        <v>140</v>
      </c>
      <c r="F54" s="313">
        <v>1</v>
      </c>
      <c r="G54" s="180"/>
      <c r="H54" s="180"/>
      <c r="I54" s="180"/>
      <c r="J54" s="180"/>
      <c r="K54" s="180"/>
      <c r="L54" s="231"/>
      <c r="M54" s="232"/>
      <c r="N54" s="231"/>
      <c r="O54" s="231"/>
      <c r="P54" s="231"/>
      <c r="Q54" s="233"/>
    </row>
    <row r="55" spans="1:17" s="56" customFormat="1">
      <c r="A55" s="251">
        <v>41</v>
      </c>
      <c r="B55" s="307"/>
      <c r="C55" s="306" t="s">
        <v>159</v>
      </c>
      <c r="D55" s="324" t="s">
        <v>151</v>
      </c>
      <c r="E55" s="278" t="s">
        <v>140</v>
      </c>
      <c r="F55" s="313">
        <v>2</v>
      </c>
      <c r="G55" s="180"/>
      <c r="H55" s="180"/>
      <c r="I55" s="180"/>
      <c r="J55" s="180"/>
      <c r="K55" s="180"/>
      <c r="L55" s="231"/>
      <c r="M55" s="232"/>
      <c r="N55" s="231"/>
      <c r="O55" s="231"/>
      <c r="P55" s="231"/>
      <c r="Q55" s="233"/>
    </row>
    <row r="56" spans="1:17" s="56" customFormat="1">
      <c r="A56" s="251">
        <v>42</v>
      </c>
      <c r="B56" s="307"/>
      <c r="C56" s="306" t="s">
        <v>159</v>
      </c>
      <c r="D56" s="324" t="s">
        <v>152</v>
      </c>
      <c r="E56" s="278" t="s">
        <v>140</v>
      </c>
      <c r="F56" s="313">
        <v>2</v>
      </c>
      <c r="G56" s="180"/>
      <c r="H56" s="180"/>
      <c r="I56" s="180"/>
      <c r="J56" s="180"/>
      <c r="K56" s="180"/>
      <c r="L56" s="231"/>
      <c r="M56" s="232"/>
      <c r="N56" s="231"/>
      <c r="O56" s="231"/>
      <c r="P56" s="231"/>
      <c r="Q56" s="233"/>
    </row>
    <row r="57" spans="1:17" s="56" customFormat="1">
      <c r="A57" s="251">
        <v>43</v>
      </c>
      <c r="B57" s="307"/>
      <c r="C57" s="306" t="s">
        <v>159</v>
      </c>
      <c r="D57" s="324" t="s">
        <v>153</v>
      </c>
      <c r="E57" s="278" t="s">
        <v>140</v>
      </c>
      <c r="F57" s="313">
        <v>4</v>
      </c>
      <c r="G57" s="180"/>
      <c r="H57" s="180"/>
      <c r="I57" s="180"/>
      <c r="J57" s="180"/>
      <c r="K57" s="180"/>
      <c r="L57" s="231"/>
      <c r="M57" s="232"/>
      <c r="N57" s="231"/>
      <c r="O57" s="231"/>
      <c r="P57" s="231"/>
      <c r="Q57" s="233"/>
    </row>
    <row r="58" spans="1:17" s="56" customFormat="1">
      <c r="A58" s="251">
        <v>44</v>
      </c>
      <c r="B58" s="307"/>
      <c r="C58" s="306" t="s">
        <v>163</v>
      </c>
      <c r="D58" s="324" t="s">
        <v>164</v>
      </c>
      <c r="E58" s="278" t="s">
        <v>140</v>
      </c>
      <c r="F58" s="313">
        <v>1</v>
      </c>
      <c r="G58" s="180"/>
      <c r="H58" s="180"/>
      <c r="I58" s="180"/>
      <c r="J58" s="180"/>
      <c r="K58" s="180"/>
      <c r="L58" s="231"/>
      <c r="M58" s="232"/>
      <c r="N58" s="231"/>
      <c r="O58" s="231"/>
      <c r="P58" s="231"/>
      <c r="Q58" s="233"/>
    </row>
    <row r="59" spans="1:17" s="56" customFormat="1">
      <c r="A59" s="251">
        <v>45</v>
      </c>
      <c r="B59" s="307"/>
      <c r="C59" s="306" t="s">
        <v>165</v>
      </c>
      <c r="D59" s="324">
        <v>500</v>
      </c>
      <c r="E59" s="278" t="s">
        <v>140</v>
      </c>
      <c r="F59" s="313">
        <v>1</v>
      </c>
      <c r="G59" s="180"/>
      <c r="H59" s="180"/>
      <c r="I59" s="180"/>
      <c r="J59" s="180"/>
      <c r="K59" s="180"/>
      <c r="L59" s="231"/>
      <c r="M59" s="232"/>
      <c r="N59" s="231"/>
      <c r="O59" s="231"/>
      <c r="P59" s="231"/>
      <c r="Q59" s="233"/>
    </row>
    <row r="60" spans="1:17" s="56" customFormat="1">
      <c r="A60" s="251">
        <v>46</v>
      </c>
      <c r="B60" s="307"/>
      <c r="C60" s="306" t="s">
        <v>166</v>
      </c>
      <c r="D60" s="324">
        <v>315</v>
      </c>
      <c r="E60" s="278" t="s">
        <v>140</v>
      </c>
      <c r="F60" s="313">
        <v>1</v>
      </c>
      <c r="G60" s="180"/>
      <c r="H60" s="180"/>
      <c r="I60" s="180"/>
      <c r="J60" s="180"/>
      <c r="K60" s="180"/>
      <c r="L60" s="231"/>
      <c r="M60" s="232"/>
      <c r="N60" s="231"/>
      <c r="O60" s="231"/>
      <c r="P60" s="231"/>
      <c r="Q60" s="233"/>
    </row>
    <row r="61" spans="1:17" s="56" customFormat="1">
      <c r="A61" s="251">
        <v>47</v>
      </c>
      <c r="B61" s="307"/>
      <c r="C61" s="306" t="s">
        <v>167</v>
      </c>
      <c r="D61" s="324">
        <v>315</v>
      </c>
      <c r="E61" s="278" t="s">
        <v>140</v>
      </c>
      <c r="F61" s="313">
        <v>1</v>
      </c>
      <c r="G61" s="180"/>
      <c r="H61" s="180"/>
      <c r="I61" s="180"/>
      <c r="J61" s="180"/>
      <c r="K61" s="180"/>
      <c r="L61" s="231"/>
      <c r="M61" s="232"/>
      <c r="N61" s="231"/>
      <c r="O61" s="231"/>
      <c r="P61" s="231"/>
      <c r="Q61" s="233"/>
    </row>
    <row r="62" spans="1:17" s="56" customFormat="1">
      <c r="A62" s="251">
        <v>48</v>
      </c>
      <c r="B62" s="307"/>
      <c r="C62" s="306" t="s">
        <v>168</v>
      </c>
      <c r="D62" s="324">
        <v>500</v>
      </c>
      <c r="E62" s="278" t="s">
        <v>140</v>
      </c>
      <c r="F62" s="313">
        <v>1</v>
      </c>
      <c r="G62" s="180"/>
      <c r="H62" s="180"/>
      <c r="I62" s="180"/>
      <c r="J62" s="180"/>
      <c r="K62" s="180"/>
      <c r="L62" s="231"/>
      <c r="M62" s="232"/>
      <c r="N62" s="231"/>
      <c r="O62" s="231"/>
      <c r="P62" s="231"/>
      <c r="Q62" s="233"/>
    </row>
    <row r="63" spans="1:17" s="56" customFormat="1">
      <c r="A63" s="251">
        <v>49</v>
      </c>
      <c r="B63" s="307"/>
      <c r="C63" s="306" t="s">
        <v>169</v>
      </c>
      <c r="D63" s="324">
        <v>315</v>
      </c>
      <c r="E63" s="278" t="s">
        <v>140</v>
      </c>
      <c r="F63" s="313">
        <v>1</v>
      </c>
      <c r="G63" s="180"/>
      <c r="H63" s="180"/>
      <c r="I63" s="180"/>
      <c r="J63" s="180"/>
      <c r="K63" s="180"/>
      <c r="L63" s="231"/>
      <c r="M63" s="232"/>
      <c r="N63" s="231"/>
      <c r="O63" s="231"/>
      <c r="P63" s="231"/>
      <c r="Q63" s="233"/>
    </row>
    <row r="64" spans="1:17" s="56" customFormat="1">
      <c r="A64" s="251">
        <v>50</v>
      </c>
      <c r="B64" s="307"/>
      <c r="C64" s="306" t="s">
        <v>170</v>
      </c>
      <c r="D64" s="324">
        <v>400</v>
      </c>
      <c r="E64" s="278" t="s">
        <v>140</v>
      </c>
      <c r="F64" s="313">
        <v>2</v>
      </c>
      <c r="G64" s="180"/>
      <c r="H64" s="180"/>
      <c r="I64" s="180"/>
      <c r="J64" s="180"/>
      <c r="K64" s="180"/>
      <c r="L64" s="231"/>
      <c r="M64" s="232"/>
      <c r="N64" s="231"/>
      <c r="O64" s="231"/>
      <c r="P64" s="231"/>
      <c r="Q64" s="233"/>
    </row>
    <row r="65" spans="1:17" s="56" customFormat="1">
      <c r="A65" s="251">
        <v>51</v>
      </c>
      <c r="B65" s="307"/>
      <c r="C65" s="306" t="s">
        <v>171</v>
      </c>
      <c r="D65" s="324">
        <v>100</v>
      </c>
      <c r="E65" s="278" t="s">
        <v>140</v>
      </c>
      <c r="F65" s="313">
        <v>1</v>
      </c>
      <c r="G65" s="180"/>
      <c r="H65" s="180"/>
      <c r="I65" s="180"/>
      <c r="J65" s="180"/>
      <c r="K65" s="180"/>
      <c r="L65" s="231"/>
      <c r="M65" s="232"/>
      <c r="N65" s="231"/>
      <c r="O65" s="231"/>
      <c r="P65" s="231"/>
      <c r="Q65" s="233"/>
    </row>
    <row r="66" spans="1:17" s="56" customFormat="1">
      <c r="A66" s="251">
        <v>52</v>
      </c>
      <c r="B66" s="307"/>
      <c r="C66" s="306" t="s">
        <v>172</v>
      </c>
      <c r="D66" s="324">
        <v>630</v>
      </c>
      <c r="E66" s="278" t="s">
        <v>140</v>
      </c>
      <c r="F66" s="313">
        <v>1</v>
      </c>
      <c r="G66" s="180"/>
      <c r="H66" s="180"/>
      <c r="I66" s="180"/>
      <c r="J66" s="180"/>
      <c r="K66" s="180"/>
      <c r="L66" s="231"/>
      <c r="M66" s="232"/>
      <c r="N66" s="231"/>
      <c r="O66" s="231"/>
      <c r="P66" s="231"/>
      <c r="Q66" s="233"/>
    </row>
    <row r="67" spans="1:17" s="56" customFormat="1">
      <c r="A67" s="251">
        <v>53</v>
      </c>
      <c r="B67" s="307"/>
      <c r="C67" s="306" t="s">
        <v>173</v>
      </c>
      <c r="D67" s="324">
        <v>500</v>
      </c>
      <c r="E67" s="278" t="s">
        <v>140</v>
      </c>
      <c r="F67" s="313">
        <v>2</v>
      </c>
      <c r="G67" s="180"/>
      <c r="H67" s="180"/>
      <c r="I67" s="180"/>
      <c r="J67" s="180"/>
      <c r="K67" s="180"/>
      <c r="L67" s="231"/>
      <c r="M67" s="232"/>
      <c r="N67" s="231"/>
      <c r="O67" s="231"/>
      <c r="P67" s="231"/>
      <c r="Q67" s="233"/>
    </row>
    <row r="68" spans="1:17" s="56" customFormat="1">
      <c r="A68" s="251">
        <v>54</v>
      </c>
      <c r="B68" s="307"/>
      <c r="C68" s="306" t="s">
        <v>174</v>
      </c>
      <c r="D68" s="324">
        <v>400</v>
      </c>
      <c r="E68" s="278" t="s">
        <v>140</v>
      </c>
      <c r="F68" s="313">
        <v>2</v>
      </c>
      <c r="G68" s="180"/>
      <c r="H68" s="180"/>
      <c r="I68" s="180"/>
      <c r="J68" s="180"/>
      <c r="K68" s="180"/>
      <c r="L68" s="231"/>
      <c r="M68" s="232"/>
      <c r="N68" s="231"/>
      <c r="O68" s="231"/>
      <c r="P68" s="231"/>
      <c r="Q68" s="233"/>
    </row>
    <row r="69" spans="1:17" s="56" customFormat="1">
      <c r="A69" s="251">
        <v>55</v>
      </c>
      <c r="B69" s="307"/>
      <c r="C69" s="306" t="s">
        <v>174</v>
      </c>
      <c r="D69" s="324">
        <v>500</v>
      </c>
      <c r="E69" s="278" t="s">
        <v>140</v>
      </c>
      <c r="F69" s="313">
        <v>2</v>
      </c>
      <c r="G69" s="180"/>
      <c r="H69" s="180"/>
      <c r="I69" s="180"/>
      <c r="J69" s="180"/>
      <c r="K69" s="180"/>
      <c r="L69" s="231"/>
      <c r="M69" s="232"/>
      <c r="N69" s="231"/>
      <c r="O69" s="231"/>
      <c r="P69" s="231"/>
      <c r="Q69" s="233"/>
    </row>
    <row r="70" spans="1:17" s="56" customFormat="1">
      <c r="A70" s="251">
        <v>56</v>
      </c>
      <c r="B70" s="307"/>
      <c r="C70" s="306" t="s">
        <v>175</v>
      </c>
      <c r="D70" s="324">
        <v>500</v>
      </c>
      <c r="E70" s="278" t="s">
        <v>140</v>
      </c>
      <c r="F70" s="313">
        <v>1</v>
      </c>
      <c r="G70" s="180"/>
      <c r="H70" s="180"/>
      <c r="I70" s="180"/>
      <c r="J70" s="180"/>
      <c r="K70" s="180"/>
      <c r="L70" s="231"/>
      <c r="M70" s="232"/>
      <c r="N70" s="231"/>
      <c r="O70" s="231"/>
      <c r="P70" s="231"/>
      <c r="Q70" s="233"/>
    </row>
    <row r="71" spans="1:17" s="56" customFormat="1">
      <c r="A71" s="251">
        <v>57</v>
      </c>
      <c r="B71" s="307"/>
      <c r="C71" s="306" t="s">
        <v>176</v>
      </c>
      <c r="D71" s="324">
        <v>400</v>
      </c>
      <c r="E71" s="278" t="s">
        <v>140</v>
      </c>
      <c r="F71" s="313">
        <v>2</v>
      </c>
      <c r="G71" s="180"/>
      <c r="H71" s="180"/>
      <c r="I71" s="180"/>
      <c r="J71" s="180"/>
      <c r="K71" s="180"/>
      <c r="L71" s="231"/>
      <c r="M71" s="232"/>
      <c r="N71" s="231"/>
      <c r="O71" s="231"/>
      <c r="P71" s="231"/>
      <c r="Q71" s="233"/>
    </row>
    <row r="72" spans="1:17" s="56" customFormat="1">
      <c r="A72" s="251">
        <v>58</v>
      </c>
      <c r="B72" s="307"/>
      <c r="C72" s="306" t="s">
        <v>177</v>
      </c>
      <c r="D72" s="324">
        <v>250</v>
      </c>
      <c r="E72" s="278" t="s">
        <v>140</v>
      </c>
      <c r="F72" s="313">
        <v>1</v>
      </c>
      <c r="G72" s="180"/>
      <c r="H72" s="180"/>
      <c r="I72" s="180"/>
      <c r="J72" s="180"/>
      <c r="K72" s="180"/>
      <c r="L72" s="231"/>
      <c r="M72" s="232"/>
      <c r="N72" s="231"/>
      <c r="O72" s="231"/>
      <c r="P72" s="231"/>
      <c r="Q72" s="233"/>
    </row>
    <row r="73" spans="1:17" s="56" customFormat="1">
      <c r="A73" s="251">
        <v>59</v>
      </c>
      <c r="B73" s="307"/>
      <c r="C73" s="306" t="s">
        <v>177</v>
      </c>
      <c r="D73" s="324">
        <v>315</v>
      </c>
      <c r="E73" s="278" t="s">
        <v>140</v>
      </c>
      <c r="F73" s="313">
        <v>1</v>
      </c>
      <c r="G73" s="180"/>
      <c r="H73" s="180"/>
      <c r="I73" s="180"/>
      <c r="J73" s="180"/>
      <c r="K73" s="180"/>
      <c r="L73" s="231"/>
      <c r="M73" s="232"/>
      <c r="N73" s="231"/>
      <c r="O73" s="231"/>
      <c r="P73" s="231"/>
      <c r="Q73" s="233"/>
    </row>
    <row r="74" spans="1:17" s="56" customFormat="1">
      <c r="A74" s="251">
        <v>60</v>
      </c>
      <c r="B74" s="307"/>
      <c r="C74" s="306" t="s">
        <v>178</v>
      </c>
      <c r="D74" s="324">
        <v>500</v>
      </c>
      <c r="E74" s="278" t="s">
        <v>140</v>
      </c>
      <c r="F74" s="313">
        <v>2</v>
      </c>
      <c r="G74" s="180"/>
      <c r="H74" s="180"/>
      <c r="I74" s="180"/>
      <c r="J74" s="180"/>
      <c r="K74" s="180"/>
      <c r="L74" s="231"/>
      <c r="M74" s="232"/>
      <c r="N74" s="231"/>
      <c r="O74" s="231"/>
      <c r="P74" s="231"/>
      <c r="Q74" s="233"/>
    </row>
    <row r="75" spans="1:17" s="56" customFormat="1">
      <c r="A75" s="251">
        <v>61</v>
      </c>
      <c r="B75" s="307"/>
      <c r="C75" s="306" t="s">
        <v>179</v>
      </c>
      <c r="D75" s="324">
        <v>500</v>
      </c>
      <c r="E75" s="278" t="s">
        <v>140</v>
      </c>
      <c r="F75" s="313">
        <v>2</v>
      </c>
      <c r="G75" s="180"/>
      <c r="H75" s="180"/>
      <c r="I75" s="180"/>
      <c r="J75" s="180"/>
      <c r="K75" s="180"/>
      <c r="L75" s="231"/>
      <c r="M75" s="232"/>
      <c r="N75" s="231"/>
      <c r="O75" s="231"/>
      <c r="P75" s="231"/>
      <c r="Q75" s="233"/>
    </row>
    <row r="76" spans="1:17" s="56" customFormat="1">
      <c r="A76" s="251">
        <v>62</v>
      </c>
      <c r="B76" s="307"/>
      <c r="C76" s="306" t="s">
        <v>180</v>
      </c>
      <c r="D76" s="324">
        <v>250</v>
      </c>
      <c r="E76" s="278" t="s">
        <v>140</v>
      </c>
      <c r="F76" s="313">
        <v>2</v>
      </c>
      <c r="G76" s="180"/>
      <c r="H76" s="180"/>
      <c r="I76" s="180"/>
      <c r="J76" s="180"/>
      <c r="K76" s="180"/>
      <c r="L76" s="231"/>
      <c r="M76" s="232"/>
      <c r="N76" s="231"/>
      <c r="O76" s="231"/>
      <c r="P76" s="231"/>
      <c r="Q76" s="233"/>
    </row>
    <row r="77" spans="1:17" s="56" customFormat="1">
      <c r="A77" s="251">
        <v>63</v>
      </c>
      <c r="B77" s="307"/>
      <c r="C77" s="306" t="s">
        <v>163</v>
      </c>
      <c r="D77" s="324" t="s">
        <v>181</v>
      </c>
      <c r="E77" s="278" t="s">
        <v>140</v>
      </c>
      <c r="F77" s="313">
        <v>1</v>
      </c>
      <c r="G77" s="180"/>
      <c r="H77" s="180"/>
      <c r="I77" s="180"/>
      <c r="J77" s="180"/>
      <c r="K77" s="180"/>
      <c r="L77" s="231"/>
      <c r="M77" s="232"/>
      <c r="N77" s="231"/>
      <c r="O77" s="231"/>
      <c r="P77" s="231"/>
      <c r="Q77" s="233"/>
    </row>
    <row r="78" spans="1:17" s="56" customFormat="1">
      <c r="A78" s="251">
        <v>64</v>
      </c>
      <c r="B78" s="307"/>
      <c r="C78" s="306" t="s">
        <v>182</v>
      </c>
      <c r="D78" s="324" t="s">
        <v>183</v>
      </c>
      <c r="E78" s="278" t="s">
        <v>140</v>
      </c>
      <c r="F78" s="313">
        <v>6</v>
      </c>
      <c r="G78" s="180"/>
      <c r="H78" s="180"/>
      <c r="I78" s="180"/>
      <c r="J78" s="180"/>
      <c r="K78" s="180"/>
      <c r="L78" s="231"/>
      <c r="M78" s="232"/>
      <c r="N78" s="231"/>
      <c r="O78" s="231"/>
      <c r="P78" s="231"/>
      <c r="Q78" s="233"/>
    </row>
    <row r="79" spans="1:17" s="56" customFormat="1">
      <c r="A79" s="251">
        <v>65</v>
      </c>
      <c r="B79" s="307"/>
      <c r="C79" s="306" t="s">
        <v>182</v>
      </c>
      <c r="D79" s="324" t="s">
        <v>184</v>
      </c>
      <c r="E79" s="278" t="s">
        <v>140</v>
      </c>
      <c r="F79" s="313">
        <v>6</v>
      </c>
      <c r="G79" s="180"/>
      <c r="H79" s="180"/>
      <c r="I79" s="180"/>
      <c r="J79" s="180"/>
      <c r="K79" s="180"/>
      <c r="L79" s="231"/>
      <c r="M79" s="232"/>
      <c r="N79" s="231"/>
      <c r="O79" s="231"/>
      <c r="P79" s="231"/>
      <c r="Q79" s="233"/>
    </row>
    <row r="80" spans="1:17" s="56" customFormat="1">
      <c r="A80" s="251">
        <v>66</v>
      </c>
      <c r="B80" s="307"/>
      <c r="C80" s="306" t="s">
        <v>182</v>
      </c>
      <c r="D80" s="324" t="s">
        <v>185</v>
      </c>
      <c r="E80" s="278" t="s">
        <v>140</v>
      </c>
      <c r="F80" s="313">
        <v>6</v>
      </c>
      <c r="G80" s="180"/>
      <c r="H80" s="180"/>
      <c r="I80" s="180"/>
      <c r="J80" s="180"/>
      <c r="K80" s="180"/>
      <c r="L80" s="231"/>
      <c r="M80" s="232"/>
      <c r="N80" s="231"/>
      <c r="O80" s="231"/>
      <c r="P80" s="231"/>
      <c r="Q80" s="233"/>
    </row>
    <row r="81" spans="1:17" s="56" customFormat="1">
      <c r="A81" s="251">
        <v>67</v>
      </c>
      <c r="B81" s="307"/>
      <c r="C81" s="306" t="s">
        <v>182</v>
      </c>
      <c r="D81" s="324" t="s">
        <v>186</v>
      </c>
      <c r="E81" s="278" t="s">
        <v>140</v>
      </c>
      <c r="F81" s="313">
        <v>4</v>
      </c>
      <c r="G81" s="180"/>
      <c r="H81" s="180"/>
      <c r="I81" s="180"/>
      <c r="J81" s="180"/>
      <c r="K81" s="180"/>
      <c r="L81" s="231"/>
      <c r="M81" s="232"/>
      <c r="N81" s="231"/>
      <c r="O81" s="231"/>
      <c r="P81" s="231"/>
      <c r="Q81" s="233"/>
    </row>
    <row r="82" spans="1:17" s="56" customFormat="1">
      <c r="A82" s="251">
        <v>68</v>
      </c>
      <c r="B82" s="307"/>
      <c r="C82" s="306" t="s">
        <v>182</v>
      </c>
      <c r="D82" s="324" t="s">
        <v>187</v>
      </c>
      <c r="E82" s="278" t="s">
        <v>140</v>
      </c>
      <c r="F82" s="313">
        <v>9</v>
      </c>
      <c r="G82" s="180"/>
      <c r="H82" s="180"/>
      <c r="I82" s="180"/>
      <c r="J82" s="180"/>
      <c r="K82" s="180"/>
      <c r="L82" s="231"/>
      <c r="M82" s="232"/>
      <c r="N82" s="231"/>
      <c r="O82" s="231"/>
      <c r="P82" s="231"/>
      <c r="Q82" s="233"/>
    </row>
    <row r="83" spans="1:17" s="56" customFormat="1">
      <c r="A83" s="251">
        <v>69</v>
      </c>
      <c r="B83" s="307"/>
      <c r="C83" s="306" t="s">
        <v>182</v>
      </c>
      <c r="D83" s="324" t="s">
        <v>188</v>
      </c>
      <c r="E83" s="278" t="s">
        <v>140</v>
      </c>
      <c r="F83" s="313">
        <v>10</v>
      </c>
      <c r="G83" s="180"/>
      <c r="H83" s="180"/>
      <c r="I83" s="180"/>
      <c r="J83" s="180"/>
      <c r="K83" s="180"/>
      <c r="L83" s="231"/>
      <c r="M83" s="232"/>
      <c r="N83" s="231"/>
      <c r="O83" s="231"/>
      <c r="P83" s="231"/>
      <c r="Q83" s="233"/>
    </row>
    <row r="84" spans="1:17" s="56" customFormat="1">
      <c r="A84" s="251">
        <v>70</v>
      </c>
      <c r="B84" s="307"/>
      <c r="C84" s="306" t="s">
        <v>182</v>
      </c>
      <c r="D84" s="324" t="s">
        <v>189</v>
      </c>
      <c r="E84" s="278" t="s">
        <v>140</v>
      </c>
      <c r="F84" s="313">
        <v>2</v>
      </c>
      <c r="G84" s="180"/>
      <c r="H84" s="180"/>
      <c r="I84" s="180"/>
      <c r="J84" s="180"/>
      <c r="K84" s="180"/>
      <c r="L84" s="231"/>
      <c r="M84" s="232"/>
      <c r="N84" s="231"/>
      <c r="O84" s="231"/>
      <c r="P84" s="231"/>
      <c r="Q84" s="233"/>
    </row>
    <row r="85" spans="1:17" s="56" customFormat="1">
      <c r="A85" s="251">
        <v>71</v>
      </c>
      <c r="B85" s="307"/>
      <c r="C85" s="306" t="s">
        <v>182</v>
      </c>
      <c r="D85" s="324" t="s">
        <v>190</v>
      </c>
      <c r="E85" s="278" t="s">
        <v>140</v>
      </c>
      <c r="F85" s="313">
        <v>7</v>
      </c>
      <c r="G85" s="180"/>
      <c r="H85" s="180"/>
      <c r="I85" s="180"/>
      <c r="J85" s="180"/>
      <c r="K85" s="180"/>
      <c r="L85" s="231"/>
      <c r="M85" s="232"/>
      <c r="N85" s="231"/>
      <c r="O85" s="231"/>
      <c r="P85" s="231"/>
      <c r="Q85" s="233"/>
    </row>
    <row r="86" spans="1:17" s="56" customFormat="1">
      <c r="A86" s="251">
        <v>72</v>
      </c>
      <c r="B86" s="307"/>
      <c r="C86" s="306" t="s">
        <v>182</v>
      </c>
      <c r="D86" s="324" t="s">
        <v>191</v>
      </c>
      <c r="E86" s="278" t="s">
        <v>140</v>
      </c>
      <c r="F86" s="313">
        <v>5</v>
      </c>
      <c r="G86" s="180"/>
      <c r="H86" s="180"/>
      <c r="I86" s="180"/>
      <c r="J86" s="180"/>
      <c r="K86" s="180"/>
      <c r="L86" s="231"/>
      <c r="M86" s="232"/>
      <c r="N86" s="231"/>
      <c r="O86" s="231"/>
      <c r="P86" s="231"/>
      <c r="Q86" s="233"/>
    </row>
    <row r="87" spans="1:17" s="56" customFormat="1">
      <c r="A87" s="251">
        <v>73</v>
      </c>
      <c r="B87" s="307"/>
      <c r="C87" s="306" t="s">
        <v>182</v>
      </c>
      <c r="D87" s="324" t="s">
        <v>192</v>
      </c>
      <c r="E87" s="278" t="s">
        <v>140</v>
      </c>
      <c r="F87" s="313">
        <v>16</v>
      </c>
      <c r="G87" s="180"/>
      <c r="H87" s="180"/>
      <c r="I87" s="180"/>
      <c r="J87" s="180"/>
      <c r="K87" s="180"/>
      <c r="L87" s="231"/>
      <c r="M87" s="232"/>
      <c r="N87" s="231"/>
      <c r="O87" s="231"/>
      <c r="P87" s="231"/>
      <c r="Q87" s="233"/>
    </row>
    <row r="88" spans="1:17" s="56" customFormat="1">
      <c r="A88" s="251">
        <v>74</v>
      </c>
      <c r="B88" s="307"/>
      <c r="C88" s="306" t="s">
        <v>182</v>
      </c>
      <c r="D88" s="324" t="s">
        <v>193</v>
      </c>
      <c r="E88" s="278" t="s">
        <v>140</v>
      </c>
      <c r="F88" s="313">
        <v>1</v>
      </c>
      <c r="G88" s="180"/>
      <c r="H88" s="180"/>
      <c r="I88" s="180"/>
      <c r="J88" s="180"/>
      <c r="K88" s="180"/>
      <c r="L88" s="231"/>
      <c r="M88" s="232"/>
      <c r="N88" s="231"/>
      <c r="O88" s="231"/>
      <c r="P88" s="231"/>
      <c r="Q88" s="233"/>
    </row>
    <row r="89" spans="1:17" s="56" customFormat="1">
      <c r="A89" s="251">
        <v>75</v>
      </c>
      <c r="B89" s="307"/>
      <c r="C89" s="306" t="s">
        <v>182</v>
      </c>
      <c r="D89" s="324" t="s">
        <v>194</v>
      </c>
      <c r="E89" s="278" t="s">
        <v>140</v>
      </c>
      <c r="F89" s="313">
        <v>6</v>
      </c>
      <c r="G89" s="180"/>
      <c r="H89" s="180"/>
      <c r="I89" s="180"/>
      <c r="J89" s="180"/>
      <c r="K89" s="180"/>
      <c r="L89" s="231"/>
      <c r="M89" s="232"/>
      <c r="N89" s="231"/>
      <c r="O89" s="231"/>
      <c r="P89" s="231"/>
      <c r="Q89" s="233"/>
    </row>
    <row r="90" spans="1:17" s="56" customFormat="1">
      <c r="A90" s="251">
        <v>76</v>
      </c>
      <c r="B90" s="307"/>
      <c r="C90" s="306" t="s">
        <v>182</v>
      </c>
      <c r="D90" s="324" t="s">
        <v>195</v>
      </c>
      <c r="E90" s="278" t="s">
        <v>140</v>
      </c>
      <c r="F90" s="313">
        <v>9</v>
      </c>
      <c r="G90" s="180"/>
      <c r="H90" s="180"/>
      <c r="I90" s="180"/>
      <c r="J90" s="180"/>
      <c r="K90" s="180"/>
      <c r="L90" s="231"/>
      <c r="M90" s="232"/>
      <c r="N90" s="231"/>
      <c r="O90" s="231"/>
      <c r="P90" s="231"/>
      <c r="Q90" s="233"/>
    </row>
    <row r="91" spans="1:17" s="56" customFormat="1">
      <c r="A91" s="251">
        <v>77</v>
      </c>
      <c r="B91" s="307"/>
      <c r="C91" s="306" t="s">
        <v>182</v>
      </c>
      <c r="D91" s="324" t="s">
        <v>196</v>
      </c>
      <c r="E91" s="278" t="s">
        <v>140</v>
      </c>
      <c r="F91" s="313">
        <v>17</v>
      </c>
      <c r="G91" s="180"/>
      <c r="H91" s="180"/>
      <c r="I91" s="180"/>
      <c r="J91" s="180"/>
      <c r="K91" s="180"/>
      <c r="L91" s="231"/>
      <c r="M91" s="232"/>
      <c r="N91" s="231"/>
      <c r="O91" s="231"/>
      <c r="P91" s="231"/>
      <c r="Q91" s="233"/>
    </row>
    <row r="92" spans="1:17" s="56" customFormat="1">
      <c r="A92" s="251">
        <v>78</v>
      </c>
      <c r="B92" s="307"/>
      <c r="C92" s="306" t="s">
        <v>182</v>
      </c>
      <c r="D92" s="324" t="s">
        <v>197</v>
      </c>
      <c r="E92" s="278" t="s">
        <v>140</v>
      </c>
      <c r="F92" s="313">
        <v>8</v>
      </c>
      <c r="G92" s="180"/>
      <c r="H92" s="180"/>
      <c r="I92" s="180"/>
      <c r="J92" s="180"/>
      <c r="K92" s="180"/>
      <c r="L92" s="231"/>
      <c r="M92" s="232"/>
      <c r="N92" s="231"/>
      <c r="O92" s="231"/>
      <c r="P92" s="231"/>
      <c r="Q92" s="233"/>
    </row>
    <row r="93" spans="1:17" s="56" customFormat="1">
      <c r="A93" s="251">
        <v>79</v>
      </c>
      <c r="B93" s="307"/>
      <c r="C93" s="306" t="s">
        <v>182</v>
      </c>
      <c r="D93" s="324" t="s">
        <v>1071</v>
      </c>
      <c r="E93" s="278" t="s">
        <v>140</v>
      </c>
      <c r="F93" s="313">
        <v>1</v>
      </c>
      <c r="G93" s="180"/>
      <c r="H93" s="180"/>
      <c r="I93" s="180"/>
      <c r="J93" s="180"/>
      <c r="K93" s="180"/>
      <c r="L93" s="231"/>
      <c r="M93" s="232"/>
      <c r="N93" s="231"/>
      <c r="O93" s="231"/>
      <c r="P93" s="231"/>
      <c r="Q93" s="233"/>
    </row>
    <row r="94" spans="1:17" s="56" customFormat="1">
      <c r="A94" s="251">
        <v>80</v>
      </c>
      <c r="B94" s="307"/>
      <c r="C94" s="306" t="s">
        <v>182</v>
      </c>
      <c r="D94" s="324" t="s">
        <v>198</v>
      </c>
      <c r="E94" s="278" t="s">
        <v>140</v>
      </c>
      <c r="F94" s="313">
        <v>15</v>
      </c>
      <c r="G94" s="180"/>
      <c r="H94" s="180"/>
      <c r="I94" s="180"/>
      <c r="J94" s="180"/>
      <c r="K94" s="180"/>
      <c r="L94" s="231"/>
      <c r="M94" s="232"/>
      <c r="N94" s="231"/>
      <c r="O94" s="231"/>
      <c r="P94" s="231"/>
      <c r="Q94" s="233"/>
    </row>
    <row r="95" spans="1:17" s="56" customFormat="1">
      <c r="A95" s="251">
        <v>81</v>
      </c>
      <c r="B95" s="307"/>
      <c r="C95" s="306" t="s">
        <v>182</v>
      </c>
      <c r="D95" s="324" t="s">
        <v>199</v>
      </c>
      <c r="E95" s="278" t="s">
        <v>140</v>
      </c>
      <c r="F95" s="313">
        <v>13</v>
      </c>
      <c r="G95" s="180"/>
      <c r="H95" s="180"/>
      <c r="I95" s="180"/>
      <c r="J95" s="180"/>
      <c r="K95" s="180"/>
      <c r="L95" s="231"/>
      <c r="M95" s="232"/>
      <c r="N95" s="231"/>
      <c r="O95" s="231"/>
      <c r="P95" s="231"/>
      <c r="Q95" s="233"/>
    </row>
    <row r="96" spans="1:17" s="56" customFormat="1">
      <c r="A96" s="251">
        <v>82</v>
      </c>
      <c r="B96" s="307"/>
      <c r="C96" s="306" t="s">
        <v>182</v>
      </c>
      <c r="D96" s="324" t="s">
        <v>200</v>
      </c>
      <c r="E96" s="278" t="s">
        <v>140</v>
      </c>
      <c r="F96" s="313">
        <v>7</v>
      </c>
      <c r="G96" s="180"/>
      <c r="H96" s="180"/>
      <c r="I96" s="180"/>
      <c r="J96" s="180"/>
      <c r="K96" s="180"/>
      <c r="L96" s="231"/>
      <c r="M96" s="232"/>
      <c r="N96" s="231"/>
      <c r="O96" s="231"/>
      <c r="P96" s="231"/>
      <c r="Q96" s="233"/>
    </row>
    <row r="97" spans="1:17" s="56" customFormat="1">
      <c r="A97" s="251">
        <v>83</v>
      </c>
      <c r="B97" s="307"/>
      <c r="C97" s="306" t="s">
        <v>182</v>
      </c>
      <c r="D97" s="324" t="s">
        <v>201</v>
      </c>
      <c r="E97" s="278" t="s">
        <v>140</v>
      </c>
      <c r="F97" s="313">
        <v>14</v>
      </c>
      <c r="G97" s="180"/>
      <c r="H97" s="180"/>
      <c r="I97" s="180"/>
      <c r="J97" s="180"/>
      <c r="K97" s="180"/>
      <c r="L97" s="231"/>
      <c r="M97" s="232"/>
      <c r="N97" s="231"/>
      <c r="O97" s="231"/>
      <c r="P97" s="231"/>
      <c r="Q97" s="233"/>
    </row>
    <row r="98" spans="1:17" s="56" customFormat="1">
      <c r="A98" s="251">
        <v>84</v>
      </c>
      <c r="B98" s="307"/>
      <c r="C98" s="306" t="s">
        <v>182</v>
      </c>
      <c r="D98" s="324" t="s">
        <v>202</v>
      </c>
      <c r="E98" s="278" t="s">
        <v>140</v>
      </c>
      <c r="F98" s="313">
        <v>5</v>
      </c>
      <c r="G98" s="180"/>
      <c r="H98" s="180"/>
      <c r="I98" s="180"/>
      <c r="J98" s="180"/>
      <c r="K98" s="180"/>
      <c r="L98" s="231"/>
      <c r="M98" s="232"/>
      <c r="N98" s="231"/>
      <c r="O98" s="231"/>
      <c r="P98" s="231"/>
      <c r="Q98" s="233"/>
    </row>
    <row r="99" spans="1:17" s="56" customFormat="1">
      <c r="A99" s="251">
        <v>85</v>
      </c>
      <c r="B99" s="307"/>
      <c r="C99" s="306" t="s">
        <v>182</v>
      </c>
      <c r="D99" s="324" t="s">
        <v>204</v>
      </c>
      <c r="E99" s="278" t="s">
        <v>140</v>
      </c>
      <c r="F99" s="313">
        <v>11</v>
      </c>
      <c r="G99" s="180"/>
      <c r="H99" s="180"/>
      <c r="I99" s="180"/>
      <c r="J99" s="180"/>
      <c r="K99" s="180"/>
      <c r="L99" s="231"/>
      <c r="M99" s="232"/>
      <c r="N99" s="231"/>
      <c r="O99" s="231"/>
      <c r="P99" s="231"/>
      <c r="Q99" s="233"/>
    </row>
    <row r="100" spans="1:17" s="56" customFormat="1">
      <c r="A100" s="251">
        <v>86</v>
      </c>
      <c r="B100" s="307"/>
      <c r="C100" s="306" t="s">
        <v>182</v>
      </c>
      <c r="D100" s="324" t="s">
        <v>205</v>
      </c>
      <c r="E100" s="278" t="s">
        <v>140</v>
      </c>
      <c r="F100" s="313">
        <v>3</v>
      </c>
      <c r="G100" s="180"/>
      <c r="H100" s="180"/>
      <c r="I100" s="180"/>
      <c r="J100" s="180"/>
      <c r="K100" s="180"/>
      <c r="L100" s="231"/>
      <c r="M100" s="232"/>
      <c r="N100" s="231"/>
      <c r="O100" s="231"/>
      <c r="P100" s="231"/>
      <c r="Q100" s="233"/>
    </row>
    <row r="101" spans="1:17" s="56" customFormat="1">
      <c r="A101" s="251">
        <v>87</v>
      </c>
      <c r="B101" s="307"/>
      <c r="C101" s="306" t="s">
        <v>182</v>
      </c>
      <c r="D101" s="324" t="s">
        <v>206</v>
      </c>
      <c r="E101" s="278" t="s">
        <v>140</v>
      </c>
      <c r="F101" s="313">
        <v>1</v>
      </c>
      <c r="G101" s="180"/>
      <c r="H101" s="180"/>
      <c r="I101" s="180"/>
      <c r="J101" s="180"/>
      <c r="K101" s="180"/>
      <c r="L101" s="231"/>
      <c r="M101" s="232"/>
      <c r="N101" s="231"/>
      <c r="O101" s="231"/>
      <c r="P101" s="231"/>
      <c r="Q101" s="233"/>
    </row>
    <row r="102" spans="1:17" s="56" customFormat="1">
      <c r="A102" s="251">
        <v>88</v>
      </c>
      <c r="B102" s="307"/>
      <c r="C102" s="306" t="s">
        <v>182</v>
      </c>
      <c r="D102" s="324" t="s">
        <v>207</v>
      </c>
      <c r="E102" s="278" t="s">
        <v>140</v>
      </c>
      <c r="F102" s="313">
        <v>12</v>
      </c>
      <c r="G102" s="180"/>
      <c r="H102" s="180"/>
      <c r="I102" s="180"/>
      <c r="J102" s="180"/>
      <c r="K102" s="180"/>
      <c r="L102" s="231"/>
      <c r="M102" s="232"/>
      <c r="N102" s="231"/>
      <c r="O102" s="231"/>
      <c r="P102" s="231"/>
      <c r="Q102" s="233"/>
    </row>
    <row r="103" spans="1:17" s="56" customFormat="1">
      <c r="A103" s="251">
        <v>89</v>
      </c>
      <c r="B103" s="307"/>
      <c r="C103" s="306" t="s">
        <v>182</v>
      </c>
      <c r="D103" s="324" t="s">
        <v>208</v>
      </c>
      <c r="E103" s="278" t="s">
        <v>140</v>
      </c>
      <c r="F103" s="313">
        <v>1</v>
      </c>
      <c r="G103" s="180"/>
      <c r="H103" s="180"/>
      <c r="I103" s="180"/>
      <c r="J103" s="180"/>
      <c r="K103" s="180"/>
      <c r="L103" s="231"/>
      <c r="M103" s="232"/>
      <c r="N103" s="231"/>
      <c r="O103" s="231"/>
      <c r="P103" s="231"/>
      <c r="Q103" s="233"/>
    </row>
    <row r="104" spans="1:17" s="56" customFormat="1">
      <c r="A104" s="251">
        <v>90</v>
      </c>
      <c r="B104" s="307"/>
      <c r="C104" s="306" t="s">
        <v>182</v>
      </c>
      <c r="D104" s="324" t="s">
        <v>209</v>
      </c>
      <c r="E104" s="278" t="s">
        <v>140</v>
      </c>
      <c r="F104" s="313">
        <v>2</v>
      </c>
      <c r="G104" s="180"/>
      <c r="H104" s="180"/>
      <c r="I104" s="180"/>
      <c r="J104" s="180"/>
      <c r="K104" s="180"/>
      <c r="L104" s="231"/>
      <c r="M104" s="232"/>
      <c r="N104" s="231"/>
      <c r="O104" s="231"/>
      <c r="P104" s="231"/>
      <c r="Q104" s="233"/>
    </row>
    <row r="105" spans="1:17" s="56" customFormat="1">
      <c r="A105" s="251">
        <v>91</v>
      </c>
      <c r="B105" s="307"/>
      <c r="C105" s="306" t="s">
        <v>182</v>
      </c>
      <c r="D105" s="324" t="s">
        <v>210</v>
      </c>
      <c r="E105" s="278" t="s">
        <v>140</v>
      </c>
      <c r="F105" s="313">
        <v>2</v>
      </c>
      <c r="G105" s="180"/>
      <c r="H105" s="180"/>
      <c r="I105" s="180"/>
      <c r="J105" s="180"/>
      <c r="K105" s="180"/>
      <c r="L105" s="231"/>
      <c r="M105" s="232"/>
      <c r="N105" s="231"/>
      <c r="O105" s="231"/>
      <c r="P105" s="231"/>
      <c r="Q105" s="233"/>
    </row>
    <row r="106" spans="1:17" s="56" customFormat="1">
      <c r="A106" s="251">
        <v>92</v>
      </c>
      <c r="B106" s="307"/>
      <c r="C106" s="306" t="s">
        <v>182</v>
      </c>
      <c r="D106" s="324" t="s">
        <v>211</v>
      </c>
      <c r="E106" s="278" t="s">
        <v>140</v>
      </c>
      <c r="F106" s="313">
        <v>1</v>
      </c>
      <c r="G106" s="180"/>
      <c r="H106" s="180"/>
      <c r="I106" s="180"/>
      <c r="J106" s="180"/>
      <c r="K106" s="180"/>
      <c r="L106" s="231"/>
      <c r="M106" s="232"/>
      <c r="N106" s="231"/>
      <c r="O106" s="231"/>
      <c r="P106" s="231"/>
      <c r="Q106" s="233"/>
    </row>
    <row r="107" spans="1:17" s="56" customFormat="1">
      <c r="A107" s="251">
        <v>93</v>
      </c>
      <c r="B107" s="307"/>
      <c r="C107" s="306" t="s">
        <v>182</v>
      </c>
      <c r="D107" s="324" t="s">
        <v>1072</v>
      </c>
      <c r="E107" s="278" t="s">
        <v>140</v>
      </c>
      <c r="F107" s="313">
        <v>3</v>
      </c>
      <c r="G107" s="180"/>
      <c r="H107" s="180"/>
      <c r="I107" s="180"/>
      <c r="J107" s="180"/>
      <c r="K107" s="180"/>
      <c r="L107" s="231"/>
      <c r="M107" s="232"/>
      <c r="N107" s="231"/>
      <c r="O107" s="231"/>
      <c r="P107" s="231"/>
      <c r="Q107" s="233"/>
    </row>
    <row r="108" spans="1:17" s="56" customFormat="1" ht="25.5">
      <c r="A108" s="251">
        <v>94</v>
      </c>
      <c r="B108" s="307"/>
      <c r="C108" s="306" t="s">
        <v>182</v>
      </c>
      <c r="D108" s="324" t="s">
        <v>213</v>
      </c>
      <c r="E108" s="278" t="s">
        <v>140</v>
      </c>
      <c r="F108" s="313">
        <v>2</v>
      </c>
      <c r="G108" s="180"/>
      <c r="H108" s="180"/>
      <c r="I108" s="180"/>
      <c r="J108" s="180"/>
      <c r="K108" s="180"/>
      <c r="L108" s="231"/>
      <c r="M108" s="232"/>
      <c r="N108" s="231"/>
      <c r="O108" s="231"/>
      <c r="P108" s="231"/>
      <c r="Q108" s="233"/>
    </row>
    <row r="109" spans="1:17" s="56" customFormat="1" ht="25.5">
      <c r="A109" s="251">
        <v>95</v>
      </c>
      <c r="B109" s="307"/>
      <c r="C109" s="306" t="s">
        <v>182</v>
      </c>
      <c r="D109" s="324" t="s">
        <v>213</v>
      </c>
      <c r="E109" s="278" t="s">
        <v>140</v>
      </c>
      <c r="F109" s="313">
        <v>2</v>
      </c>
      <c r="G109" s="180"/>
      <c r="H109" s="180"/>
      <c r="I109" s="180"/>
      <c r="J109" s="180"/>
      <c r="K109" s="180"/>
      <c r="L109" s="231"/>
      <c r="M109" s="232"/>
      <c r="N109" s="231"/>
      <c r="O109" s="231"/>
      <c r="P109" s="231"/>
      <c r="Q109" s="233"/>
    </row>
    <row r="110" spans="1:17" s="56" customFormat="1">
      <c r="A110" s="251">
        <v>96</v>
      </c>
      <c r="B110" s="307"/>
      <c r="C110" s="306" t="s">
        <v>182</v>
      </c>
      <c r="D110" s="324" t="s">
        <v>149</v>
      </c>
      <c r="E110" s="278" t="s">
        <v>140</v>
      </c>
      <c r="F110" s="313">
        <v>1</v>
      </c>
      <c r="G110" s="180"/>
      <c r="H110" s="180"/>
      <c r="I110" s="180"/>
      <c r="J110" s="180"/>
      <c r="K110" s="180"/>
      <c r="L110" s="231"/>
      <c r="M110" s="232"/>
      <c r="N110" s="231"/>
      <c r="O110" s="231"/>
      <c r="P110" s="231"/>
      <c r="Q110" s="233"/>
    </row>
    <row r="111" spans="1:17" s="56" customFormat="1">
      <c r="A111" s="251">
        <v>97</v>
      </c>
      <c r="B111" s="307"/>
      <c r="C111" s="306" t="s">
        <v>182</v>
      </c>
      <c r="D111" s="324" t="s">
        <v>150</v>
      </c>
      <c r="E111" s="278" t="s">
        <v>140</v>
      </c>
      <c r="F111" s="313">
        <v>1</v>
      </c>
      <c r="G111" s="180"/>
      <c r="H111" s="180"/>
      <c r="I111" s="180"/>
      <c r="J111" s="180"/>
      <c r="K111" s="180"/>
      <c r="L111" s="231"/>
      <c r="M111" s="232"/>
      <c r="N111" s="231"/>
      <c r="O111" s="231"/>
      <c r="P111" s="231"/>
      <c r="Q111" s="233"/>
    </row>
    <row r="112" spans="1:17" s="56" customFormat="1">
      <c r="A112" s="251">
        <v>98</v>
      </c>
      <c r="B112" s="307"/>
      <c r="C112" s="306" t="s">
        <v>214</v>
      </c>
      <c r="D112" s="324" t="s">
        <v>184</v>
      </c>
      <c r="E112" s="278" t="s">
        <v>140</v>
      </c>
      <c r="F112" s="313">
        <v>3</v>
      </c>
      <c r="G112" s="180"/>
      <c r="H112" s="180"/>
      <c r="I112" s="180"/>
      <c r="J112" s="180"/>
      <c r="K112" s="180"/>
      <c r="L112" s="231"/>
      <c r="M112" s="232"/>
      <c r="N112" s="231"/>
      <c r="O112" s="231"/>
      <c r="P112" s="231"/>
      <c r="Q112" s="233"/>
    </row>
    <row r="113" spans="1:17" s="56" customFormat="1">
      <c r="A113" s="251">
        <v>99</v>
      </c>
      <c r="B113" s="307"/>
      <c r="C113" s="306" t="s">
        <v>214</v>
      </c>
      <c r="D113" s="324" t="s">
        <v>187</v>
      </c>
      <c r="E113" s="278" t="s">
        <v>140</v>
      </c>
      <c r="F113" s="313">
        <v>7</v>
      </c>
      <c r="G113" s="180"/>
      <c r="H113" s="180"/>
      <c r="I113" s="180"/>
      <c r="J113" s="180"/>
      <c r="K113" s="180"/>
      <c r="L113" s="231"/>
      <c r="M113" s="232"/>
      <c r="N113" s="231"/>
      <c r="O113" s="231"/>
      <c r="P113" s="231"/>
      <c r="Q113" s="233"/>
    </row>
    <row r="114" spans="1:17" s="56" customFormat="1">
      <c r="A114" s="251">
        <v>100</v>
      </c>
      <c r="B114" s="307"/>
      <c r="C114" s="306" t="s">
        <v>214</v>
      </c>
      <c r="D114" s="324" t="s">
        <v>190</v>
      </c>
      <c r="E114" s="278" t="s">
        <v>140</v>
      </c>
      <c r="F114" s="313">
        <v>1</v>
      </c>
      <c r="G114" s="180"/>
      <c r="H114" s="180"/>
      <c r="I114" s="180"/>
      <c r="J114" s="180"/>
      <c r="K114" s="180"/>
      <c r="L114" s="231"/>
      <c r="M114" s="232"/>
      <c r="N114" s="231"/>
      <c r="O114" s="231"/>
      <c r="P114" s="231"/>
      <c r="Q114" s="233"/>
    </row>
    <row r="115" spans="1:17" s="56" customFormat="1">
      <c r="A115" s="251">
        <v>101</v>
      </c>
      <c r="B115" s="307"/>
      <c r="C115" s="306" t="s">
        <v>214</v>
      </c>
      <c r="D115" s="324" t="s">
        <v>191</v>
      </c>
      <c r="E115" s="278" t="s">
        <v>140</v>
      </c>
      <c r="F115" s="313">
        <v>8</v>
      </c>
      <c r="G115" s="180"/>
      <c r="H115" s="180"/>
      <c r="I115" s="180"/>
      <c r="J115" s="180"/>
      <c r="K115" s="180"/>
      <c r="L115" s="231"/>
      <c r="M115" s="232"/>
      <c r="N115" s="231"/>
      <c r="O115" s="231"/>
      <c r="P115" s="231"/>
      <c r="Q115" s="233"/>
    </row>
    <row r="116" spans="1:17" s="56" customFormat="1">
      <c r="A116" s="251">
        <v>102</v>
      </c>
      <c r="B116" s="307"/>
      <c r="C116" s="306" t="s">
        <v>214</v>
      </c>
      <c r="D116" s="324" t="s">
        <v>194</v>
      </c>
      <c r="E116" s="278" t="s">
        <v>140</v>
      </c>
      <c r="F116" s="313">
        <v>2</v>
      </c>
      <c r="G116" s="180"/>
      <c r="H116" s="180"/>
      <c r="I116" s="180"/>
      <c r="J116" s="180"/>
      <c r="K116" s="180"/>
      <c r="L116" s="231"/>
      <c r="M116" s="232"/>
      <c r="N116" s="231"/>
      <c r="O116" s="231"/>
      <c r="P116" s="231"/>
      <c r="Q116" s="233"/>
    </row>
    <row r="117" spans="1:17" s="56" customFormat="1">
      <c r="A117" s="251">
        <v>103</v>
      </c>
      <c r="B117" s="307"/>
      <c r="C117" s="306" t="s">
        <v>214</v>
      </c>
      <c r="D117" s="324" t="s">
        <v>195</v>
      </c>
      <c r="E117" s="278" t="s">
        <v>140</v>
      </c>
      <c r="F117" s="313">
        <v>4</v>
      </c>
      <c r="G117" s="180"/>
      <c r="H117" s="180"/>
      <c r="I117" s="180"/>
      <c r="J117" s="180"/>
      <c r="K117" s="180"/>
      <c r="L117" s="231"/>
      <c r="M117" s="232"/>
      <c r="N117" s="231"/>
      <c r="O117" s="231"/>
      <c r="P117" s="231"/>
      <c r="Q117" s="233"/>
    </row>
    <row r="118" spans="1:17" s="56" customFormat="1">
      <c r="A118" s="251">
        <v>104</v>
      </c>
      <c r="B118" s="307"/>
      <c r="C118" s="306" t="s">
        <v>214</v>
      </c>
      <c r="D118" s="324" t="s">
        <v>196</v>
      </c>
      <c r="E118" s="278" t="s">
        <v>140</v>
      </c>
      <c r="F118" s="313">
        <v>15</v>
      </c>
      <c r="G118" s="180"/>
      <c r="H118" s="180"/>
      <c r="I118" s="180"/>
      <c r="J118" s="180"/>
      <c r="K118" s="180"/>
      <c r="L118" s="231"/>
      <c r="M118" s="232"/>
      <c r="N118" s="231"/>
      <c r="O118" s="231"/>
      <c r="P118" s="231"/>
      <c r="Q118" s="233"/>
    </row>
    <row r="119" spans="1:17" s="56" customFormat="1">
      <c r="A119" s="251">
        <v>105</v>
      </c>
      <c r="B119" s="307"/>
      <c r="C119" s="306" t="s">
        <v>214</v>
      </c>
      <c r="D119" s="324" t="s">
        <v>199</v>
      </c>
      <c r="E119" s="278" t="s">
        <v>140</v>
      </c>
      <c r="F119" s="313">
        <v>1</v>
      </c>
      <c r="G119" s="180"/>
      <c r="H119" s="180"/>
      <c r="I119" s="180"/>
      <c r="J119" s="180"/>
      <c r="K119" s="180"/>
      <c r="L119" s="231"/>
      <c r="M119" s="232"/>
      <c r="N119" s="231"/>
      <c r="O119" s="231"/>
      <c r="P119" s="231"/>
      <c r="Q119" s="233"/>
    </row>
    <row r="120" spans="1:17" s="56" customFormat="1">
      <c r="A120" s="251">
        <v>106</v>
      </c>
      <c r="B120" s="307"/>
      <c r="C120" s="306" t="s">
        <v>214</v>
      </c>
      <c r="D120" s="324" t="s">
        <v>200</v>
      </c>
      <c r="E120" s="278" t="s">
        <v>140</v>
      </c>
      <c r="F120" s="313">
        <v>4</v>
      </c>
      <c r="G120" s="180"/>
      <c r="H120" s="180"/>
      <c r="I120" s="180"/>
      <c r="J120" s="180"/>
      <c r="K120" s="180"/>
      <c r="L120" s="231"/>
      <c r="M120" s="232"/>
      <c r="N120" s="231"/>
      <c r="O120" s="231"/>
      <c r="P120" s="231"/>
      <c r="Q120" s="233"/>
    </row>
    <row r="121" spans="1:17" s="56" customFormat="1">
      <c r="A121" s="251">
        <v>107</v>
      </c>
      <c r="B121" s="307"/>
      <c r="C121" s="306" t="s">
        <v>214</v>
      </c>
      <c r="D121" s="324" t="s">
        <v>201</v>
      </c>
      <c r="E121" s="278" t="s">
        <v>140</v>
      </c>
      <c r="F121" s="313">
        <v>27</v>
      </c>
      <c r="G121" s="180"/>
      <c r="H121" s="180"/>
      <c r="I121" s="180"/>
      <c r="J121" s="180"/>
      <c r="K121" s="180"/>
      <c r="L121" s="231"/>
      <c r="M121" s="232"/>
      <c r="N121" s="231"/>
      <c r="O121" s="231"/>
      <c r="P121" s="231"/>
      <c r="Q121" s="233"/>
    </row>
    <row r="122" spans="1:17" s="56" customFormat="1">
      <c r="A122" s="251">
        <v>108</v>
      </c>
      <c r="B122" s="307"/>
      <c r="C122" s="306" t="s">
        <v>214</v>
      </c>
      <c r="D122" s="324" t="s">
        <v>1073</v>
      </c>
      <c r="E122" s="278" t="s">
        <v>140</v>
      </c>
      <c r="F122" s="313">
        <v>1</v>
      </c>
      <c r="G122" s="180"/>
      <c r="H122" s="180"/>
      <c r="I122" s="180"/>
      <c r="J122" s="180"/>
      <c r="K122" s="180"/>
      <c r="L122" s="231"/>
      <c r="M122" s="232"/>
      <c r="N122" s="231"/>
      <c r="O122" s="231"/>
      <c r="P122" s="231"/>
      <c r="Q122" s="233"/>
    </row>
    <row r="123" spans="1:17" s="56" customFormat="1">
      <c r="A123" s="251">
        <v>109</v>
      </c>
      <c r="B123" s="307"/>
      <c r="C123" s="306" t="s">
        <v>214</v>
      </c>
      <c r="D123" s="324" t="s">
        <v>203</v>
      </c>
      <c r="E123" s="278" t="s">
        <v>140</v>
      </c>
      <c r="F123" s="313">
        <v>2</v>
      </c>
      <c r="G123" s="180"/>
      <c r="H123" s="180"/>
      <c r="I123" s="180"/>
      <c r="J123" s="180"/>
      <c r="K123" s="180"/>
      <c r="L123" s="231"/>
      <c r="M123" s="232"/>
      <c r="N123" s="231"/>
      <c r="O123" s="231"/>
      <c r="P123" s="231"/>
      <c r="Q123" s="233"/>
    </row>
    <row r="124" spans="1:17" s="56" customFormat="1">
      <c r="A124" s="251">
        <v>110</v>
      </c>
      <c r="B124" s="307"/>
      <c r="C124" s="306" t="s">
        <v>214</v>
      </c>
      <c r="D124" s="324" t="s">
        <v>204</v>
      </c>
      <c r="E124" s="278" t="s">
        <v>140</v>
      </c>
      <c r="F124" s="313">
        <v>1</v>
      </c>
      <c r="G124" s="180"/>
      <c r="H124" s="180"/>
      <c r="I124" s="180"/>
      <c r="J124" s="180"/>
      <c r="K124" s="180"/>
      <c r="L124" s="231"/>
      <c r="M124" s="232"/>
      <c r="N124" s="231"/>
      <c r="O124" s="231"/>
      <c r="P124" s="231"/>
      <c r="Q124" s="233"/>
    </row>
    <row r="125" spans="1:17" s="56" customFormat="1">
      <c r="A125" s="251">
        <v>111</v>
      </c>
      <c r="B125" s="307"/>
      <c r="C125" s="306" t="s">
        <v>214</v>
      </c>
      <c r="D125" s="324" t="s">
        <v>204</v>
      </c>
      <c r="E125" s="278" t="s">
        <v>140</v>
      </c>
      <c r="F125" s="313">
        <v>9</v>
      </c>
      <c r="G125" s="180"/>
      <c r="H125" s="180"/>
      <c r="I125" s="180"/>
      <c r="J125" s="180"/>
      <c r="K125" s="180"/>
      <c r="L125" s="231"/>
      <c r="M125" s="232"/>
      <c r="N125" s="231"/>
      <c r="O125" s="231"/>
      <c r="P125" s="231"/>
      <c r="Q125" s="233"/>
    </row>
    <row r="126" spans="1:17" s="56" customFormat="1">
      <c r="A126" s="251">
        <v>112</v>
      </c>
      <c r="B126" s="307"/>
      <c r="C126" s="306" t="s">
        <v>214</v>
      </c>
      <c r="D126" s="324" t="s">
        <v>1074</v>
      </c>
      <c r="E126" s="278" t="s">
        <v>140</v>
      </c>
      <c r="F126" s="313">
        <v>1</v>
      </c>
      <c r="G126" s="180"/>
      <c r="H126" s="180"/>
      <c r="I126" s="180"/>
      <c r="J126" s="180"/>
      <c r="K126" s="180"/>
      <c r="L126" s="231"/>
      <c r="M126" s="232"/>
      <c r="N126" s="231"/>
      <c r="O126" s="231"/>
      <c r="P126" s="231"/>
      <c r="Q126" s="233"/>
    </row>
    <row r="127" spans="1:17" s="56" customFormat="1">
      <c r="A127" s="251">
        <v>113</v>
      </c>
      <c r="B127" s="307"/>
      <c r="C127" s="306" t="s">
        <v>214</v>
      </c>
      <c r="D127" s="324" t="s">
        <v>208</v>
      </c>
      <c r="E127" s="278" t="s">
        <v>140</v>
      </c>
      <c r="F127" s="313">
        <v>8</v>
      </c>
      <c r="G127" s="180"/>
      <c r="H127" s="180"/>
      <c r="I127" s="180"/>
      <c r="J127" s="180"/>
      <c r="K127" s="180"/>
      <c r="L127" s="231"/>
      <c r="M127" s="232"/>
      <c r="N127" s="231"/>
      <c r="O127" s="231"/>
      <c r="P127" s="231"/>
      <c r="Q127" s="233"/>
    </row>
    <row r="128" spans="1:17" s="56" customFormat="1">
      <c r="A128" s="251">
        <v>114</v>
      </c>
      <c r="B128" s="307"/>
      <c r="C128" s="306" t="s">
        <v>214</v>
      </c>
      <c r="D128" s="324" t="s">
        <v>215</v>
      </c>
      <c r="E128" s="278" t="s">
        <v>140</v>
      </c>
      <c r="F128" s="313">
        <v>1</v>
      </c>
      <c r="G128" s="180"/>
      <c r="H128" s="180"/>
      <c r="I128" s="180"/>
      <c r="J128" s="180"/>
      <c r="K128" s="180"/>
      <c r="L128" s="231"/>
      <c r="M128" s="232"/>
      <c r="N128" s="231"/>
      <c r="O128" s="231"/>
      <c r="P128" s="231"/>
      <c r="Q128" s="233"/>
    </row>
    <row r="129" spans="1:17" s="56" customFormat="1">
      <c r="A129" s="251">
        <v>115</v>
      </c>
      <c r="B129" s="307"/>
      <c r="C129" s="306" t="s">
        <v>214</v>
      </c>
      <c r="D129" s="324" t="s">
        <v>210</v>
      </c>
      <c r="E129" s="278" t="s">
        <v>140</v>
      </c>
      <c r="F129" s="313">
        <v>1</v>
      </c>
      <c r="G129" s="180"/>
      <c r="H129" s="180"/>
      <c r="I129" s="180"/>
      <c r="J129" s="180"/>
      <c r="K129" s="180"/>
      <c r="L129" s="231"/>
      <c r="M129" s="232"/>
      <c r="N129" s="231"/>
      <c r="O129" s="231"/>
      <c r="P129" s="231"/>
      <c r="Q129" s="233"/>
    </row>
    <row r="130" spans="1:17" s="56" customFormat="1">
      <c r="A130" s="251">
        <v>116</v>
      </c>
      <c r="B130" s="307"/>
      <c r="C130" s="306" t="s">
        <v>214</v>
      </c>
      <c r="D130" s="324" t="s">
        <v>211</v>
      </c>
      <c r="E130" s="278" t="s">
        <v>140</v>
      </c>
      <c r="F130" s="313">
        <v>1</v>
      </c>
      <c r="G130" s="180"/>
      <c r="H130" s="180"/>
      <c r="I130" s="180"/>
      <c r="J130" s="180"/>
      <c r="K130" s="180"/>
      <c r="L130" s="231"/>
      <c r="M130" s="232"/>
      <c r="N130" s="231"/>
      <c r="O130" s="231"/>
      <c r="P130" s="231"/>
      <c r="Q130" s="233"/>
    </row>
    <row r="131" spans="1:17" s="56" customFormat="1">
      <c r="A131" s="251">
        <v>117</v>
      </c>
      <c r="B131" s="307"/>
      <c r="C131" s="306" t="s">
        <v>214</v>
      </c>
      <c r="D131" s="324" t="s">
        <v>212</v>
      </c>
      <c r="E131" s="278" t="s">
        <v>140</v>
      </c>
      <c r="F131" s="313">
        <v>4</v>
      </c>
      <c r="G131" s="180"/>
      <c r="H131" s="180"/>
      <c r="I131" s="180"/>
      <c r="J131" s="180"/>
      <c r="K131" s="180"/>
      <c r="L131" s="231"/>
      <c r="M131" s="232"/>
      <c r="N131" s="231"/>
      <c r="O131" s="231"/>
      <c r="P131" s="231"/>
      <c r="Q131" s="233"/>
    </row>
    <row r="132" spans="1:17" s="56" customFormat="1">
      <c r="A132" s="251">
        <v>118</v>
      </c>
      <c r="B132" s="307"/>
      <c r="C132" s="306" t="s">
        <v>214</v>
      </c>
      <c r="D132" s="324" t="s">
        <v>216</v>
      </c>
      <c r="E132" s="278" t="s">
        <v>140</v>
      </c>
      <c r="F132" s="313">
        <v>2</v>
      </c>
      <c r="G132" s="180"/>
      <c r="H132" s="180"/>
      <c r="I132" s="180"/>
      <c r="J132" s="180"/>
      <c r="K132" s="180"/>
      <c r="L132" s="231"/>
      <c r="M132" s="232"/>
      <c r="N132" s="231"/>
      <c r="O132" s="231"/>
      <c r="P132" s="231"/>
      <c r="Q132" s="233"/>
    </row>
    <row r="133" spans="1:17" s="56" customFormat="1">
      <c r="A133" s="251">
        <v>119</v>
      </c>
      <c r="B133" s="307"/>
      <c r="C133" s="306" t="s">
        <v>214</v>
      </c>
      <c r="D133" s="324" t="s">
        <v>1075</v>
      </c>
      <c r="E133" s="278" t="s">
        <v>140</v>
      </c>
      <c r="F133" s="313">
        <v>2</v>
      </c>
      <c r="G133" s="180"/>
      <c r="H133" s="180"/>
      <c r="I133" s="180"/>
      <c r="J133" s="180"/>
      <c r="K133" s="180"/>
      <c r="L133" s="231"/>
      <c r="M133" s="232"/>
      <c r="N133" s="231"/>
      <c r="O133" s="231"/>
      <c r="P133" s="231"/>
      <c r="Q133" s="233"/>
    </row>
    <row r="134" spans="1:17" s="56" customFormat="1">
      <c r="A134" s="251">
        <v>120</v>
      </c>
      <c r="B134" s="307"/>
      <c r="C134" s="306" t="s">
        <v>214</v>
      </c>
      <c r="D134" s="324" t="s">
        <v>217</v>
      </c>
      <c r="E134" s="278" t="s">
        <v>140</v>
      </c>
      <c r="F134" s="313">
        <v>2</v>
      </c>
      <c r="G134" s="180"/>
      <c r="H134" s="180"/>
      <c r="I134" s="180"/>
      <c r="J134" s="180"/>
      <c r="K134" s="180"/>
      <c r="L134" s="231"/>
      <c r="M134" s="232"/>
      <c r="N134" s="231"/>
      <c r="O134" s="231"/>
      <c r="P134" s="231"/>
      <c r="Q134" s="233"/>
    </row>
    <row r="135" spans="1:17" s="56" customFormat="1">
      <c r="A135" s="251">
        <v>121</v>
      </c>
      <c r="B135" s="307"/>
      <c r="C135" s="306" t="s">
        <v>214</v>
      </c>
      <c r="D135" s="324" t="s">
        <v>1076</v>
      </c>
      <c r="E135" s="278" t="s">
        <v>140</v>
      </c>
      <c r="F135" s="313">
        <v>2</v>
      </c>
      <c r="G135" s="180"/>
      <c r="H135" s="180"/>
      <c r="I135" s="180"/>
      <c r="J135" s="180"/>
      <c r="K135" s="180"/>
      <c r="L135" s="231"/>
      <c r="M135" s="232"/>
      <c r="N135" s="231"/>
      <c r="O135" s="231"/>
      <c r="P135" s="231"/>
      <c r="Q135" s="233"/>
    </row>
    <row r="136" spans="1:17" s="56" customFormat="1">
      <c r="A136" s="251">
        <v>122</v>
      </c>
      <c r="B136" s="307"/>
      <c r="C136" s="306" t="s">
        <v>214</v>
      </c>
      <c r="D136" s="324" t="s">
        <v>1076</v>
      </c>
      <c r="E136" s="278" t="s">
        <v>140</v>
      </c>
      <c r="F136" s="313">
        <v>2</v>
      </c>
      <c r="G136" s="180"/>
      <c r="H136" s="180"/>
      <c r="I136" s="180"/>
      <c r="J136" s="180"/>
      <c r="K136" s="180"/>
      <c r="L136" s="231"/>
      <c r="M136" s="232"/>
      <c r="N136" s="231"/>
      <c r="O136" s="231"/>
      <c r="P136" s="231"/>
      <c r="Q136" s="233"/>
    </row>
    <row r="137" spans="1:17" s="56" customFormat="1">
      <c r="A137" s="251">
        <v>123</v>
      </c>
      <c r="B137" s="307"/>
      <c r="C137" s="306" t="s">
        <v>214</v>
      </c>
      <c r="D137" s="324" t="s">
        <v>186</v>
      </c>
      <c r="E137" s="278" t="s">
        <v>140</v>
      </c>
      <c r="F137" s="313">
        <v>2</v>
      </c>
      <c r="G137" s="180"/>
      <c r="H137" s="180"/>
      <c r="I137" s="180"/>
      <c r="J137" s="180"/>
      <c r="K137" s="180"/>
      <c r="L137" s="231"/>
      <c r="M137" s="232"/>
      <c r="N137" s="231"/>
      <c r="O137" s="231"/>
      <c r="P137" s="231"/>
      <c r="Q137" s="233"/>
    </row>
    <row r="138" spans="1:17" s="56" customFormat="1">
      <c r="A138" s="251">
        <v>124</v>
      </c>
      <c r="B138" s="307"/>
      <c r="C138" s="306" t="s">
        <v>218</v>
      </c>
      <c r="D138" s="324">
        <v>125</v>
      </c>
      <c r="E138" s="278" t="s">
        <v>140</v>
      </c>
      <c r="F138" s="313">
        <v>2</v>
      </c>
      <c r="G138" s="180"/>
      <c r="H138" s="180"/>
      <c r="I138" s="180"/>
      <c r="J138" s="180"/>
      <c r="K138" s="180"/>
      <c r="L138" s="231"/>
      <c r="M138" s="232"/>
      <c r="N138" s="231"/>
      <c r="O138" s="231"/>
      <c r="P138" s="231"/>
      <c r="Q138" s="233"/>
    </row>
    <row r="139" spans="1:17" s="56" customFormat="1">
      <c r="A139" s="251">
        <v>125</v>
      </c>
      <c r="B139" s="307"/>
      <c r="C139" s="306" t="s">
        <v>218</v>
      </c>
      <c r="D139" s="324">
        <v>250</v>
      </c>
      <c r="E139" s="278" t="s">
        <v>140</v>
      </c>
      <c r="F139" s="313">
        <v>1</v>
      </c>
      <c r="G139" s="180"/>
      <c r="H139" s="180"/>
      <c r="I139" s="180"/>
      <c r="J139" s="180"/>
      <c r="K139" s="180"/>
      <c r="L139" s="231"/>
      <c r="M139" s="232"/>
      <c r="N139" s="231"/>
      <c r="O139" s="231"/>
      <c r="P139" s="231"/>
      <c r="Q139" s="233"/>
    </row>
    <row r="140" spans="1:17" s="56" customFormat="1">
      <c r="A140" s="251">
        <v>126</v>
      </c>
      <c r="B140" s="307"/>
      <c r="C140" s="306" t="s">
        <v>218</v>
      </c>
      <c r="D140" s="324">
        <v>400</v>
      </c>
      <c r="E140" s="278" t="s">
        <v>140</v>
      </c>
      <c r="F140" s="313">
        <v>2</v>
      </c>
      <c r="G140" s="180"/>
      <c r="H140" s="180"/>
      <c r="I140" s="180"/>
      <c r="J140" s="180"/>
      <c r="K140" s="180"/>
      <c r="L140" s="231"/>
      <c r="M140" s="232"/>
      <c r="N140" s="231"/>
      <c r="O140" s="231"/>
      <c r="P140" s="231"/>
      <c r="Q140" s="233"/>
    </row>
    <row r="141" spans="1:17" s="56" customFormat="1">
      <c r="A141" s="251">
        <v>127</v>
      </c>
      <c r="B141" s="307"/>
      <c r="C141" s="306" t="s">
        <v>218</v>
      </c>
      <c r="D141" s="324">
        <v>500</v>
      </c>
      <c r="E141" s="278" t="s">
        <v>140</v>
      </c>
      <c r="F141" s="313">
        <v>1</v>
      </c>
      <c r="G141" s="180"/>
      <c r="H141" s="179"/>
      <c r="I141" s="180"/>
      <c r="J141" s="494"/>
      <c r="K141" s="180"/>
      <c r="L141" s="231"/>
      <c r="M141" s="232"/>
      <c r="N141" s="231"/>
      <c r="O141" s="231"/>
      <c r="P141" s="231"/>
      <c r="Q141" s="233"/>
    </row>
    <row r="142" spans="1:17" s="56" customFormat="1">
      <c r="A142" s="251">
        <v>128</v>
      </c>
      <c r="B142" s="307"/>
      <c r="C142" s="306" t="s">
        <v>218</v>
      </c>
      <c r="D142" s="324" t="s">
        <v>150</v>
      </c>
      <c r="E142" s="278" t="s">
        <v>140</v>
      </c>
      <c r="F142" s="313">
        <v>2</v>
      </c>
      <c r="G142" s="180"/>
      <c r="H142" s="179"/>
      <c r="I142" s="180"/>
      <c r="J142" s="494"/>
      <c r="K142" s="180"/>
      <c r="L142" s="231"/>
      <c r="M142" s="232"/>
      <c r="N142" s="231"/>
      <c r="O142" s="231"/>
      <c r="P142" s="231"/>
      <c r="Q142" s="233"/>
    </row>
    <row r="143" spans="1:17" s="56" customFormat="1">
      <c r="A143" s="251">
        <v>129</v>
      </c>
      <c r="B143" s="307"/>
      <c r="C143" s="306" t="s">
        <v>218</v>
      </c>
      <c r="D143" s="324" t="s">
        <v>151</v>
      </c>
      <c r="E143" s="278" t="s">
        <v>140</v>
      </c>
      <c r="F143" s="313">
        <v>2</v>
      </c>
      <c r="G143" s="180"/>
      <c r="H143" s="179"/>
      <c r="I143" s="180"/>
      <c r="J143" s="494"/>
      <c r="K143" s="180"/>
      <c r="L143" s="231"/>
      <c r="M143" s="232"/>
      <c r="N143" s="231"/>
      <c r="O143" s="231"/>
      <c r="P143" s="231"/>
      <c r="Q143" s="233"/>
    </row>
    <row r="144" spans="1:17" s="56" customFormat="1">
      <c r="A144" s="251">
        <v>130</v>
      </c>
      <c r="B144" s="307"/>
      <c r="C144" s="306" t="s">
        <v>218</v>
      </c>
      <c r="D144" s="324" t="s">
        <v>152</v>
      </c>
      <c r="E144" s="278" t="s">
        <v>140</v>
      </c>
      <c r="F144" s="313">
        <v>4</v>
      </c>
      <c r="G144" s="180"/>
      <c r="H144" s="179"/>
      <c r="I144" s="180"/>
      <c r="J144" s="494"/>
      <c r="K144" s="180"/>
      <c r="L144" s="231"/>
      <c r="M144" s="232"/>
      <c r="N144" s="231"/>
      <c r="O144" s="231"/>
      <c r="P144" s="231"/>
      <c r="Q144" s="233"/>
    </row>
    <row r="145" spans="1:17" s="56" customFormat="1">
      <c r="A145" s="251">
        <v>131</v>
      </c>
      <c r="B145" s="307"/>
      <c r="C145" s="306" t="s">
        <v>218</v>
      </c>
      <c r="D145" s="324" t="s">
        <v>153</v>
      </c>
      <c r="E145" s="278" t="s">
        <v>140</v>
      </c>
      <c r="F145" s="313">
        <v>4</v>
      </c>
      <c r="G145" s="180"/>
      <c r="H145" s="179"/>
      <c r="I145" s="180"/>
      <c r="J145" s="494"/>
      <c r="K145" s="180"/>
      <c r="L145" s="231"/>
      <c r="M145" s="232"/>
      <c r="N145" s="231"/>
      <c r="O145" s="231"/>
      <c r="P145" s="231"/>
      <c r="Q145" s="233"/>
    </row>
    <row r="146" spans="1:17" s="56" customFormat="1">
      <c r="A146" s="251">
        <v>132</v>
      </c>
      <c r="B146" s="307"/>
      <c r="C146" s="306" t="s">
        <v>219</v>
      </c>
      <c r="D146" s="324" t="s">
        <v>1077</v>
      </c>
      <c r="E146" s="278" t="s">
        <v>140</v>
      </c>
      <c r="F146" s="313">
        <v>2</v>
      </c>
      <c r="G146" s="180"/>
      <c r="H146" s="179"/>
      <c r="I146" s="180"/>
      <c r="J146" s="494"/>
      <c r="K146" s="180"/>
      <c r="L146" s="231"/>
      <c r="M146" s="232"/>
      <c r="N146" s="231"/>
      <c r="O146" s="231"/>
      <c r="P146" s="231"/>
      <c r="Q146" s="233"/>
    </row>
    <row r="147" spans="1:17" s="56" customFormat="1">
      <c r="A147" s="251">
        <v>133</v>
      </c>
      <c r="B147" s="307"/>
      <c r="C147" s="306" t="s">
        <v>219</v>
      </c>
      <c r="D147" s="324" t="s">
        <v>1078</v>
      </c>
      <c r="E147" s="278" t="s">
        <v>140</v>
      </c>
      <c r="F147" s="313">
        <v>1</v>
      </c>
      <c r="G147" s="180"/>
      <c r="H147" s="179"/>
      <c r="I147" s="180"/>
      <c r="J147" s="494"/>
      <c r="K147" s="180"/>
      <c r="L147" s="231"/>
      <c r="M147" s="232"/>
      <c r="N147" s="231"/>
      <c r="O147" s="231"/>
      <c r="P147" s="231"/>
      <c r="Q147" s="233"/>
    </row>
    <row r="148" spans="1:17" s="56" customFormat="1">
      <c r="A148" s="251">
        <v>134</v>
      </c>
      <c r="B148" s="307"/>
      <c r="C148" s="306" t="s">
        <v>219</v>
      </c>
      <c r="D148" s="324" t="s">
        <v>1079</v>
      </c>
      <c r="E148" s="278" t="s">
        <v>140</v>
      </c>
      <c r="F148" s="313">
        <v>1</v>
      </c>
      <c r="G148" s="180"/>
      <c r="H148" s="179"/>
      <c r="I148" s="180"/>
      <c r="J148" s="494"/>
      <c r="K148" s="180"/>
      <c r="L148" s="231"/>
      <c r="M148" s="232"/>
      <c r="N148" s="231"/>
      <c r="O148" s="231"/>
      <c r="P148" s="231"/>
      <c r="Q148" s="233"/>
    </row>
    <row r="149" spans="1:17" s="56" customFormat="1" ht="25.5">
      <c r="A149" s="251">
        <v>135</v>
      </c>
      <c r="B149" s="307"/>
      <c r="C149" s="306" t="s">
        <v>220</v>
      </c>
      <c r="D149" s="324" t="s">
        <v>221</v>
      </c>
      <c r="E149" s="278" t="s">
        <v>140</v>
      </c>
      <c r="F149" s="313">
        <v>9</v>
      </c>
      <c r="G149" s="180"/>
      <c r="H149" s="179"/>
      <c r="I149" s="180"/>
      <c r="J149" s="493"/>
      <c r="K149" s="203"/>
      <c r="L149" s="231"/>
      <c r="M149" s="232"/>
      <c r="N149" s="231"/>
      <c r="O149" s="231"/>
      <c r="P149" s="231"/>
      <c r="Q149" s="233"/>
    </row>
    <row r="150" spans="1:17" s="56" customFormat="1" ht="25.5">
      <c r="A150" s="251">
        <v>136</v>
      </c>
      <c r="B150" s="307"/>
      <c r="C150" s="306" t="s">
        <v>220</v>
      </c>
      <c r="D150" s="324" t="s">
        <v>222</v>
      </c>
      <c r="E150" s="278" t="s">
        <v>140</v>
      </c>
      <c r="F150" s="313">
        <v>12</v>
      </c>
      <c r="G150" s="180"/>
      <c r="H150" s="179"/>
      <c r="I150" s="180"/>
      <c r="J150" s="493"/>
      <c r="K150" s="203"/>
      <c r="L150" s="231"/>
      <c r="M150" s="232"/>
      <c r="N150" s="231"/>
      <c r="O150" s="231"/>
      <c r="P150" s="231"/>
      <c r="Q150" s="233"/>
    </row>
    <row r="151" spans="1:17" s="56" customFormat="1" ht="25.5">
      <c r="A151" s="251">
        <v>137</v>
      </c>
      <c r="B151" s="307"/>
      <c r="C151" s="306" t="s">
        <v>220</v>
      </c>
      <c r="D151" s="324" t="s">
        <v>223</v>
      </c>
      <c r="E151" s="278" t="s">
        <v>140</v>
      </c>
      <c r="F151" s="313">
        <v>5</v>
      </c>
      <c r="G151" s="180"/>
      <c r="H151" s="179"/>
      <c r="I151" s="180"/>
      <c r="J151" s="493"/>
      <c r="K151" s="203"/>
      <c r="L151" s="231"/>
      <c r="M151" s="232"/>
      <c r="N151" s="231"/>
      <c r="O151" s="231"/>
      <c r="P151" s="231"/>
      <c r="Q151" s="233"/>
    </row>
    <row r="152" spans="1:17" s="56" customFormat="1" ht="25.5">
      <c r="A152" s="251">
        <v>138</v>
      </c>
      <c r="B152" s="307"/>
      <c r="C152" s="306" t="s">
        <v>220</v>
      </c>
      <c r="D152" s="324" t="s">
        <v>224</v>
      </c>
      <c r="E152" s="278" t="s">
        <v>140</v>
      </c>
      <c r="F152" s="313">
        <v>3</v>
      </c>
      <c r="G152" s="180"/>
      <c r="H152" s="179"/>
      <c r="I152" s="180"/>
      <c r="J152" s="493"/>
      <c r="K152" s="203"/>
      <c r="L152" s="231"/>
      <c r="M152" s="232"/>
      <c r="N152" s="231"/>
      <c r="O152" s="231"/>
      <c r="P152" s="231"/>
      <c r="Q152" s="233"/>
    </row>
    <row r="153" spans="1:17" s="56" customFormat="1" ht="25.5">
      <c r="A153" s="251">
        <v>139</v>
      </c>
      <c r="B153" s="307"/>
      <c r="C153" s="306" t="s">
        <v>220</v>
      </c>
      <c r="D153" s="324" t="s">
        <v>225</v>
      </c>
      <c r="E153" s="278" t="s">
        <v>140</v>
      </c>
      <c r="F153" s="313">
        <v>4</v>
      </c>
      <c r="G153" s="180"/>
      <c r="H153" s="179"/>
      <c r="I153" s="180"/>
      <c r="J153" s="493"/>
      <c r="K153" s="203"/>
      <c r="L153" s="231"/>
      <c r="M153" s="232"/>
      <c r="N153" s="231"/>
      <c r="O153" s="231"/>
      <c r="P153" s="231"/>
      <c r="Q153" s="233"/>
    </row>
    <row r="154" spans="1:17" s="56" customFormat="1">
      <c r="A154" s="251">
        <v>140</v>
      </c>
      <c r="B154" s="307"/>
      <c r="C154" s="306" t="s">
        <v>220</v>
      </c>
      <c r="D154" s="324" t="s">
        <v>226</v>
      </c>
      <c r="E154" s="278" t="s">
        <v>140</v>
      </c>
      <c r="F154" s="313">
        <v>6</v>
      </c>
      <c r="G154" s="180"/>
      <c r="H154" s="179"/>
      <c r="I154" s="180"/>
      <c r="J154" s="493"/>
      <c r="K154" s="203"/>
      <c r="L154" s="231"/>
      <c r="M154" s="232"/>
      <c r="N154" s="231"/>
      <c r="O154" s="231"/>
      <c r="P154" s="231"/>
      <c r="Q154" s="233"/>
    </row>
    <row r="155" spans="1:17" s="56" customFormat="1">
      <c r="A155" s="251">
        <v>141</v>
      </c>
      <c r="B155" s="307"/>
      <c r="C155" s="306" t="s">
        <v>220</v>
      </c>
      <c r="D155" s="324" t="s">
        <v>227</v>
      </c>
      <c r="E155" s="278" t="s">
        <v>140</v>
      </c>
      <c r="F155" s="313">
        <v>14</v>
      </c>
      <c r="G155" s="180"/>
      <c r="H155" s="179"/>
      <c r="I155" s="180"/>
      <c r="J155" s="180"/>
      <c r="K155" s="180"/>
      <c r="L155" s="231"/>
      <c r="M155" s="232"/>
      <c r="N155" s="231"/>
      <c r="O155" s="231"/>
      <c r="P155" s="231"/>
      <c r="Q155" s="233"/>
    </row>
    <row r="156" spans="1:17" s="56" customFormat="1">
      <c r="A156" s="251">
        <v>142</v>
      </c>
      <c r="B156" s="307"/>
      <c r="C156" s="306" t="s">
        <v>220</v>
      </c>
      <c r="D156" s="324" t="s">
        <v>228</v>
      </c>
      <c r="E156" s="278" t="s">
        <v>140</v>
      </c>
      <c r="F156" s="313">
        <v>1</v>
      </c>
      <c r="G156" s="180"/>
      <c r="H156" s="179"/>
      <c r="I156" s="180"/>
      <c r="J156" s="180"/>
      <c r="K156" s="180"/>
      <c r="L156" s="231"/>
      <c r="M156" s="232"/>
      <c r="N156" s="231"/>
      <c r="O156" s="231"/>
      <c r="P156" s="231"/>
      <c r="Q156" s="233"/>
    </row>
    <row r="157" spans="1:17" s="56" customFormat="1">
      <c r="A157" s="251">
        <v>143</v>
      </c>
      <c r="B157" s="307"/>
      <c r="C157" s="306" t="s">
        <v>220</v>
      </c>
      <c r="D157" s="324" t="s">
        <v>229</v>
      </c>
      <c r="E157" s="278" t="s">
        <v>140</v>
      </c>
      <c r="F157" s="313">
        <v>27</v>
      </c>
      <c r="G157" s="180"/>
      <c r="H157" s="179"/>
      <c r="I157" s="180"/>
      <c r="J157" s="180"/>
      <c r="K157" s="180"/>
      <c r="L157" s="231"/>
      <c r="M157" s="232"/>
      <c r="N157" s="231"/>
      <c r="O157" s="231"/>
      <c r="P157" s="231"/>
      <c r="Q157" s="233"/>
    </row>
    <row r="158" spans="1:17" s="56" customFormat="1">
      <c r="A158" s="251">
        <v>144</v>
      </c>
      <c r="B158" s="307"/>
      <c r="C158" s="306" t="s">
        <v>220</v>
      </c>
      <c r="D158" s="324" t="s">
        <v>230</v>
      </c>
      <c r="E158" s="278" t="s">
        <v>140</v>
      </c>
      <c r="F158" s="313">
        <v>2</v>
      </c>
      <c r="G158" s="180"/>
      <c r="H158" s="179"/>
      <c r="I158" s="180"/>
      <c r="J158" s="493"/>
      <c r="K158" s="203"/>
      <c r="L158" s="231"/>
      <c r="M158" s="232"/>
      <c r="N158" s="231"/>
      <c r="O158" s="231"/>
      <c r="P158" s="231"/>
      <c r="Q158" s="233"/>
    </row>
    <row r="159" spans="1:17" s="56" customFormat="1">
      <c r="A159" s="251">
        <v>145</v>
      </c>
      <c r="B159" s="307"/>
      <c r="C159" s="306" t="s">
        <v>220</v>
      </c>
      <c r="D159" s="324" t="s">
        <v>231</v>
      </c>
      <c r="E159" s="278" t="s">
        <v>140</v>
      </c>
      <c r="F159" s="313">
        <v>4</v>
      </c>
      <c r="G159" s="180"/>
      <c r="H159" s="179"/>
      <c r="I159" s="180"/>
      <c r="J159" s="493"/>
      <c r="K159" s="203"/>
      <c r="L159" s="231"/>
      <c r="M159" s="232"/>
      <c r="N159" s="231"/>
      <c r="O159" s="231"/>
      <c r="P159" s="231"/>
      <c r="Q159" s="233"/>
    </row>
    <row r="160" spans="1:17" s="56" customFormat="1">
      <c r="A160" s="251">
        <v>146</v>
      </c>
      <c r="B160" s="307"/>
      <c r="C160" s="306" t="s">
        <v>232</v>
      </c>
      <c r="D160" s="324" t="s">
        <v>233</v>
      </c>
      <c r="E160" s="278" t="s">
        <v>140</v>
      </c>
      <c r="F160" s="313">
        <v>19</v>
      </c>
      <c r="G160" s="180"/>
      <c r="H160" s="179"/>
      <c r="I160" s="180"/>
      <c r="J160" s="493"/>
      <c r="K160" s="203"/>
      <c r="L160" s="231"/>
      <c r="M160" s="232"/>
      <c r="N160" s="231"/>
      <c r="O160" s="231"/>
      <c r="P160" s="231"/>
      <c r="Q160" s="233"/>
    </row>
    <row r="161" spans="1:17" s="56" customFormat="1">
      <c r="A161" s="251">
        <v>147</v>
      </c>
      <c r="B161" s="307"/>
      <c r="C161" s="306" t="s">
        <v>232</v>
      </c>
      <c r="D161" s="324" t="s">
        <v>234</v>
      </c>
      <c r="E161" s="278" t="s">
        <v>140</v>
      </c>
      <c r="F161" s="313">
        <v>14</v>
      </c>
      <c r="G161" s="180"/>
      <c r="H161" s="179"/>
      <c r="I161" s="180"/>
      <c r="J161" s="180"/>
      <c r="K161" s="180"/>
      <c r="L161" s="231"/>
      <c r="M161" s="232"/>
      <c r="N161" s="231"/>
      <c r="O161" s="231"/>
      <c r="P161" s="231"/>
      <c r="Q161" s="233"/>
    </row>
    <row r="162" spans="1:17" s="56" customFormat="1">
      <c r="A162" s="251">
        <v>148</v>
      </c>
      <c r="B162" s="307"/>
      <c r="C162" s="306" t="s">
        <v>232</v>
      </c>
      <c r="D162" s="324" t="s">
        <v>235</v>
      </c>
      <c r="E162" s="278" t="s">
        <v>140</v>
      </c>
      <c r="F162" s="313">
        <v>13</v>
      </c>
      <c r="G162" s="180"/>
      <c r="H162" s="179"/>
      <c r="I162" s="180"/>
      <c r="J162" s="180"/>
      <c r="K162" s="180"/>
      <c r="L162" s="231"/>
      <c r="M162" s="232"/>
      <c r="N162" s="231"/>
      <c r="O162" s="231"/>
      <c r="P162" s="231"/>
      <c r="Q162" s="233"/>
    </row>
    <row r="163" spans="1:17" s="56" customFormat="1" ht="25.5">
      <c r="A163" s="251">
        <v>149</v>
      </c>
      <c r="B163" s="307"/>
      <c r="C163" s="306" t="s">
        <v>232</v>
      </c>
      <c r="D163" s="324" t="s">
        <v>236</v>
      </c>
      <c r="E163" s="278" t="s">
        <v>140</v>
      </c>
      <c r="F163" s="313">
        <v>12</v>
      </c>
      <c r="G163" s="180"/>
      <c r="H163" s="179"/>
      <c r="I163" s="180"/>
      <c r="J163" s="180"/>
      <c r="K163" s="180"/>
      <c r="L163" s="231"/>
      <c r="M163" s="232"/>
      <c r="N163" s="231"/>
      <c r="O163" s="231"/>
      <c r="P163" s="231"/>
      <c r="Q163" s="233"/>
    </row>
    <row r="164" spans="1:17" s="56" customFormat="1" ht="25.5">
      <c r="A164" s="251">
        <v>150</v>
      </c>
      <c r="B164" s="307"/>
      <c r="C164" s="306" t="s">
        <v>232</v>
      </c>
      <c r="D164" s="324" t="s">
        <v>237</v>
      </c>
      <c r="E164" s="278" t="s">
        <v>140</v>
      </c>
      <c r="F164" s="313">
        <v>18</v>
      </c>
      <c r="G164" s="180"/>
      <c r="H164" s="179"/>
      <c r="I164" s="180"/>
      <c r="J164" s="180"/>
      <c r="K164" s="180"/>
      <c r="L164" s="231"/>
      <c r="M164" s="232"/>
      <c r="N164" s="231"/>
      <c r="O164" s="231"/>
      <c r="P164" s="231"/>
      <c r="Q164" s="233"/>
    </row>
    <row r="165" spans="1:17" s="56" customFormat="1" ht="25.5">
      <c r="A165" s="251">
        <v>151</v>
      </c>
      <c r="B165" s="307"/>
      <c r="C165" s="306" t="s">
        <v>232</v>
      </c>
      <c r="D165" s="324" t="s">
        <v>238</v>
      </c>
      <c r="E165" s="278" t="s">
        <v>140</v>
      </c>
      <c r="F165" s="313">
        <v>45</v>
      </c>
      <c r="G165" s="180"/>
      <c r="H165" s="179"/>
      <c r="I165" s="180"/>
      <c r="J165" s="180"/>
      <c r="K165" s="180"/>
      <c r="L165" s="231"/>
      <c r="M165" s="232"/>
      <c r="N165" s="231"/>
      <c r="O165" s="231"/>
      <c r="P165" s="231"/>
      <c r="Q165" s="233"/>
    </row>
    <row r="166" spans="1:17" s="56" customFormat="1" ht="25.5">
      <c r="A166" s="251">
        <v>152</v>
      </c>
      <c r="B166" s="307"/>
      <c r="C166" s="306" t="s">
        <v>232</v>
      </c>
      <c r="D166" s="324" t="s">
        <v>239</v>
      </c>
      <c r="E166" s="278" t="s">
        <v>140</v>
      </c>
      <c r="F166" s="313">
        <v>1</v>
      </c>
      <c r="G166" s="180"/>
      <c r="H166" s="179"/>
      <c r="I166" s="180"/>
      <c r="J166" s="180"/>
      <c r="K166" s="180"/>
      <c r="L166" s="231"/>
      <c r="M166" s="232"/>
      <c r="N166" s="231"/>
      <c r="O166" s="231"/>
      <c r="P166" s="231"/>
      <c r="Q166" s="233"/>
    </row>
    <row r="167" spans="1:17" s="56" customFormat="1" ht="25.5">
      <c r="A167" s="251">
        <v>153</v>
      </c>
      <c r="B167" s="307"/>
      <c r="C167" s="306" t="s">
        <v>232</v>
      </c>
      <c r="D167" s="324" t="s">
        <v>240</v>
      </c>
      <c r="E167" s="278" t="s">
        <v>140</v>
      </c>
      <c r="F167" s="313">
        <v>4</v>
      </c>
      <c r="G167" s="180"/>
      <c r="H167" s="179"/>
      <c r="I167" s="180"/>
      <c r="J167" s="180"/>
      <c r="K167" s="180"/>
      <c r="L167" s="231"/>
      <c r="M167" s="232"/>
      <c r="N167" s="231"/>
      <c r="O167" s="231"/>
      <c r="P167" s="231"/>
      <c r="Q167" s="233"/>
    </row>
    <row r="168" spans="1:17" s="56" customFormat="1">
      <c r="A168" s="251">
        <v>154</v>
      </c>
      <c r="B168" s="307"/>
      <c r="C168" s="306" t="s">
        <v>232</v>
      </c>
      <c r="D168" s="324" t="s">
        <v>231</v>
      </c>
      <c r="E168" s="278" t="s">
        <v>140</v>
      </c>
      <c r="F168" s="313">
        <v>4</v>
      </c>
      <c r="G168" s="180"/>
      <c r="H168" s="179"/>
      <c r="I168" s="180"/>
      <c r="J168" s="494"/>
      <c r="K168" s="180"/>
      <c r="L168" s="231"/>
      <c r="M168" s="232"/>
      <c r="N168" s="231"/>
      <c r="O168" s="231"/>
      <c r="P168" s="231"/>
      <c r="Q168" s="233"/>
    </row>
    <row r="169" spans="1:17" s="56" customFormat="1">
      <c r="A169" s="251">
        <v>155</v>
      </c>
      <c r="B169" s="307"/>
      <c r="C169" s="306" t="s">
        <v>241</v>
      </c>
      <c r="D169" s="324" t="s">
        <v>242</v>
      </c>
      <c r="E169" s="278" t="s">
        <v>140</v>
      </c>
      <c r="F169" s="313">
        <v>1</v>
      </c>
      <c r="G169" s="180"/>
      <c r="H169" s="179"/>
      <c r="I169" s="180"/>
      <c r="J169" s="494"/>
      <c r="K169" s="180"/>
      <c r="L169" s="231"/>
      <c r="M169" s="232"/>
      <c r="N169" s="231"/>
      <c r="O169" s="231"/>
      <c r="P169" s="231"/>
      <c r="Q169" s="233"/>
    </row>
    <row r="170" spans="1:17" s="56" customFormat="1">
      <c r="A170" s="251">
        <v>156</v>
      </c>
      <c r="B170" s="307"/>
      <c r="C170" s="306" t="s">
        <v>241</v>
      </c>
      <c r="D170" s="324" t="s">
        <v>243</v>
      </c>
      <c r="E170" s="278" t="s">
        <v>140</v>
      </c>
      <c r="F170" s="313">
        <v>3</v>
      </c>
      <c r="G170" s="180"/>
      <c r="H170" s="179"/>
      <c r="I170" s="180"/>
      <c r="J170" s="494"/>
      <c r="K170" s="180"/>
      <c r="L170" s="231"/>
      <c r="M170" s="232"/>
      <c r="N170" s="231"/>
      <c r="O170" s="231"/>
      <c r="P170" s="231"/>
      <c r="Q170" s="233"/>
    </row>
    <row r="171" spans="1:17" s="56" customFormat="1" ht="25.5">
      <c r="A171" s="251">
        <v>157</v>
      </c>
      <c r="B171" s="307"/>
      <c r="C171" s="306" t="s">
        <v>244</v>
      </c>
      <c r="D171" s="324" t="s">
        <v>245</v>
      </c>
      <c r="E171" s="278" t="s">
        <v>140</v>
      </c>
      <c r="F171" s="313">
        <v>1</v>
      </c>
      <c r="G171" s="180"/>
      <c r="H171" s="179"/>
      <c r="I171" s="180"/>
      <c r="J171" s="494"/>
      <c r="K171" s="180"/>
      <c r="L171" s="231"/>
      <c r="M171" s="232"/>
      <c r="N171" s="231"/>
      <c r="O171" s="231"/>
      <c r="P171" s="231"/>
      <c r="Q171" s="233"/>
    </row>
    <row r="172" spans="1:17" s="56" customFormat="1" ht="25.5">
      <c r="A172" s="251">
        <v>158</v>
      </c>
      <c r="B172" s="307"/>
      <c r="C172" s="306" t="s">
        <v>244</v>
      </c>
      <c r="D172" s="324" t="s">
        <v>246</v>
      </c>
      <c r="E172" s="278" t="s">
        <v>140</v>
      </c>
      <c r="F172" s="313">
        <v>1</v>
      </c>
      <c r="G172" s="180"/>
      <c r="H172" s="179"/>
      <c r="I172" s="180"/>
      <c r="J172" s="494"/>
      <c r="K172" s="180"/>
      <c r="L172" s="231"/>
      <c r="M172" s="232"/>
      <c r="N172" s="231"/>
      <c r="O172" s="231"/>
      <c r="P172" s="231"/>
      <c r="Q172" s="233"/>
    </row>
    <row r="173" spans="1:17" s="56" customFormat="1">
      <c r="A173" s="251">
        <v>159</v>
      </c>
      <c r="B173" s="307"/>
      <c r="C173" s="306" t="s">
        <v>247</v>
      </c>
      <c r="D173" s="324" t="s">
        <v>248</v>
      </c>
      <c r="E173" s="278" t="s">
        <v>140</v>
      </c>
      <c r="F173" s="313">
        <v>7</v>
      </c>
      <c r="G173" s="180"/>
      <c r="H173" s="179"/>
      <c r="I173" s="180"/>
      <c r="J173" s="494"/>
      <c r="K173" s="180"/>
      <c r="L173" s="231"/>
      <c r="M173" s="232"/>
      <c r="N173" s="231"/>
      <c r="O173" s="231"/>
      <c r="P173" s="231"/>
      <c r="Q173" s="233"/>
    </row>
    <row r="174" spans="1:17" s="56" customFormat="1">
      <c r="A174" s="251">
        <v>160</v>
      </c>
      <c r="B174" s="307"/>
      <c r="C174" s="306" t="s">
        <v>247</v>
      </c>
      <c r="D174" s="324" t="s">
        <v>249</v>
      </c>
      <c r="E174" s="278" t="s">
        <v>140</v>
      </c>
      <c r="F174" s="313">
        <v>2</v>
      </c>
      <c r="G174" s="180"/>
      <c r="H174" s="179"/>
      <c r="I174" s="180"/>
      <c r="J174" s="494"/>
      <c r="K174" s="180"/>
      <c r="L174" s="231"/>
      <c r="M174" s="232"/>
      <c r="N174" s="231"/>
      <c r="O174" s="231"/>
      <c r="P174" s="231"/>
      <c r="Q174" s="233"/>
    </row>
    <row r="175" spans="1:17" s="56" customFormat="1">
      <c r="A175" s="251">
        <v>161</v>
      </c>
      <c r="B175" s="307"/>
      <c r="C175" s="306" t="s">
        <v>247</v>
      </c>
      <c r="D175" s="324" t="s">
        <v>250</v>
      </c>
      <c r="E175" s="278" t="s">
        <v>140</v>
      </c>
      <c r="F175" s="313">
        <v>17</v>
      </c>
      <c r="G175" s="180"/>
      <c r="H175" s="179"/>
      <c r="I175" s="180"/>
      <c r="J175" s="494"/>
      <c r="K175" s="180"/>
      <c r="L175" s="231"/>
      <c r="M175" s="232"/>
      <c r="N175" s="231"/>
      <c r="O175" s="231"/>
      <c r="P175" s="231"/>
      <c r="Q175" s="233"/>
    </row>
    <row r="176" spans="1:17" s="56" customFormat="1">
      <c r="A176" s="251">
        <v>162</v>
      </c>
      <c r="B176" s="307"/>
      <c r="C176" s="306" t="s">
        <v>247</v>
      </c>
      <c r="D176" s="324" t="s">
        <v>251</v>
      </c>
      <c r="E176" s="278" t="s">
        <v>140</v>
      </c>
      <c r="F176" s="313">
        <v>30</v>
      </c>
      <c r="G176" s="180"/>
      <c r="H176" s="179"/>
      <c r="I176" s="180"/>
      <c r="J176" s="494"/>
      <c r="K176" s="180"/>
      <c r="L176" s="231"/>
      <c r="M176" s="232"/>
      <c r="N176" s="231"/>
      <c r="O176" s="231"/>
      <c r="P176" s="231"/>
      <c r="Q176" s="233"/>
    </row>
    <row r="177" spans="1:17" s="56" customFormat="1">
      <c r="A177" s="251">
        <v>163</v>
      </c>
      <c r="B177" s="307"/>
      <c r="C177" s="306" t="s">
        <v>247</v>
      </c>
      <c r="D177" s="324" t="s">
        <v>252</v>
      </c>
      <c r="E177" s="278" t="s">
        <v>140</v>
      </c>
      <c r="F177" s="313">
        <v>34</v>
      </c>
      <c r="G177" s="180"/>
      <c r="H177" s="179"/>
      <c r="I177" s="180"/>
      <c r="J177" s="494"/>
      <c r="K177" s="180"/>
      <c r="L177" s="231"/>
      <c r="M177" s="232"/>
      <c r="N177" s="231"/>
      <c r="O177" s="231"/>
      <c r="P177" s="231"/>
      <c r="Q177" s="233"/>
    </row>
    <row r="178" spans="1:17" s="56" customFormat="1">
      <c r="A178" s="251">
        <v>164</v>
      </c>
      <c r="B178" s="307"/>
      <c r="C178" s="306" t="s">
        <v>247</v>
      </c>
      <c r="D178" s="324" t="s">
        <v>253</v>
      </c>
      <c r="E178" s="278" t="s">
        <v>140</v>
      </c>
      <c r="F178" s="313">
        <v>45</v>
      </c>
      <c r="G178" s="180"/>
      <c r="H178" s="179"/>
      <c r="I178" s="180"/>
      <c r="J178" s="494"/>
      <c r="K178" s="180"/>
      <c r="L178" s="231"/>
      <c r="M178" s="232"/>
      <c r="N178" s="231"/>
      <c r="O178" s="231"/>
      <c r="P178" s="231"/>
      <c r="Q178" s="233"/>
    </row>
    <row r="179" spans="1:17" s="56" customFormat="1">
      <c r="A179" s="251">
        <v>165</v>
      </c>
      <c r="B179" s="307"/>
      <c r="C179" s="306" t="s">
        <v>247</v>
      </c>
      <c r="D179" s="324" t="s">
        <v>254</v>
      </c>
      <c r="E179" s="278" t="s">
        <v>140</v>
      </c>
      <c r="F179" s="313">
        <v>32</v>
      </c>
      <c r="G179" s="180"/>
      <c r="H179" s="179"/>
      <c r="I179" s="180"/>
      <c r="J179" s="494"/>
      <c r="K179" s="180"/>
      <c r="L179" s="231"/>
      <c r="M179" s="232"/>
      <c r="N179" s="231"/>
      <c r="O179" s="231"/>
      <c r="P179" s="231"/>
      <c r="Q179" s="233"/>
    </row>
    <row r="180" spans="1:17" s="56" customFormat="1">
      <c r="A180" s="251">
        <v>166</v>
      </c>
      <c r="B180" s="307"/>
      <c r="C180" s="306" t="s">
        <v>247</v>
      </c>
      <c r="D180" s="324" t="s">
        <v>255</v>
      </c>
      <c r="E180" s="278" t="s">
        <v>140</v>
      </c>
      <c r="F180" s="313">
        <v>11</v>
      </c>
      <c r="G180" s="180"/>
      <c r="H180" s="179"/>
      <c r="I180" s="180"/>
      <c r="J180" s="494"/>
      <c r="K180" s="180"/>
      <c r="L180" s="231"/>
      <c r="M180" s="232"/>
      <c r="N180" s="231"/>
      <c r="O180" s="231"/>
      <c r="P180" s="231"/>
      <c r="Q180" s="233"/>
    </row>
    <row r="181" spans="1:17" s="56" customFormat="1">
      <c r="A181" s="251">
        <v>167</v>
      </c>
      <c r="B181" s="307"/>
      <c r="C181" s="306" t="s">
        <v>247</v>
      </c>
      <c r="D181" s="324" t="s">
        <v>256</v>
      </c>
      <c r="E181" s="278" t="s">
        <v>140</v>
      </c>
      <c r="F181" s="313">
        <v>3</v>
      </c>
      <c r="G181" s="180"/>
      <c r="H181" s="179"/>
      <c r="I181" s="180"/>
      <c r="J181" s="494"/>
      <c r="K181" s="180"/>
      <c r="L181" s="231"/>
      <c r="M181" s="232"/>
      <c r="N181" s="231"/>
      <c r="O181" s="231"/>
      <c r="P181" s="231"/>
      <c r="Q181" s="233"/>
    </row>
    <row r="182" spans="1:17" s="56" customFormat="1" ht="63.75">
      <c r="A182" s="251">
        <v>168</v>
      </c>
      <c r="B182" s="307"/>
      <c r="C182" s="306" t="s">
        <v>257</v>
      </c>
      <c r="D182" s="296" t="s">
        <v>1544</v>
      </c>
      <c r="E182" s="278" t="s">
        <v>140</v>
      </c>
      <c r="F182" s="313">
        <v>1</v>
      </c>
      <c r="G182" s="180"/>
      <c r="H182" s="179"/>
      <c r="I182" s="180"/>
      <c r="J182" s="494"/>
      <c r="K182" s="180"/>
      <c r="L182" s="231"/>
      <c r="M182" s="232"/>
      <c r="N182" s="231"/>
      <c r="O182" s="231"/>
      <c r="P182" s="231"/>
      <c r="Q182" s="233"/>
    </row>
    <row r="183" spans="1:17" s="56" customFormat="1" ht="63.75">
      <c r="A183" s="251">
        <v>169</v>
      </c>
      <c r="B183" s="307"/>
      <c r="C183" s="306" t="s">
        <v>257</v>
      </c>
      <c r="D183" s="296" t="s">
        <v>1545</v>
      </c>
      <c r="E183" s="278" t="s">
        <v>140</v>
      </c>
      <c r="F183" s="313">
        <v>17</v>
      </c>
      <c r="G183" s="180"/>
      <c r="H183" s="179"/>
      <c r="I183" s="180"/>
      <c r="J183" s="494"/>
      <c r="K183" s="180"/>
      <c r="L183" s="231"/>
      <c r="M183" s="232"/>
      <c r="N183" s="231"/>
      <c r="O183" s="231"/>
      <c r="P183" s="231"/>
      <c r="Q183" s="233"/>
    </row>
    <row r="184" spans="1:17" s="56" customFormat="1" ht="63.75">
      <c r="A184" s="251">
        <v>170</v>
      </c>
      <c r="B184" s="307"/>
      <c r="C184" s="306" t="s">
        <v>257</v>
      </c>
      <c r="D184" s="296" t="s">
        <v>1546</v>
      </c>
      <c r="E184" s="278" t="s">
        <v>140</v>
      </c>
      <c r="F184" s="313">
        <v>12</v>
      </c>
      <c r="G184" s="180"/>
      <c r="H184" s="179"/>
      <c r="I184" s="180"/>
      <c r="J184" s="494"/>
      <c r="K184" s="180"/>
      <c r="L184" s="231"/>
      <c r="M184" s="232"/>
      <c r="N184" s="231"/>
      <c r="O184" s="231"/>
      <c r="P184" s="231"/>
      <c r="Q184" s="233"/>
    </row>
    <row r="185" spans="1:17" s="56" customFormat="1" ht="63.75">
      <c r="A185" s="251">
        <v>171</v>
      </c>
      <c r="B185" s="307"/>
      <c r="C185" s="306" t="s">
        <v>257</v>
      </c>
      <c r="D185" s="296" t="s">
        <v>1547</v>
      </c>
      <c r="E185" s="278" t="s">
        <v>140</v>
      </c>
      <c r="F185" s="313">
        <v>5</v>
      </c>
      <c r="G185" s="180"/>
      <c r="H185" s="179"/>
      <c r="I185" s="180"/>
      <c r="J185" s="494"/>
      <c r="K185" s="180"/>
      <c r="L185" s="231"/>
      <c r="M185" s="232"/>
      <c r="N185" s="231"/>
      <c r="O185" s="231"/>
      <c r="P185" s="231"/>
      <c r="Q185" s="233"/>
    </row>
    <row r="186" spans="1:17" s="56" customFormat="1" ht="63.75">
      <c r="A186" s="251">
        <v>172</v>
      </c>
      <c r="B186" s="307"/>
      <c r="C186" s="306" t="s">
        <v>257</v>
      </c>
      <c r="D186" s="296" t="s">
        <v>1548</v>
      </c>
      <c r="E186" s="278" t="s">
        <v>140</v>
      </c>
      <c r="F186" s="313">
        <v>24</v>
      </c>
      <c r="G186" s="180"/>
      <c r="H186" s="179"/>
      <c r="I186" s="180"/>
      <c r="J186" s="494"/>
      <c r="K186" s="180"/>
      <c r="L186" s="231"/>
      <c r="M186" s="232"/>
      <c r="N186" s="231"/>
      <c r="O186" s="231"/>
      <c r="P186" s="231"/>
      <c r="Q186" s="233"/>
    </row>
    <row r="187" spans="1:17" s="56" customFormat="1" ht="63.75">
      <c r="A187" s="251">
        <v>173</v>
      </c>
      <c r="B187" s="307"/>
      <c r="C187" s="306" t="s">
        <v>257</v>
      </c>
      <c r="D187" s="296" t="s">
        <v>1549</v>
      </c>
      <c r="E187" s="278" t="s">
        <v>140</v>
      </c>
      <c r="F187" s="313">
        <v>2</v>
      </c>
      <c r="G187" s="180"/>
      <c r="H187" s="179"/>
      <c r="I187" s="180"/>
      <c r="J187" s="494"/>
      <c r="K187" s="180"/>
      <c r="L187" s="231"/>
      <c r="M187" s="232"/>
      <c r="N187" s="231"/>
      <c r="O187" s="231"/>
      <c r="P187" s="231"/>
      <c r="Q187" s="233"/>
    </row>
    <row r="188" spans="1:17" s="56" customFormat="1" ht="63.75">
      <c r="A188" s="251">
        <v>174</v>
      </c>
      <c r="B188" s="307"/>
      <c r="C188" s="306" t="s">
        <v>257</v>
      </c>
      <c r="D188" s="296" t="s">
        <v>1550</v>
      </c>
      <c r="E188" s="278" t="s">
        <v>140</v>
      </c>
      <c r="F188" s="313">
        <v>2</v>
      </c>
      <c r="G188" s="180"/>
      <c r="H188" s="179"/>
      <c r="I188" s="180"/>
      <c r="J188" s="494"/>
      <c r="K188" s="180"/>
      <c r="L188" s="231"/>
      <c r="M188" s="232"/>
      <c r="N188" s="231"/>
      <c r="O188" s="231"/>
      <c r="P188" s="231"/>
      <c r="Q188" s="233"/>
    </row>
    <row r="189" spans="1:17" s="56" customFormat="1">
      <c r="A189" s="251">
        <v>175</v>
      </c>
      <c r="B189" s="307"/>
      <c r="C189" s="306" t="s">
        <v>258</v>
      </c>
      <c r="D189" s="296" t="s">
        <v>1080</v>
      </c>
      <c r="E189" s="278" t="s">
        <v>140</v>
      </c>
      <c r="F189" s="313">
        <v>3</v>
      </c>
      <c r="G189" s="180"/>
      <c r="H189" s="179"/>
      <c r="I189" s="180"/>
      <c r="J189" s="494"/>
      <c r="K189" s="180"/>
      <c r="L189" s="231"/>
      <c r="M189" s="232"/>
      <c r="N189" s="231"/>
      <c r="O189" s="231"/>
      <c r="P189" s="231"/>
      <c r="Q189" s="233"/>
    </row>
    <row r="190" spans="1:17" s="56" customFormat="1">
      <c r="A190" s="251">
        <v>176</v>
      </c>
      <c r="B190" s="307"/>
      <c r="C190" s="306" t="s">
        <v>258</v>
      </c>
      <c r="D190" s="296" t="s">
        <v>259</v>
      </c>
      <c r="E190" s="278" t="s">
        <v>140</v>
      </c>
      <c r="F190" s="313">
        <v>21</v>
      </c>
      <c r="G190" s="180"/>
      <c r="H190" s="179"/>
      <c r="I190" s="180"/>
      <c r="J190" s="494"/>
      <c r="K190" s="180"/>
      <c r="L190" s="231"/>
      <c r="M190" s="232"/>
      <c r="N190" s="231"/>
      <c r="O190" s="231"/>
      <c r="P190" s="231"/>
      <c r="Q190" s="233"/>
    </row>
    <row r="191" spans="1:17" s="56" customFormat="1">
      <c r="A191" s="251">
        <v>177</v>
      </c>
      <c r="B191" s="307"/>
      <c r="C191" s="306" t="s">
        <v>258</v>
      </c>
      <c r="D191" s="296" t="s">
        <v>260</v>
      </c>
      <c r="E191" s="278" t="s">
        <v>140</v>
      </c>
      <c r="F191" s="313">
        <v>2</v>
      </c>
      <c r="G191" s="180"/>
      <c r="H191" s="179"/>
      <c r="I191" s="180"/>
      <c r="J191" s="494"/>
      <c r="K191" s="180"/>
      <c r="L191" s="231"/>
      <c r="M191" s="232"/>
      <c r="N191" s="231"/>
      <c r="O191" s="231"/>
      <c r="P191" s="231"/>
      <c r="Q191" s="233"/>
    </row>
    <row r="192" spans="1:17" s="56" customFormat="1">
      <c r="A192" s="251">
        <v>178</v>
      </c>
      <c r="B192" s="307"/>
      <c r="C192" s="306" t="s">
        <v>258</v>
      </c>
      <c r="D192" s="296" t="s">
        <v>261</v>
      </c>
      <c r="E192" s="278" t="s">
        <v>140</v>
      </c>
      <c r="F192" s="313">
        <v>2</v>
      </c>
      <c r="G192" s="180"/>
      <c r="H192" s="179"/>
      <c r="I192" s="180"/>
      <c r="J192" s="494"/>
      <c r="K192" s="180"/>
      <c r="L192" s="231"/>
      <c r="M192" s="232"/>
      <c r="N192" s="231"/>
      <c r="O192" s="231"/>
      <c r="P192" s="231"/>
      <c r="Q192" s="233"/>
    </row>
    <row r="193" spans="1:17" s="56" customFormat="1">
      <c r="A193" s="251">
        <v>179</v>
      </c>
      <c r="B193" s="307"/>
      <c r="C193" s="306" t="s">
        <v>258</v>
      </c>
      <c r="D193" s="296" t="s">
        <v>262</v>
      </c>
      <c r="E193" s="278" t="s">
        <v>140</v>
      </c>
      <c r="F193" s="313">
        <v>6</v>
      </c>
      <c r="G193" s="180"/>
      <c r="H193" s="179"/>
      <c r="I193" s="180"/>
      <c r="J193" s="494"/>
      <c r="K193" s="180"/>
      <c r="L193" s="231"/>
      <c r="M193" s="232"/>
      <c r="N193" s="231"/>
      <c r="O193" s="231"/>
      <c r="P193" s="231"/>
      <c r="Q193" s="233"/>
    </row>
    <row r="194" spans="1:17" s="56" customFormat="1">
      <c r="A194" s="251">
        <v>180</v>
      </c>
      <c r="B194" s="307"/>
      <c r="C194" s="306" t="s">
        <v>258</v>
      </c>
      <c r="D194" s="296" t="s">
        <v>1081</v>
      </c>
      <c r="E194" s="278" t="s">
        <v>140</v>
      </c>
      <c r="F194" s="313">
        <v>1</v>
      </c>
      <c r="G194" s="180"/>
      <c r="H194" s="179"/>
      <c r="I194" s="180"/>
      <c r="J194" s="494"/>
      <c r="K194" s="180"/>
      <c r="L194" s="231"/>
      <c r="M194" s="232"/>
      <c r="N194" s="231"/>
      <c r="O194" s="231"/>
      <c r="P194" s="231"/>
      <c r="Q194" s="233"/>
    </row>
    <row r="195" spans="1:17" s="56" customFormat="1">
      <c r="A195" s="251">
        <v>181</v>
      </c>
      <c r="B195" s="307"/>
      <c r="C195" s="306" t="s">
        <v>258</v>
      </c>
      <c r="D195" s="296" t="s">
        <v>263</v>
      </c>
      <c r="E195" s="278" t="s">
        <v>140</v>
      </c>
      <c r="F195" s="313">
        <v>4</v>
      </c>
      <c r="G195" s="180"/>
      <c r="H195" s="179"/>
      <c r="I195" s="180"/>
      <c r="J195" s="494"/>
      <c r="K195" s="180"/>
      <c r="L195" s="231"/>
      <c r="M195" s="232"/>
      <c r="N195" s="231"/>
      <c r="O195" s="231"/>
      <c r="P195" s="231"/>
      <c r="Q195" s="233"/>
    </row>
    <row r="196" spans="1:17" s="56" customFormat="1">
      <c r="A196" s="251">
        <v>182</v>
      </c>
      <c r="B196" s="307"/>
      <c r="C196" s="306" t="s">
        <v>264</v>
      </c>
      <c r="D196" s="296" t="s">
        <v>265</v>
      </c>
      <c r="E196" s="278" t="s">
        <v>140</v>
      </c>
      <c r="F196" s="313">
        <v>5</v>
      </c>
      <c r="G196" s="180"/>
      <c r="H196" s="179"/>
      <c r="I196" s="180"/>
      <c r="J196" s="494"/>
      <c r="K196" s="180"/>
      <c r="L196" s="231"/>
      <c r="M196" s="232"/>
      <c r="N196" s="231"/>
      <c r="O196" s="231"/>
      <c r="P196" s="231"/>
      <c r="Q196" s="233"/>
    </row>
    <row r="197" spans="1:17" s="56" customFormat="1">
      <c r="A197" s="251">
        <v>183</v>
      </c>
      <c r="B197" s="307"/>
      <c r="C197" s="306" t="s">
        <v>264</v>
      </c>
      <c r="D197" s="296" t="s">
        <v>266</v>
      </c>
      <c r="E197" s="278" t="s">
        <v>140</v>
      </c>
      <c r="F197" s="313">
        <v>1</v>
      </c>
      <c r="G197" s="180"/>
      <c r="H197" s="179"/>
      <c r="I197" s="180"/>
      <c r="J197" s="494"/>
      <c r="K197" s="180"/>
      <c r="L197" s="231"/>
      <c r="M197" s="232"/>
      <c r="N197" s="231"/>
      <c r="O197" s="231"/>
      <c r="P197" s="231"/>
      <c r="Q197" s="233"/>
    </row>
    <row r="198" spans="1:17" s="56" customFormat="1">
      <c r="A198" s="251">
        <v>184</v>
      </c>
      <c r="B198" s="307"/>
      <c r="C198" s="306" t="s">
        <v>264</v>
      </c>
      <c r="D198" s="296" t="s">
        <v>1082</v>
      </c>
      <c r="E198" s="278" t="s">
        <v>140</v>
      </c>
      <c r="F198" s="313">
        <v>1</v>
      </c>
      <c r="G198" s="180"/>
      <c r="H198" s="179"/>
      <c r="I198" s="180"/>
      <c r="J198" s="494"/>
      <c r="K198" s="180"/>
      <c r="L198" s="231"/>
      <c r="M198" s="232"/>
      <c r="N198" s="231"/>
      <c r="O198" s="231"/>
      <c r="P198" s="231"/>
      <c r="Q198" s="233"/>
    </row>
    <row r="199" spans="1:17" s="56" customFormat="1">
      <c r="A199" s="251">
        <v>185</v>
      </c>
      <c r="B199" s="307"/>
      <c r="C199" s="306" t="s">
        <v>264</v>
      </c>
      <c r="D199" s="296" t="s">
        <v>267</v>
      </c>
      <c r="E199" s="278" t="s">
        <v>140</v>
      </c>
      <c r="F199" s="313">
        <v>3</v>
      </c>
      <c r="G199" s="180"/>
      <c r="H199" s="179"/>
      <c r="I199" s="180"/>
      <c r="J199" s="494"/>
      <c r="K199" s="180"/>
      <c r="L199" s="231"/>
      <c r="M199" s="232"/>
      <c r="N199" s="231"/>
      <c r="O199" s="231"/>
      <c r="P199" s="231"/>
      <c r="Q199" s="233"/>
    </row>
    <row r="200" spans="1:17" s="56" customFormat="1">
      <c r="A200" s="251">
        <v>186</v>
      </c>
      <c r="B200" s="307"/>
      <c r="C200" s="306" t="s">
        <v>264</v>
      </c>
      <c r="D200" s="296" t="s">
        <v>268</v>
      </c>
      <c r="E200" s="278" t="s">
        <v>140</v>
      </c>
      <c r="F200" s="313">
        <v>24</v>
      </c>
      <c r="G200" s="180"/>
      <c r="H200" s="179"/>
      <c r="I200" s="180"/>
      <c r="J200" s="494"/>
      <c r="K200" s="180"/>
      <c r="L200" s="231"/>
      <c r="M200" s="232"/>
      <c r="N200" s="231"/>
      <c r="O200" s="231"/>
      <c r="P200" s="231"/>
      <c r="Q200" s="233"/>
    </row>
    <row r="201" spans="1:17" s="56" customFormat="1">
      <c r="A201" s="251">
        <v>187</v>
      </c>
      <c r="B201" s="307"/>
      <c r="C201" s="306" t="s">
        <v>264</v>
      </c>
      <c r="D201" s="296" t="s">
        <v>269</v>
      </c>
      <c r="E201" s="278" t="s">
        <v>140</v>
      </c>
      <c r="F201" s="313">
        <v>1</v>
      </c>
      <c r="G201" s="180"/>
      <c r="H201" s="179"/>
      <c r="I201" s="180"/>
      <c r="J201" s="494"/>
      <c r="K201" s="180"/>
      <c r="L201" s="231"/>
      <c r="M201" s="232"/>
      <c r="N201" s="231"/>
      <c r="O201" s="231"/>
      <c r="P201" s="231"/>
      <c r="Q201" s="233"/>
    </row>
    <row r="202" spans="1:17" s="56" customFormat="1" ht="114.75">
      <c r="A202" s="251">
        <v>188</v>
      </c>
      <c r="B202" s="307"/>
      <c r="C202" s="314" t="s">
        <v>270</v>
      </c>
      <c r="D202" s="296" t="s">
        <v>1551</v>
      </c>
      <c r="E202" s="278" t="s">
        <v>140</v>
      </c>
      <c r="F202" s="313">
        <v>2</v>
      </c>
      <c r="G202" s="180"/>
      <c r="H202" s="179"/>
      <c r="I202" s="180"/>
      <c r="J202" s="493"/>
      <c r="K202" s="495"/>
      <c r="L202" s="231"/>
      <c r="M202" s="232"/>
      <c r="N202" s="231"/>
      <c r="O202" s="231"/>
      <c r="P202" s="231"/>
      <c r="Q202" s="233"/>
    </row>
    <row r="203" spans="1:17" s="56" customFormat="1" ht="114.75">
      <c r="A203" s="251">
        <v>189</v>
      </c>
      <c r="B203" s="307"/>
      <c r="C203" s="314" t="s">
        <v>270</v>
      </c>
      <c r="D203" s="296" t="s">
        <v>1552</v>
      </c>
      <c r="E203" s="278" t="s">
        <v>140</v>
      </c>
      <c r="F203" s="313">
        <v>1</v>
      </c>
      <c r="G203" s="180"/>
      <c r="H203" s="179"/>
      <c r="I203" s="180"/>
      <c r="J203" s="493"/>
      <c r="K203" s="495"/>
      <c r="L203" s="231"/>
      <c r="M203" s="232"/>
      <c r="N203" s="231"/>
      <c r="O203" s="231"/>
      <c r="P203" s="231"/>
      <c r="Q203" s="233"/>
    </row>
    <row r="204" spans="1:17" s="56" customFormat="1" ht="114.75">
      <c r="A204" s="251">
        <v>190</v>
      </c>
      <c r="B204" s="307"/>
      <c r="C204" s="314" t="s">
        <v>270</v>
      </c>
      <c r="D204" s="296" t="s">
        <v>1553</v>
      </c>
      <c r="E204" s="278" t="s">
        <v>140</v>
      </c>
      <c r="F204" s="313">
        <v>1</v>
      </c>
      <c r="G204" s="180"/>
      <c r="H204" s="179"/>
      <c r="I204" s="180"/>
      <c r="J204" s="493"/>
      <c r="K204" s="495"/>
      <c r="L204" s="231"/>
      <c r="M204" s="232"/>
      <c r="N204" s="231"/>
      <c r="O204" s="231"/>
      <c r="P204" s="231"/>
      <c r="Q204" s="233"/>
    </row>
    <row r="205" spans="1:17" s="56" customFormat="1" ht="178.5">
      <c r="A205" s="251">
        <v>191</v>
      </c>
      <c r="B205" s="307"/>
      <c r="C205" s="314" t="s">
        <v>270</v>
      </c>
      <c r="D205" s="296" t="s">
        <v>1554</v>
      </c>
      <c r="E205" s="278" t="s">
        <v>140</v>
      </c>
      <c r="F205" s="313">
        <v>1</v>
      </c>
      <c r="G205" s="180"/>
      <c r="H205" s="179"/>
      <c r="I205" s="180"/>
      <c r="J205" s="493"/>
      <c r="K205" s="495"/>
      <c r="L205" s="231"/>
      <c r="M205" s="232"/>
      <c r="N205" s="231"/>
      <c r="O205" s="231"/>
      <c r="P205" s="231"/>
      <c r="Q205" s="233"/>
    </row>
    <row r="206" spans="1:17" s="56" customFormat="1" ht="38.25">
      <c r="A206" s="251">
        <v>192</v>
      </c>
      <c r="B206" s="307"/>
      <c r="C206" s="314" t="s">
        <v>271</v>
      </c>
      <c r="D206" s="296" t="s">
        <v>1555</v>
      </c>
      <c r="E206" s="278" t="s">
        <v>140</v>
      </c>
      <c r="F206" s="313">
        <v>2</v>
      </c>
      <c r="G206" s="326"/>
      <c r="H206" s="179"/>
      <c r="I206" s="327"/>
      <c r="J206" s="329"/>
      <c r="K206" s="328"/>
      <c r="L206" s="231"/>
      <c r="M206" s="232"/>
      <c r="N206" s="231"/>
      <c r="O206" s="231"/>
      <c r="P206" s="231"/>
      <c r="Q206" s="233"/>
    </row>
    <row r="207" spans="1:17" s="56" customFormat="1" ht="25.5">
      <c r="A207" s="251">
        <v>193</v>
      </c>
      <c r="B207" s="307"/>
      <c r="C207" s="306" t="s">
        <v>272</v>
      </c>
      <c r="D207" s="296" t="s">
        <v>273</v>
      </c>
      <c r="E207" s="278" t="s">
        <v>140</v>
      </c>
      <c r="F207" s="313">
        <v>2</v>
      </c>
      <c r="G207" s="180"/>
      <c r="H207" s="179"/>
      <c r="I207" s="180"/>
      <c r="J207" s="494"/>
      <c r="K207" s="180"/>
      <c r="L207" s="231"/>
      <c r="M207" s="232"/>
      <c r="N207" s="231"/>
      <c r="O207" s="231"/>
      <c r="P207" s="231"/>
      <c r="Q207" s="233"/>
    </row>
    <row r="208" spans="1:17" s="56" customFormat="1" ht="38.25">
      <c r="A208" s="251">
        <v>194</v>
      </c>
      <c r="B208" s="307"/>
      <c r="C208" s="296" t="s">
        <v>1556</v>
      </c>
      <c r="D208" s="324">
        <v>100</v>
      </c>
      <c r="E208" s="278" t="s">
        <v>146</v>
      </c>
      <c r="F208" s="313">
        <v>13</v>
      </c>
      <c r="G208" s="326"/>
      <c r="H208" s="179"/>
      <c r="I208" s="327"/>
      <c r="J208" s="329"/>
      <c r="K208" s="328"/>
      <c r="L208" s="231"/>
      <c r="M208" s="232"/>
      <c r="N208" s="231"/>
      <c r="O208" s="231"/>
      <c r="P208" s="231"/>
      <c r="Q208" s="233"/>
    </row>
    <row r="209" spans="1:17" s="56" customFormat="1" ht="38.25">
      <c r="A209" s="251">
        <v>195</v>
      </c>
      <c r="B209" s="307"/>
      <c r="C209" s="296" t="s">
        <v>1556</v>
      </c>
      <c r="D209" s="324">
        <v>160</v>
      </c>
      <c r="E209" s="278" t="s">
        <v>146</v>
      </c>
      <c r="F209" s="313">
        <v>1</v>
      </c>
      <c r="G209" s="326"/>
      <c r="H209" s="179"/>
      <c r="I209" s="327"/>
      <c r="J209" s="329"/>
      <c r="K209" s="328"/>
      <c r="L209" s="231"/>
      <c r="M209" s="232"/>
      <c r="N209" s="231"/>
      <c r="O209" s="231"/>
      <c r="P209" s="231"/>
      <c r="Q209" s="233"/>
    </row>
    <row r="210" spans="1:17" s="56" customFormat="1" ht="38.25">
      <c r="A210" s="251">
        <v>196</v>
      </c>
      <c r="B210" s="307"/>
      <c r="C210" s="296" t="s">
        <v>1556</v>
      </c>
      <c r="D210" s="324">
        <v>250</v>
      </c>
      <c r="E210" s="278" t="s">
        <v>146</v>
      </c>
      <c r="F210" s="313">
        <v>17</v>
      </c>
      <c r="G210" s="326"/>
      <c r="H210" s="179"/>
      <c r="I210" s="327"/>
      <c r="J210" s="329"/>
      <c r="K210" s="328"/>
      <c r="L210" s="231"/>
      <c r="M210" s="232"/>
      <c r="N210" s="231"/>
      <c r="O210" s="231"/>
      <c r="P210" s="231"/>
      <c r="Q210" s="233"/>
    </row>
    <row r="211" spans="1:17" s="56" customFormat="1" ht="38.25">
      <c r="A211" s="251">
        <v>197</v>
      </c>
      <c r="B211" s="307"/>
      <c r="C211" s="296" t="s">
        <v>1556</v>
      </c>
      <c r="D211" s="324">
        <v>315</v>
      </c>
      <c r="E211" s="278" t="s">
        <v>146</v>
      </c>
      <c r="F211" s="313">
        <v>145</v>
      </c>
      <c r="G211" s="326"/>
      <c r="H211" s="179"/>
      <c r="I211" s="327"/>
      <c r="J211" s="329"/>
      <c r="K211" s="328"/>
      <c r="L211" s="231"/>
      <c r="M211" s="232"/>
      <c r="N211" s="231"/>
      <c r="O211" s="231"/>
      <c r="P211" s="231"/>
      <c r="Q211" s="233"/>
    </row>
    <row r="212" spans="1:17" s="56" customFormat="1" ht="38.25">
      <c r="A212" s="251">
        <v>198</v>
      </c>
      <c r="B212" s="307"/>
      <c r="C212" s="296" t="s">
        <v>1556</v>
      </c>
      <c r="D212" s="324">
        <v>400</v>
      </c>
      <c r="E212" s="278" t="s">
        <v>146</v>
      </c>
      <c r="F212" s="313">
        <v>112</v>
      </c>
      <c r="G212" s="326"/>
      <c r="H212" s="179"/>
      <c r="I212" s="327"/>
      <c r="J212" s="329"/>
      <c r="K212" s="328"/>
      <c r="L212" s="231"/>
      <c r="M212" s="232"/>
      <c r="N212" s="231"/>
      <c r="O212" s="231"/>
      <c r="P212" s="231"/>
      <c r="Q212" s="233"/>
    </row>
    <row r="213" spans="1:17" s="56" customFormat="1" ht="38.25">
      <c r="A213" s="251">
        <v>199</v>
      </c>
      <c r="B213" s="307"/>
      <c r="C213" s="296" t="s">
        <v>1556</v>
      </c>
      <c r="D213" s="324">
        <v>500</v>
      </c>
      <c r="E213" s="278" t="s">
        <v>146</v>
      </c>
      <c r="F213" s="313">
        <v>76</v>
      </c>
      <c r="G213" s="326"/>
      <c r="H213" s="179"/>
      <c r="I213" s="327"/>
      <c r="J213" s="329"/>
      <c r="K213" s="328"/>
      <c r="L213" s="231"/>
      <c r="M213" s="232"/>
      <c r="N213" s="231"/>
      <c r="O213" s="231"/>
      <c r="P213" s="231"/>
      <c r="Q213" s="233"/>
    </row>
    <row r="214" spans="1:17" s="56" customFormat="1" ht="38.25">
      <c r="A214" s="251">
        <v>200</v>
      </c>
      <c r="B214" s="307"/>
      <c r="C214" s="296" t="s">
        <v>1556</v>
      </c>
      <c r="D214" s="324">
        <v>630</v>
      </c>
      <c r="E214" s="278" t="s">
        <v>146</v>
      </c>
      <c r="F214" s="313">
        <v>44</v>
      </c>
      <c r="G214" s="326"/>
      <c r="H214" s="179"/>
      <c r="I214" s="327"/>
      <c r="J214" s="329"/>
      <c r="K214" s="328"/>
      <c r="L214" s="231"/>
      <c r="M214" s="232"/>
      <c r="N214" s="231"/>
      <c r="O214" s="231"/>
      <c r="P214" s="231"/>
      <c r="Q214" s="233"/>
    </row>
    <row r="215" spans="1:17" s="56" customFormat="1" ht="38.25">
      <c r="A215" s="251">
        <v>201</v>
      </c>
      <c r="B215" s="307"/>
      <c r="C215" s="296" t="s">
        <v>1556</v>
      </c>
      <c r="D215" s="324" t="s">
        <v>149</v>
      </c>
      <c r="E215" s="278" t="s">
        <v>146</v>
      </c>
      <c r="F215" s="313">
        <v>1</v>
      </c>
      <c r="G215" s="326"/>
      <c r="H215" s="179"/>
      <c r="I215" s="327"/>
      <c r="J215" s="329"/>
      <c r="K215" s="328"/>
      <c r="L215" s="231"/>
      <c r="M215" s="232"/>
      <c r="N215" s="231"/>
      <c r="O215" s="231"/>
      <c r="P215" s="231"/>
      <c r="Q215" s="233"/>
    </row>
    <row r="216" spans="1:17" s="56" customFormat="1" ht="38.25">
      <c r="A216" s="251">
        <v>202</v>
      </c>
      <c r="B216" s="307"/>
      <c r="C216" s="296" t="s">
        <v>1556</v>
      </c>
      <c r="D216" s="324" t="s">
        <v>150</v>
      </c>
      <c r="E216" s="278" t="s">
        <v>146</v>
      </c>
      <c r="F216" s="313">
        <v>5</v>
      </c>
      <c r="G216" s="326"/>
      <c r="H216" s="179"/>
      <c r="I216" s="327"/>
      <c r="J216" s="329"/>
      <c r="K216" s="328"/>
      <c r="L216" s="231"/>
      <c r="M216" s="232"/>
      <c r="N216" s="231"/>
      <c r="O216" s="231"/>
      <c r="P216" s="231"/>
      <c r="Q216" s="233"/>
    </row>
    <row r="217" spans="1:17" s="56" customFormat="1" ht="38.25">
      <c r="A217" s="251">
        <v>203</v>
      </c>
      <c r="B217" s="307"/>
      <c r="C217" s="296" t="s">
        <v>1556</v>
      </c>
      <c r="D217" s="324" t="s">
        <v>151</v>
      </c>
      <c r="E217" s="278" t="s">
        <v>146</v>
      </c>
      <c r="F217" s="313">
        <v>18</v>
      </c>
      <c r="G217" s="326"/>
      <c r="H217" s="179"/>
      <c r="I217" s="327"/>
      <c r="J217" s="329"/>
      <c r="K217" s="328"/>
      <c r="L217" s="231"/>
      <c r="M217" s="232"/>
      <c r="N217" s="231"/>
      <c r="O217" s="231"/>
      <c r="P217" s="231"/>
      <c r="Q217" s="233"/>
    </row>
    <row r="218" spans="1:17" s="56" customFormat="1" ht="38.25">
      <c r="A218" s="251">
        <v>204</v>
      </c>
      <c r="B218" s="307"/>
      <c r="C218" s="296" t="s">
        <v>1556</v>
      </c>
      <c r="D218" s="324" t="s">
        <v>152</v>
      </c>
      <c r="E218" s="278" t="s">
        <v>146</v>
      </c>
      <c r="F218" s="313">
        <v>27</v>
      </c>
      <c r="G218" s="326"/>
      <c r="H218" s="179"/>
      <c r="I218" s="327"/>
      <c r="J218" s="329"/>
      <c r="K218" s="328"/>
      <c r="L218" s="231"/>
      <c r="M218" s="232"/>
      <c r="N218" s="231"/>
      <c r="O218" s="231"/>
      <c r="P218" s="231"/>
      <c r="Q218" s="233"/>
    </row>
    <row r="219" spans="1:17" s="56" customFormat="1" ht="38.25">
      <c r="A219" s="251">
        <v>205</v>
      </c>
      <c r="B219" s="307"/>
      <c r="C219" s="296" t="s">
        <v>1556</v>
      </c>
      <c r="D219" s="324" t="s">
        <v>153</v>
      </c>
      <c r="E219" s="278" t="s">
        <v>146</v>
      </c>
      <c r="F219" s="313">
        <v>36</v>
      </c>
      <c r="G219" s="326"/>
      <c r="H219" s="179"/>
      <c r="I219" s="327"/>
      <c r="J219" s="329"/>
      <c r="K219" s="328"/>
      <c r="L219" s="231"/>
      <c r="M219" s="232"/>
      <c r="N219" s="231"/>
      <c r="O219" s="231"/>
      <c r="P219" s="231"/>
      <c r="Q219" s="233"/>
    </row>
    <row r="220" spans="1:17" s="56" customFormat="1">
      <c r="A220" s="251">
        <v>206</v>
      </c>
      <c r="B220" s="307"/>
      <c r="C220" s="306" t="s">
        <v>1047</v>
      </c>
      <c r="D220" s="324">
        <v>315</v>
      </c>
      <c r="E220" s="278" t="s">
        <v>140</v>
      </c>
      <c r="F220" s="313">
        <v>1</v>
      </c>
      <c r="G220" s="326"/>
      <c r="H220" s="179"/>
      <c r="I220" s="327"/>
      <c r="J220" s="329"/>
      <c r="K220" s="328"/>
      <c r="L220" s="231"/>
      <c r="M220" s="232"/>
      <c r="N220" s="231"/>
      <c r="O220" s="231"/>
      <c r="P220" s="231"/>
      <c r="Q220" s="233"/>
    </row>
    <row r="221" spans="1:17" s="56" customFormat="1">
      <c r="A221" s="251">
        <v>207</v>
      </c>
      <c r="B221" s="307"/>
      <c r="C221" s="306" t="s">
        <v>1047</v>
      </c>
      <c r="D221" s="324" t="s">
        <v>155</v>
      </c>
      <c r="E221" s="278" t="s">
        <v>140</v>
      </c>
      <c r="F221" s="313">
        <v>2</v>
      </c>
      <c r="G221" s="326"/>
      <c r="H221" s="179"/>
      <c r="I221" s="327"/>
      <c r="J221" s="329"/>
      <c r="K221" s="328"/>
      <c r="L221" s="231"/>
      <c r="M221" s="232"/>
      <c r="N221" s="231"/>
      <c r="O221" s="231"/>
      <c r="P221" s="231"/>
      <c r="Q221" s="233"/>
    </row>
    <row r="222" spans="1:17" s="56" customFormat="1">
      <c r="A222" s="251">
        <v>208</v>
      </c>
      <c r="B222" s="307"/>
      <c r="C222" s="306" t="s">
        <v>1048</v>
      </c>
      <c r="D222" s="324">
        <v>630</v>
      </c>
      <c r="E222" s="278" t="s">
        <v>140</v>
      </c>
      <c r="F222" s="313">
        <v>4</v>
      </c>
      <c r="G222" s="326"/>
      <c r="H222" s="179"/>
      <c r="I222" s="327"/>
      <c r="J222" s="329"/>
      <c r="K222" s="328"/>
      <c r="L222" s="231"/>
      <c r="M222" s="232"/>
      <c r="N222" s="231"/>
      <c r="O222" s="231"/>
      <c r="P222" s="231"/>
      <c r="Q222" s="233"/>
    </row>
    <row r="223" spans="1:17" s="56" customFormat="1">
      <c r="A223" s="251">
        <v>209</v>
      </c>
      <c r="B223" s="307"/>
      <c r="C223" s="306" t="s">
        <v>1049</v>
      </c>
      <c r="D223" s="324">
        <v>400</v>
      </c>
      <c r="E223" s="278" t="s">
        <v>140</v>
      </c>
      <c r="F223" s="313">
        <v>2</v>
      </c>
      <c r="G223" s="496"/>
      <c r="H223" s="179"/>
      <c r="I223" s="497"/>
      <c r="J223" s="180"/>
      <c r="K223" s="203"/>
      <c r="L223" s="231"/>
      <c r="M223" s="232"/>
      <c r="N223" s="231"/>
      <c r="O223" s="231"/>
      <c r="P223" s="231"/>
      <c r="Q223" s="233"/>
    </row>
    <row r="224" spans="1:17" s="56" customFormat="1">
      <c r="A224" s="251">
        <v>210</v>
      </c>
      <c r="B224" s="307"/>
      <c r="C224" s="306" t="s">
        <v>1049</v>
      </c>
      <c r="D224" s="324">
        <v>500</v>
      </c>
      <c r="E224" s="278" t="s">
        <v>140</v>
      </c>
      <c r="F224" s="313">
        <v>2</v>
      </c>
      <c r="G224" s="326"/>
      <c r="H224" s="179"/>
      <c r="I224" s="327"/>
      <c r="J224" s="329"/>
      <c r="K224" s="328"/>
      <c r="L224" s="231"/>
      <c r="M224" s="232"/>
      <c r="N224" s="231"/>
      <c r="O224" s="231"/>
      <c r="P224" s="231"/>
      <c r="Q224" s="233"/>
    </row>
    <row r="225" spans="1:17" s="56" customFormat="1">
      <c r="A225" s="251">
        <v>211</v>
      </c>
      <c r="B225" s="307"/>
      <c r="C225" s="306" t="s">
        <v>1049</v>
      </c>
      <c r="D225" s="324">
        <v>630</v>
      </c>
      <c r="E225" s="278" t="s">
        <v>140</v>
      </c>
      <c r="F225" s="313">
        <v>2</v>
      </c>
      <c r="G225" s="326"/>
      <c r="H225" s="179"/>
      <c r="I225" s="327"/>
      <c r="J225" s="329"/>
      <c r="K225" s="328"/>
      <c r="L225" s="231"/>
      <c r="M225" s="232"/>
      <c r="N225" s="231"/>
      <c r="O225" s="231"/>
      <c r="P225" s="231"/>
      <c r="Q225" s="233"/>
    </row>
    <row r="226" spans="1:17" s="56" customFormat="1">
      <c r="A226" s="251">
        <v>212</v>
      </c>
      <c r="B226" s="307"/>
      <c r="C226" s="306" t="s">
        <v>1050</v>
      </c>
      <c r="D226" s="324">
        <v>315</v>
      </c>
      <c r="E226" s="278" t="s">
        <v>140</v>
      </c>
      <c r="F226" s="313">
        <v>1</v>
      </c>
      <c r="G226" s="326"/>
      <c r="H226" s="179"/>
      <c r="I226" s="327"/>
      <c r="J226" s="329"/>
      <c r="K226" s="328"/>
      <c r="L226" s="231"/>
      <c r="M226" s="232"/>
      <c r="N226" s="231"/>
      <c r="O226" s="231"/>
      <c r="P226" s="231"/>
      <c r="Q226" s="233"/>
    </row>
    <row r="227" spans="1:17" s="56" customFormat="1">
      <c r="A227" s="251">
        <v>213</v>
      </c>
      <c r="B227" s="307"/>
      <c r="C227" s="306" t="s">
        <v>1051</v>
      </c>
      <c r="D227" s="324">
        <v>100</v>
      </c>
      <c r="E227" s="278" t="s">
        <v>140</v>
      </c>
      <c r="F227" s="313">
        <v>3</v>
      </c>
      <c r="G227" s="326"/>
      <c r="H227" s="179"/>
      <c r="I227" s="327"/>
      <c r="J227" s="329"/>
      <c r="K227" s="328"/>
      <c r="L227" s="231"/>
      <c r="M227" s="232"/>
      <c r="N227" s="231"/>
      <c r="O227" s="231"/>
      <c r="P227" s="231"/>
      <c r="Q227" s="233"/>
    </row>
    <row r="228" spans="1:17" s="56" customFormat="1">
      <c r="A228" s="251">
        <v>214</v>
      </c>
      <c r="B228" s="307"/>
      <c r="C228" s="306" t="s">
        <v>1051</v>
      </c>
      <c r="D228" s="324">
        <v>250</v>
      </c>
      <c r="E228" s="278" t="s">
        <v>140</v>
      </c>
      <c r="F228" s="313">
        <v>4</v>
      </c>
      <c r="G228" s="326"/>
      <c r="H228" s="179"/>
      <c r="I228" s="327"/>
      <c r="J228" s="329"/>
      <c r="K228" s="328"/>
      <c r="L228" s="231"/>
      <c r="M228" s="232"/>
      <c r="N228" s="231"/>
      <c r="O228" s="231"/>
      <c r="P228" s="231"/>
      <c r="Q228" s="233"/>
    </row>
    <row r="229" spans="1:17" s="56" customFormat="1">
      <c r="A229" s="251">
        <v>215</v>
      </c>
      <c r="B229" s="307"/>
      <c r="C229" s="306" t="s">
        <v>1051</v>
      </c>
      <c r="D229" s="324">
        <v>315</v>
      </c>
      <c r="E229" s="278" t="s">
        <v>140</v>
      </c>
      <c r="F229" s="313">
        <v>35</v>
      </c>
      <c r="G229" s="326"/>
      <c r="H229" s="179"/>
      <c r="I229" s="327"/>
      <c r="J229" s="329"/>
      <c r="K229" s="328"/>
      <c r="L229" s="231"/>
      <c r="M229" s="232"/>
      <c r="N229" s="231"/>
      <c r="O229" s="231"/>
      <c r="P229" s="231"/>
      <c r="Q229" s="233"/>
    </row>
    <row r="230" spans="1:17" s="56" customFormat="1">
      <c r="A230" s="251">
        <v>216</v>
      </c>
      <c r="B230" s="307"/>
      <c r="C230" s="306" t="s">
        <v>1051</v>
      </c>
      <c r="D230" s="324">
        <v>400</v>
      </c>
      <c r="E230" s="278" t="s">
        <v>140</v>
      </c>
      <c r="F230" s="313">
        <v>5</v>
      </c>
      <c r="G230" s="496"/>
      <c r="H230" s="179"/>
      <c r="I230" s="497"/>
      <c r="J230" s="180"/>
      <c r="K230" s="203"/>
      <c r="L230" s="231"/>
      <c r="M230" s="232"/>
      <c r="N230" s="231"/>
      <c r="O230" s="231"/>
      <c r="P230" s="231"/>
      <c r="Q230" s="233"/>
    </row>
    <row r="231" spans="1:17" s="56" customFormat="1">
      <c r="A231" s="251">
        <v>217</v>
      </c>
      <c r="B231" s="307"/>
      <c r="C231" s="306" t="s">
        <v>1051</v>
      </c>
      <c r="D231" s="324">
        <v>500</v>
      </c>
      <c r="E231" s="278" t="s">
        <v>140</v>
      </c>
      <c r="F231" s="313">
        <v>15</v>
      </c>
      <c r="G231" s="326"/>
      <c r="H231" s="179"/>
      <c r="I231" s="327"/>
      <c r="J231" s="329"/>
      <c r="K231" s="328"/>
      <c r="L231" s="231"/>
      <c r="M231" s="232"/>
      <c r="N231" s="231"/>
      <c r="O231" s="231"/>
      <c r="P231" s="231"/>
      <c r="Q231" s="233"/>
    </row>
    <row r="232" spans="1:17" s="56" customFormat="1">
      <c r="A232" s="251">
        <v>218</v>
      </c>
      <c r="B232" s="307"/>
      <c r="C232" s="306" t="s">
        <v>1051</v>
      </c>
      <c r="D232" s="324">
        <v>630</v>
      </c>
      <c r="E232" s="278" t="s">
        <v>140</v>
      </c>
      <c r="F232" s="313">
        <v>13</v>
      </c>
      <c r="G232" s="326"/>
      <c r="H232" s="179"/>
      <c r="I232" s="327"/>
      <c r="J232" s="329"/>
      <c r="K232" s="328"/>
      <c r="L232" s="231"/>
      <c r="M232" s="232"/>
      <c r="N232" s="231"/>
      <c r="O232" s="231"/>
      <c r="P232" s="231"/>
      <c r="Q232" s="233"/>
    </row>
    <row r="233" spans="1:17" s="56" customFormat="1">
      <c r="A233" s="251">
        <v>219</v>
      </c>
      <c r="B233" s="307"/>
      <c r="C233" s="306" t="s">
        <v>1051</v>
      </c>
      <c r="D233" s="324" t="s">
        <v>160</v>
      </c>
      <c r="E233" s="278" t="s">
        <v>140</v>
      </c>
      <c r="F233" s="313">
        <v>2</v>
      </c>
      <c r="G233" s="326"/>
      <c r="H233" s="179"/>
      <c r="I233" s="327"/>
      <c r="J233" s="329"/>
      <c r="K233" s="328"/>
      <c r="L233" s="231"/>
      <c r="M233" s="232"/>
      <c r="N233" s="231"/>
      <c r="O233" s="231"/>
      <c r="P233" s="231"/>
      <c r="Q233" s="233"/>
    </row>
    <row r="234" spans="1:17" s="56" customFormat="1">
      <c r="A234" s="251">
        <v>220</v>
      </c>
      <c r="B234" s="307"/>
      <c r="C234" s="306" t="s">
        <v>1051</v>
      </c>
      <c r="D234" s="324" t="s">
        <v>161</v>
      </c>
      <c r="E234" s="278" t="s">
        <v>140</v>
      </c>
      <c r="F234" s="313">
        <v>4</v>
      </c>
      <c r="G234" s="326"/>
      <c r="H234" s="179"/>
      <c r="I234" s="327"/>
      <c r="J234" s="329"/>
      <c r="K234" s="328"/>
      <c r="L234" s="231"/>
      <c r="M234" s="232"/>
      <c r="N234" s="231"/>
      <c r="O234" s="231"/>
      <c r="P234" s="231"/>
      <c r="Q234" s="233"/>
    </row>
    <row r="235" spans="1:17" s="56" customFormat="1">
      <c r="A235" s="251">
        <v>221</v>
      </c>
      <c r="B235" s="307"/>
      <c r="C235" s="306" t="s">
        <v>1051</v>
      </c>
      <c r="D235" s="324" t="s">
        <v>162</v>
      </c>
      <c r="E235" s="278" t="s">
        <v>140</v>
      </c>
      <c r="F235" s="313">
        <v>2</v>
      </c>
      <c r="G235" s="326"/>
      <c r="H235" s="179"/>
      <c r="I235" s="327"/>
      <c r="J235" s="329"/>
      <c r="K235" s="328"/>
      <c r="L235" s="231"/>
      <c r="M235" s="232"/>
      <c r="N235" s="231"/>
      <c r="O235" s="231"/>
      <c r="P235" s="231"/>
      <c r="Q235" s="233"/>
    </row>
    <row r="236" spans="1:17" s="56" customFormat="1">
      <c r="A236" s="251">
        <v>222</v>
      </c>
      <c r="B236" s="307"/>
      <c r="C236" s="306" t="s">
        <v>1051</v>
      </c>
      <c r="D236" s="324" t="s">
        <v>150</v>
      </c>
      <c r="E236" s="278" t="s">
        <v>140</v>
      </c>
      <c r="F236" s="313">
        <v>1</v>
      </c>
      <c r="G236" s="326"/>
      <c r="H236" s="179"/>
      <c r="I236" s="327"/>
      <c r="J236" s="329"/>
      <c r="K236" s="328"/>
      <c r="L236" s="231"/>
      <c r="M236" s="232"/>
      <c r="N236" s="231"/>
      <c r="O236" s="231"/>
      <c r="P236" s="231"/>
      <c r="Q236" s="233"/>
    </row>
    <row r="237" spans="1:17" s="56" customFormat="1">
      <c r="A237" s="251">
        <v>223</v>
      </c>
      <c r="B237" s="307"/>
      <c r="C237" s="306" t="s">
        <v>1051</v>
      </c>
      <c r="D237" s="324" t="s">
        <v>151</v>
      </c>
      <c r="E237" s="278" t="s">
        <v>140</v>
      </c>
      <c r="F237" s="313">
        <v>2</v>
      </c>
      <c r="G237" s="326"/>
      <c r="H237" s="179"/>
      <c r="I237" s="327"/>
      <c r="J237" s="329"/>
      <c r="K237" s="328"/>
      <c r="L237" s="231"/>
      <c r="M237" s="232"/>
      <c r="N237" s="231"/>
      <c r="O237" s="231"/>
      <c r="P237" s="231"/>
      <c r="Q237" s="233"/>
    </row>
    <row r="238" spans="1:17" s="56" customFormat="1">
      <c r="A238" s="251">
        <v>224</v>
      </c>
      <c r="B238" s="307"/>
      <c r="C238" s="306" t="s">
        <v>1051</v>
      </c>
      <c r="D238" s="324" t="s">
        <v>152</v>
      </c>
      <c r="E238" s="278" t="s">
        <v>140</v>
      </c>
      <c r="F238" s="313">
        <v>2</v>
      </c>
      <c r="G238" s="326"/>
      <c r="H238" s="179"/>
      <c r="I238" s="327"/>
      <c r="J238" s="329"/>
      <c r="K238" s="328"/>
      <c r="L238" s="231"/>
      <c r="M238" s="232"/>
      <c r="N238" s="231"/>
      <c r="O238" s="231"/>
      <c r="P238" s="231"/>
      <c r="Q238" s="233"/>
    </row>
    <row r="239" spans="1:17" s="56" customFormat="1">
      <c r="A239" s="251">
        <v>225</v>
      </c>
      <c r="B239" s="307"/>
      <c r="C239" s="306" t="s">
        <v>1051</v>
      </c>
      <c r="D239" s="324" t="s">
        <v>153</v>
      </c>
      <c r="E239" s="278" t="s">
        <v>140</v>
      </c>
      <c r="F239" s="313">
        <v>4</v>
      </c>
      <c r="G239" s="326"/>
      <c r="H239" s="179"/>
      <c r="I239" s="327"/>
      <c r="J239" s="329"/>
      <c r="K239" s="328"/>
      <c r="L239" s="231"/>
      <c r="M239" s="232"/>
      <c r="N239" s="231"/>
      <c r="O239" s="231"/>
      <c r="P239" s="231"/>
      <c r="Q239" s="233"/>
    </row>
    <row r="240" spans="1:17" s="56" customFormat="1">
      <c r="A240" s="251">
        <v>226</v>
      </c>
      <c r="B240" s="307"/>
      <c r="C240" s="306" t="s">
        <v>1052</v>
      </c>
      <c r="D240" s="324" t="s">
        <v>164</v>
      </c>
      <c r="E240" s="278" t="s">
        <v>140</v>
      </c>
      <c r="F240" s="313">
        <v>1</v>
      </c>
      <c r="G240" s="326"/>
      <c r="H240" s="179"/>
      <c r="I240" s="327"/>
      <c r="J240" s="329"/>
      <c r="K240" s="328"/>
      <c r="L240" s="231"/>
      <c r="M240" s="232"/>
      <c r="N240" s="231"/>
      <c r="O240" s="231"/>
      <c r="P240" s="231"/>
      <c r="Q240" s="233"/>
    </row>
    <row r="241" spans="1:17" s="56" customFormat="1">
      <c r="A241" s="251">
        <v>227</v>
      </c>
      <c r="B241" s="307"/>
      <c r="C241" s="306" t="s">
        <v>1053</v>
      </c>
      <c r="D241" s="324">
        <v>500</v>
      </c>
      <c r="E241" s="278" t="s">
        <v>140</v>
      </c>
      <c r="F241" s="313">
        <v>1</v>
      </c>
      <c r="G241" s="326"/>
      <c r="H241" s="179"/>
      <c r="I241" s="327"/>
      <c r="J241" s="329"/>
      <c r="K241" s="328"/>
      <c r="L241" s="231"/>
      <c r="M241" s="232"/>
      <c r="N241" s="231"/>
      <c r="O241" s="231"/>
      <c r="P241" s="231"/>
      <c r="Q241" s="233"/>
    </row>
    <row r="242" spans="1:17" s="56" customFormat="1">
      <c r="A242" s="251">
        <v>228</v>
      </c>
      <c r="B242" s="307"/>
      <c r="C242" s="306" t="s">
        <v>1054</v>
      </c>
      <c r="D242" s="324">
        <v>315</v>
      </c>
      <c r="E242" s="278" t="s">
        <v>140</v>
      </c>
      <c r="F242" s="313">
        <v>1</v>
      </c>
      <c r="G242" s="326"/>
      <c r="H242" s="179"/>
      <c r="I242" s="327"/>
      <c r="J242" s="329"/>
      <c r="K242" s="328"/>
      <c r="L242" s="231"/>
      <c r="M242" s="232"/>
      <c r="N242" s="231"/>
      <c r="O242" s="231"/>
      <c r="P242" s="231"/>
      <c r="Q242" s="233"/>
    </row>
    <row r="243" spans="1:17" s="56" customFormat="1">
      <c r="A243" s="251">
        <v>229</v>
      </c>
      <c r="B243" s="307"/>
      <c r="C243" s="306" t="s">
        <v>1055</v>
      </c>
      <c r="D243" s="324">
        <v>315</v>
      </c>
      <c r="E243" s="278" t="s">
        <v>140</v>
      </c>
      <c r="F243" s="313">
        <v>1</v>
      </c>
      <c r="G243" s="496"/>
      <c r="H243" s="179"/>
      <c r="I243" s="497"/>
      <c r="J243" s="180"/>
      <c r="K243" s="203"/>
      <c r="L243" s="231"/>
      <c r="M243" s="232"/>
      <c r="N243" s="231"/>
      <c r="O243" s="231"/>
      <c r="P243" s="231"/>
      <c r="Q243" s="233"/>
    </row>
    <row r="244" spans="1:17" s="56" customFormat="1">
      <c r="A244" s="251">
        <v>230</v>
      </c>
      <c r="B244" s="307"/>
      <c r="C244" s="306" t="s">
        <v>1056</v>
      </c>
      <c r="D244" s="324">
        <v>315</v>
      </c>
      <c r="E244" s="278" t="s">
        <v>140</v>
      </c>
      <c r="F244" s="313">
        <v>1</v>
      </c>
      <c r="G244" s="326"/>
      <c r="H244" s="179"/>
      <c r="I244" s="327"/>
      <c r="J244" s="329"/>
      <c r="K244" s="328"/>
      <c r="L244" s="231"/>
      <c r="M244" s="232"/>
      <c r="N244" s="231"/>
      <c r="O244" s="231"/>
      <c r="P244" s="231"/>
      <c r="Q244" s="233"/>
    </row>
    <row r="245" spans="1:17" s="56" customFormat="1">
      <c r="A245" s="251">
        <v>231</v>
      </c>
      <c r="B245" s="307"/>
      <c r="C245" s="306" t="s">
        <v>1057</v>
      </c>
      <c r="D245" s="324">
        <v>400</v>
      </c>
      <c r="E245" s="278" t="s">
        <v>140</v>
      </c>
      <c r="F245" s="313">
        <v>2</v>
      </c>
      <c r="G245" s="326"/>
      <c r="H245" s="179"/>
      <c r="I245" s="327"/>
      <c r="J245" s="329"/>
      <c r="K245" s="328"/>
      <c r="L245" s="231"/>
      <c r="M245" s="232"/>
      <c r="N245" s="231"/>
      <c r="O245" s="231"/>
      <c r="P245" s="231"/>
      <c r="Q245" s="233"/>
    </row>
    <row r="246" spans="1:17" s="56" customFormat="1">
      <c r="A246" s="251">
        <v>232</v>
      </c>
      <c r="B246" s="307"/>
      <c r="C246" s="306" t="s">
        <v>1058</v>
      </c>
      <c r="D246" s="324">
        <v>100</v>
      </c>
      <c r="E246" s="278" t="s">
        <v>140</v>
      </c>
      <c r="F246" s="313">
        <v>1</v>
      </c>
      <c r="G246" s="326"/>
      <c r="H246" s="179"/>
      <c r="I246" s="327"/>
      <c r="J246" s="329"/>
      <c r="K246" s="328"/>
      <c r="L246" s="231"/>
      <c r="M246" s="232"/>
      <c r="N246" s="231"/>
      <c r="O246" s="231"/>
      <c r="P246" s="231"/>
      <c r="Q246" s="233"/>
    </row>
    <row r="247" spans="1:17" s="56" customFormat="1">
      <c r="A247" s="251">
        <v>233</v>
      </c>
      <c r="B247" s="307"/>
      <c r="C247" s="306" t="s">
        <v>1059</v>
      </c>
      <c r="D247" s="324">
        <v>630</v>
      </c>
      <c r="E247" s="278" t="s">
        <v>140</v>
      </c>
      <c r="F247" s="313">
        <v>1</v>
      </c>
      <c r="G247" s="326"/>
      <c r="H247" s="179"/>
      <c r="I247" s="327"/>
      <c r="J247" s="329"/>
      <c r="K247" s="328"/>
      <c r="L247" s="231"/>
      <c r="M247" s="232"/>
      <c r="N247" s="231"/>
      <c r="O247" s="231"/>
      <c r="P247" s="231"/>
      <c r="Q247" s="233"/>
    </row>
    <row r="248" spans="1:17" s="56" customFormat="1">
      <c r="A248" s="251">
        <v>234</v>
      </c>
      <c r="B248" s="307"/>
      <c r="C248" s="306" t="s">
        <v>1060</v>
      </c>
      <c r="D248" s="324">
        <v>500</v>
      </c>
      <c r="E248" s="278" t="s">
        <v>140</v>
      </c>
      <c r="F248" s="313">
        <v>2</v>
      </c>
      <c r="G248" s="496"/>
      <c r="H248" s="179"/>
      <c r="I248" s="497"/>
      <c r="J248" s="180"/>
      <c r="K248" s="203"/>
      <c r="L248" s="231"/>
      <c r="M248" s="232"/>
      <c r="N248" s="231"/>
      <c r="O248" s="231"/>
      <c r="P248" s="231"/>
      <c r="Q248" s="233"/>
    </row>
    <row r="249" spans="1:17" s="56" customFormat="1">
      <c r="A249" s="251">
        <v>235</v>
      </c>
      <c r="B249" s="307"/>
      <c r="C249" s="306" t="s">
        <v>1061</v>
      </c>
      <c r="D249" s="324">
        <v>400</v>
      </c>
      <c r="E249" s="278" t="s">
        <v>140</v>
      </c>
      <c r="F249" s="313">
        <v>2</v>
      </c>
      <c r="G249" s="326"/>
      <c r="H249" s="179"/>
      <c r="I249" s="327"/>
      <c r="J249" s="329"/>
      <c r="K249" s="328"/>
      <c r="L249" s="231"/>
      <c r="M249" s="232"/>
      <c r="N249" s="231"/>
      <c r="O249" s="231"/>
      <c r="P249" s="231"/>
      <c r="Q249" s="233"/>
    </row>
    <row r="250" spans="1:17" s="56" customFormat="1">
      <c r="A250" s="251">
        <v>236</v>
      </c>
      <c r="B250" s="307"/>
      <c r="C250" s="306" t="s">
        <v>1062</v>
      </c>
      <c r="D250" s="324">
        <v>500</v>
      </c>
      <c r="E250" s="278" t="s">
        <v>140</v>
      </c>
      <c r="F250" s="313">
        <v>1</v>
      </c>
      <c r="G250" s="326"/>
      <c r="H250" s="179"/>
      <c r="I250" s="327"/>
      <c r="J250" s="329"/>
      <c r="K250" s="328"/>
      <c r="L250" s="231"/>
      <c r="M250" s="232"/>
      <c r="N250" s="231"/>
      <c r="O250" s="231"/>
      <c r="P250" s="231"/>
      <c r="Q250" s="233"/>
    </row>
    <row r="251" spans="1:17" s="56" customFormat="1">
      <c r="A251" s="251">
        <v>237</v>
      </c>
      <c r="B251" s="307"/>
      <c r="C251" s="306" t="s">
        <v>1063</v>
      </c>
      <c r="D251" s="324">
        <v>400</v>
      </c>
      <c r="E251" s="278" t="s">
        <v>140</v>
      </c>
      <c r="F251" s="313">
        <v>2</v>
      </c>
      <c r="G251" s="326"/>
      <c r="H251" s="179"/>
      <c r="I251" s="327"/>
      <c r="J251" s="329"/>
      <c r="K251" s="328"/>
      <c r="L251" s="231"/>
      <c r="M251" s="232"/>
      <c r="N251" s="231"/>
      <c r="O251" s="231"/>
      <c r="P251" s="231"/>
      <c r="Q251" s="233"/>
    </row>
    <row r="252" spans="1:17" s="56" customFormat="1">
      <c r="A252" s="251">
        <v>238</v>
      </c>
      <c r="B252" s="307"/>
      <c r="C252" s="306" t="s">
        <v>1064</v>
      </c>
      <c r="D252" s="324">
        <v>315</v>
      </c>
      <c r="E252" s="278" t="s">
        <v>140</v>
      </c>
      <c r="F252" s="313">
        <v>1</v>
      </c>
      <c r="G252" s="326"/>
      <c r="H252" s="179"/>
      <c r="I252" s="327"/>
      <c r="J252" s="329"/>
      <c r="K252" s="328"/>
      <c r="L252" s="231"/>
      <c r="M252" s="232"/>
      <c r="N252" s="231"/>
      <c r="O252" s="231"/>
      <c r="P252" s="231"/>
      <c r="Q252" s="233"/>
    </row>
    <row r="253" spans="1:17" s="56" customFormat="1">
      <c r="A253" s="251">
        <v>239</v>
      </c>
      <c r="B253" s="307"/>
      <c r="C253" s="306" t="s">
        <v>1065</v>
      </c>
      <c r="D253" s="324">
        <v>500</v>
      </c>
      <c r="E253" s="278" t="s">
        <v>140</v>
      </c>
      <c r="F253" s="313">
        <v>2</v>
      </c>
      <c r="G253" s="496"/>
      <c r="H253" s="179"/>
      <c r="I253" s="497"/>
      <c r="J253" s="180"/>
      <c r="K253" s="203"/>
      <c r="L253" s="231"/>
      <c r="M253" s="232"/>
      <c r="N253" s="231"/>
      <c r="O253" s="231"/>
      <c r="P253" s="231"/>
      <c r="Q253" s="233"/>
    </row>
    <row r="254" spans="1:17" s="56" customFormat="1">
      <c r="A254" s="251">
        <v>240</v>
      </c>
      <c r="B254" s="307"/>
      <c r="C254" s="306" t="s">
        <v>1066</v>
      </c>
      <c r="D254" s="324">
        <v>250</v>
      </c>
      <c r="E254" s="278" t="s">
        <v>140</v>
      </c>
      <c r="F254" s="313">
        <v>2</v>
      </c>
      <c r="G254" s="496"/>
      <c r="H254" s="179"/>
      <c r="I254" s="497"/>
      <c r="J254" s="180"/>
      <c r="K254" s="203"/>
      <c r="L254" s="231"/>
      <c r="M254" s="232"/>
      <c r="N254" s="231"/>
      <c r="O254" s="231"/>
      <c r="P254" s="231"/>
      <c r="Q254" s="233"/>
    </row>
    <row r="255" spans="1:17" s="56" customFormat="1">
      <c r="A255" s="251">
        <v>241</v>
      </c>
      <c r="B255" s="307"/>
      <c r="C255" s="306" t="s">
        <v>1052</v>
      </c>
      <c r="D255" s="324" t="s">
        <v>181</v>
      </c>
      <c r="E255" s="278" t="s">
        <v>140</v>
      </c>
      <c r="F255" s="313">
        <v>1</v>
      </c>
      <c r="G255" s="326"/>
      <c r="H255" s="179"/>
      <c r="I255" s="327"/>
      <c r="J255" s="329"/>
      <c r="K255" s="328"/>
      <c r="L255" s="231"/>
      <c r="M255" s="232"/>
      <c r="N255" s="231"/>
      <c r="O255" s="231"/>
      <c r="P255" s="231"/>
      <c r="Q255" s="233"/>
    </row>
    <row r="256" spans="1:17" s="56" customFormat="1">
      <c r="A256" s="251">
        <v>242</v>
      </c>
      <c r="B256" s="307"/>
      <c r="C256" s="306" t="s">
        <v>1067</v>
      </c>
      <c r="D256" s="324" t="s">
        <v>1071</v>
      </c>
      <c r="E256" s="278" t="s">
        <v>140</v>
      </c>
      <c r="F256" s="313">
        <v>1</v>
      </c>
      <c r="G256" s="326"/>
      <c r="H256" s="179"/>
      <c r="I256" s="327"/>
      <c r="J256" s="329"/>
      <c r="K256" s="328"/>
      <c r="L256" s="231"/>
      <c r="M256" s="232"/>
      <c r="N256" s="231"/>
      <c r="O256" s="231"/>
      <c r="P256" s="231"/>
      <c r="Q256" s="233"/>
    </row>
    <row r="257" spans="1:17" s="56" customFormat="1">
      <c r="A257" s="251">
        <v>243</v>
      </c>
      <c r="B257" s="307"/>
      <c r="C257" s="306" t="s">
        <v>1067</v>
      </c>
      <c r="D257" s="324" t="s">
        <v>204</v>
      </c>
      <c r="E257" s="278" t="s">
        <v>140</v>
      </c>
      <c r="F257" s="313">
        <v>7</v>
      </c>
      <c r="G257" s="326"/>
      <c r="H257" s="179"/>
      <c r="I257" s="327"/>
      <c r="J257" s="329"/>
      <c r="K257" s="328"/>
      <c r="L257" s="231"/>
      <c r="M257" s="232"/>
      <c r="N257" s="231"/>
      <c r="O257" s="231"/>
      <c r="P257" s="231"/>
      <c r="Q257" s="233"/>
    </row>
    <row r="258" spans="1:17" s="56" customFormat="1">
      <c r="A258" s="251">
        <v>244</v>
      </c>
      <c r="B258" s="307"/>
      <c r="C258" s="306" t="s">
        <v>1067</v>
      </c>
      <c r="D258" s="324" t="s">
        <v>205</v>
      </c>
      <c r="E258" s="278" t="s">
        <v>140</v>
      </c>
      <c r="F258" s="313">
        <v>1</v>
      </c>
      <c r="G258" s="326"/>
      <c r="H258" s="179"/>
      <c r="I258" s="327"/>
      <c r="J258" s="329"/>
      <c r="K258" s="328"/>
      <c r="L258" s="231"/>
      <c r="M258" s="232"/>
      <c r="N258" s="231"/>
      <c r="O258" s="231"/>
      <c r="P258" s="231"/>
      <c r="Q258" s="233"/>
    </row>
    <row r="259" spans="1:17" s="56" customFormat="1">
      <c r="A259" s="251">
        <v>245</v>
      </c>
      <c r="B259" s="307"/>
      <c r="C259" s="306" t="s">
        <v>1067</v>
      </c>
      <c r="D259" s="324" t="s">
        <v>207</v>
      </c>
      <c r="E259" s="278" t="s">
        <v>140</v>
      </c>
      <c r="F259" s="313">
        <v>10</v>
      </c>
      <c r="G259" s="326"/>
      <c r="H259" s="179"/>
      <c r="I259" s="327"/>
      <c r="J259" s="329"/>
      <c r="K259" s="328"/>
      <c r="L259" s="231"/>
      <c r="M259" s="232"/>
      <c r="N259" s="231"/>
      <c r="O259" s="231"/>
      <c r="P259" s="231"/>
      <c r="Q259" s="233"/>
    </row>
    <row r="260" spans="1:17" s="56" customFormat="1">
      <c r="A260" s="251">
        <v>246</v>
      </c>
      <c r="B260" s="307"/>
      <c r="C260" s="306" t="s">
        <v>1067</v>
      </c>
      <c r="D260" s="324" t="s">
        <v>210</v>
      </c>
      <c r="E260" s="278" t="s">
        <v>140</v>
      </c>
      <c r="F260" s="313">
        <v>2</v>
      </c>
      <c r="G260" s="326"/>
      <c r="H260" s="179"/>
      <c r="I260" s="327"/>
      <c r="J260" s="329"/>
      <c r="K260" s="328"/>
      <c r="L260" s="231"/>
      <c r="M260" s="232"/>
      <c r="N260" s="231"/>
      <c r="O260" s="231"/>
      <c r="P260" s="231"/>
      <c r="Q260" s="233"/>
    </row>
    <row r="261" spans="1:17" s="56" customFormat="1">
      <c r="A261" s="251">
        <v>247</v>
      </c>
      <c r="B261" s="307"/>
      <c r="C261" s="306" t="s">
        <v>1067</v>
      </c>
      <c r="D261" s="324" t="s">
        <v>1072</v>
      </c>
      <c r="E261" s="278" t="s">
        <v>140</v>
      </c>
      <c r="F261" s="313">
        <v>2</v>
      </c>
      <c r="G261" s="326"/>
      <c r="H261" s="179"/>
      <c r="I261" s="327"/>
      <c r="J261" s="329"/>
      <c r="K261" s="328"/>
      <c r="L261" s="231"/>
      <c r="M261" s="232"/>
      <c r="N261" s="231"/>
      <c r="O261" s="231"/>
      <c r="P261" s="231"/>
      <c r="Q261" s="233"/>
    </row>
    <row r="262" spans="1:17" s="56" customFormat="1" ht="25.5">
      <c r="A262" s="251">
        <v>248</v>
      </c>
      <c r="B262" s="307"/>
      <c r="C262" s="306" t="s">
        <v>1067</v>
      </c>
      <c r="D262" s="324" t="s">
        <v>213</v>
      </c>
      <c r="E262" s="278" t="s">
        <v>140</v>
      </c>
      <c r="F262" s="313">
        <v>2</v>
      </c>
      <c r="G262" s="326"/>
      <c r="H262" s="179"/>
      <c r="I262" s="327"/>
      <c r="J262" s="329"/>
      <c r="K262" s="328"/>
      <c r="L262" s="231"/>
      <c r="M262" s="232"/>
      <c r="N262" s="231"/>
      <c r="O262" s="231"/>
      <c r="P262" s="231"/>
      <c r="Q262" s="233"/>
    </row>
    <row r="263" spans="1:17" s="56" customFormat="1" ht="25.5">
      <c r="A263" s="251">
        <v>249</v>
      </c>
      <c r="B263" s="307"/>
      <c r="C263" s="306" t="s">
        <v>1067</v>
      </c>
      <c r="D263" s="324" t="s">
        <v>213</v>
      </c>
      <c r="E263" s="278" t="s">
        <v>140</v>
      </c>
      <c r="F263" s="313">
        <v>2</v>
      </c>
      <c r="G263" s="326"/>
      <c r="H263" s="179"/>
      <c r="I263" s="327"/>
      <c r="J263" s="329"/>
      <c r="K263" s="328"/>
      <c r="L263" s="231"/>
      <c r="M263" s="232"/>
      <c r="N263" s="231"/>
      <c r="O263" s="231"/>
      <c r="P263" s="231"/>
      <c r="Q263" s="233"/>
    </row>
    <row r="264" spans="1:17" s="56" customFormat="1">
      <c r="A264" s="251">
        <v>250</v>
      </c>
      <c r="B264" s="307"/>
      <c r="C264" s="306" t="s">
        <v>1067</v>
      </c>
      <c r="D264" s="324" t="s">
        <v>149</v>
      </c>
      <c r="E264" s="278" t="s">
        <v>140</v>
      </c>
      <c r="F264" s="313">
        <v>1</v>
      </c>
      <c r="G264" s="326"/>
      <c r="H264" s="179"/>
      <c r="I264" s="327"/>
      <c r="J264" s="329"/>
      <c r="K264" s="328"/>
      <c r="L264" s="231"/>
      <c r="M264" s="232"/>
      <c r="N264" s="231"/>
      <c r="O264" s="231"/>
      <c r="P264" s="231"/>
      <c r="Q264" s="233"/>
    </row>
    <row r="265" spans="1:17" s="56" customFormat="1">
      <c r="A265" s="251">
        <v>251</v>
      </c>
      <c r="B265" s="307"/>
      <c r="C265" s="306" t="s">
        <v>1067</v>
      </c>
      <c r="D265" s="324" t="s">
        <v>150</v>
      </c>
      <c r="E265" s="278" t="s">
        <v>140</v>
      </c>
      <c r="F265" s="313">
        <v>1</v>
      </c>
      <c r="G265" s="326"/>
      <c r="H265" s="179"/>
      <c r="I265" s="327"/>
      <c r="J265" s="329"/>
      <c r="K265" s="328"/>
      <c r="L265" s="231"/>
      <c r="M265" s="232"/>
      <c r="N265" s="231"/>
      <c r="O265" s="231"/>
      <c r="P265" s="231"/>
      <c r="Q265" s="233"/>
    </row>
    <row r="266" spans="1:17" s="56" customFormat="1">
      <c r="A266" s="251">
        <v>252</v>
      </c>
      <c r="B266" s="307"/>
      <c r="C266" s="306" t="s">
        <v>1068</v>
      </c>
      <c r="D266" s="324" t="s">
        <v>1073</v>
      </c>
      <c r="E266" s="278" t="s">
        <v>140</v>
      </c>
      <c r="F266" s="313">
        <v>1</v>
      </c>
      <c r="G266" s="496"/>
      <c r="H266" s="179"/>
      <c r="I266" s="497"/>
      <c r="J266" s="180"/>
      <c r="K266" s="203"/>
      <c r="L266" s="231"/>
      <c r="M266" s="232"/>
      <c r="N266" s="231"/>
      <c r="O266" s="231"/>
      <c r="P266" s="231"/>
      <c r="Q266" s="233"/>
    </row>
    <row r="267" spans="1:17" s="56" customFormat="1">
      <c r="A267" s="251">
        <v>253</v>
      </c>
      <c r="B267" s="307"/>
      <c r="C267" s="306" t="s">
        <v>1068</v>
      </c>
      <c r="D267" s="324" t="s">
        <v>203</v>
      </c>
      <c r="E267" s="278" t="s">
        <v>140</v>
      </c>
      <c r="F267" s="313">
        <v>1</v>
      </c>
      <c r="G267" s="496"/>
      <c r="H267" s="179"/>
      <c r="I267" s="497"/>
      <c r="J267" s="180"/>
      <c r="K267" s="203"/>
      <c r="L267" s="231"/>
      <c r="M267" s="232"/>
      <c r="N267" s="231"/>
      <c r="O267" s="231"/>
      <c r="P267" s="231"/>
      <c r="Q267" s="233"/>
    </row>
    <row r="268" spans="1:17" s="56" customFormat="1">
      <c r="A268" s="251">
        <v>254</v>
      </c>
      <c r="B268" s="307"/>
      <c r="C268" s="306" t="s">
        <v>1068</v>
      </c>
      <c r="D268" s="324" t="s">
        <v>204</v>
      </c>
      <c r="E268" s="278" t="s">
        <v>140</v>
      </c>
      <c r="F268" s="313">
        <v>1</v>
      </c>
      <c r="G268" s="496"/>
      <c r="H268" s="179"/>
      <c r="I268" s="497"/>
      <c r="J268" s="180"/>
      <c r="K268" s="203"/>
      <c r="L268" s="231"/>
      <c r="M268" s="232"/>
      <c r="N268" s="231"/>
      <c r="O268" s="231"/>
      <c r="P268" s="231"/>
      <c r="Q268" s="233"/>
    </row>
    <row r="269" spans="1:17" s="56" customFormat="1">
      <c r="A269" s="251">
        <v>255</v>
      </c>
      <c r="B269" s="307"/>
      <c r="C269" s="306" t="s">
        <v>1068</v>
      </c>
      <c r="D269" s="324" t="s">
        <v>208</v>
      </c>
      <c r="E269" s="278" t="s">
        <v>140</v>
      </c>
      <c r="F269" s="313">
        <v>7</v>
      </c>
      <c r="G269" s="496"/>
      <c r="H269" s="179"/>
      <c r="I269" s="497"/>
      <c r="J269" s="180"/>
      <c r="K269" s="203"/>
      <c r="L269" s="231"/>
      <c r="M269" s="232"/>
      <c r="N269" s="231"/>
      <c r="O269" s="231"/>
      <c r="P269" s="231"/>
      <c r="Q269" s="233"/>
    </row>
    <row r="270" spans="1:17" s="56" customFormat="1">
      <c r="A270" s="251">
        <v>256</v>
      </c>
      <c r="B270" s="307"/>
      <c r="C270" s="306" t="s">
        <v>1068</v>
      </c>
      <c r="D270" s="324" t="s">
        <v>215</v>
      </c>
      <c r="E270" s="278" t="s">
        <v>140</v>
      </c>
      <c r="F270" s="313">
        <v>6</v>
      </c>
      <c r="G270" s="496"/>
      <c r="H270" s="179"/>
      <c r="I270" s="497"/>
      <c r="J270" s="180"/>
      <c r="K270" s="203"/>
      <c r="L270" s="231"/>
      <c r="M270" s="232"/>
      <c r="N270" s="231"/>
      <c r="O270" s="231"/>
      <c r="P270" s="231"/>
      <c r="Q270" s="233"/>
    </row>
    <row r="271" spans="1:17" s="56" customFormat="1">
      <c r="A271" s="251">
        <v>257</v>
      </c>
      <c r="B271" s="307"/>
      <c r="C271" s="306" t="s">
        <v>1068</v>
      </c>
      <c r="D271" s="324" t="s">
        <v>210</v>
      </c>
      <c r="E271" s="278" t="s">
        <v>140</v>
      </c>
      <c r="F271" s="313">
        <v>1</v>
      </c>
      <c r="G271" s="496"/>
      <c r="H271" s="179"/>
      <c r="I271" s="497"/>
      <c r="J271" s="180"/>
      <c r="K271" s="203"/>
      <c r="L271" s="231"/>
      <c r="M271" s="232"/>
      <c r="N271" s="231"/>
      <c r="O271" s="231"/>
      <c r="P271" s="231"/>
      <c r="Q271" s="233"/>
    </row>
    <row r="272" spans="1:17" s="56" customFormat="1">
      <c r="A272" s="251">
        <v>258</v>
      </c>
      <c r="B272" s="307"/>
      <c r="C272" s="306" t="s">
        <v>1068</v>
      </c>
      <c r="D272" s="324" t="s">
        <v>212</v>
      </c>
      <c r="E272" s="278" t="s">
        <v>140</v>
      </c>
      <c r="F272" s="313">
        <v>1</v>
      </c>
      <c r="G272" s="496"/>
      <c r="H272" s="179"/>
      <c r="I272" s="497"/>
      <c r="J272" s="180"/>
      <c r="K272" s="203"/>
      <c r="L272" s="231"/>
      <c r="M272" s="232"/>
      <c r="N272" s="231"/>
      <c r="O272" s="231"/>
      <c r="P272" s="231"/>
      <c r="Q272" s="233"/>
    </row>
    <row r="273" spans="1:17" s="56" customFormat="1">
      <c r="A273" s="251">
        <v>259</v>
      </c>
      <c r="B273" s="307"/>
      <c r="C273" s="306" t="s">
        <v>1068</v>
      </c>
      <c r="D273" s="324" t="s">
        <v>216</v>
      </c>
      <c r="E273" s="278" t="s">
        <v>140</v>
      </c>
      <c r="F273" s="313">
        <v>2</v>
      </c>
      <c r="G273" s="496"/>
      <c r="H273" s="179"/>
      <c r="I273" s="497"/>
      <c r="J273" s="180"/>
      <c r="K273" s="203"/>
      <c r="L273" s="231"/>
      <c r="M273" s="232"/>
      <c r="N273" s="231"/>
      <c r="O273" s="231"/>
      <c r="P273" s="231"/>
      <c r="Q273" s="233"/>
    </row>
    <row r="274" spans="1:17" s="56" customFormat="1">
      <c r="A274" s="251">
        <v>260</v>
      </c>
      <c r="B274" s="307"/>
      <c r="C274" s="306" t="s">
        <v>1068</v>
      </c>
      <c r="D274" s="324" t="s">
        <v>1075</v>
      </c>
      <c r="E274" s="278" t="s">
        <v>140</v>
      </c>
      <c r="F274" s="313">
        <v>2</v>
      </c>
      <c r="G274" s="496"/>
      <c r="H274" s="179"/>
      <c r="I274" s="497"/>
      <c r="J274" s="180"/>
      <c r="K274" s="203"/>
      <c r="L274" s="231"/>
      <c r="M274" s="232"/>
      <c r="N274" s="231"/>
      <c r="O274" s="231"/>
      <c r="P274" s="231"/>
      <c r="Q274" s="233"/>
    </row>
    <row r="275" spans="1:17" s="56" customFormat="1">
      <c r="A275" s="251">
        <v>261</v>
      </c>
      <c r="B275" s="307"/>
      <c r="C275" s="306" t="s">
        <v>1068</v>
      </c>
      <c r="D275" s="324" t="s">
        <v>217</v>
      </c>
      <c r="E275" s="278" t="s">
        <v>140</v>
      </c>
      <c r="F275" s="313">
        <v>2</v>
      </c>
      <c r="G275" s="496"/>
      <c r="H275" s="179"/>
      <c r="I275" s="497"/>
      <c r="J275" s="180"/>
      <c r="K275" s="203"/>
      <c r="L275" s="231"/>
      <c r="M275" s="232"/>
      <c r="N275" s="231"/>
      <c r="O275" s="231"/>
      <c r="P275" s="231"/>
      <c r="Q275" s="233"/>
    </row>
    <row r="276" spans="1:17" s="56" customFormat="1">
      <c r="A276" s="251">
        <v>262</v>
      </c>
      <c r="B276" s="307"/>
      <c r="C276" s="306" t="s">
        <v>1068</v>
      </c>
      <c r="D276" s="324" t="s">
        <v>1076</v>
      </c>
      <c r="E276" s="278" t="s">
        <v>140</v>
      </c>
      <c r="F276" s="313">
        <v>2</v>
      </c>
      <c r="G276" s="496"/>
      <c r="H276" s="179"/>
      <c r="I276" s="497"/>
      <c r="J276" s="180"/>
      <c r="K276" s="203"/>
      <c r="L276" s="231"/>
      <c r="M276" s="232"/>
      <c r="N276" s="231"/>
      <c r="O276" s="231"/>
      <c r="P276" s="231"/>
      <c r="Q276" s="233"/>
    </row>
    <row r="277" spans="1:17" s="56" customFormat="1">
      <c r="A277" s="251">
        <v>263</v>
      </c>
      <c r="B277" s="307"/>
      <c r="C277" s="306" t="s">
        <v>1068</v>
      </c>
      <c r="D277" s="324" t="s">
        <v>1076</v>
      </c>
      <c r="E277" s="278" t="s">
        <v>140</v>
      </c>
      <c r="F277" s="313">
        <v>2</v>
      </c>
      <c r="G277" s="496"/>
      <c r="H277" s="179"/>
      <c r="I277" s="497"/>
      <c r="J277" s="180"/>
      <c r="K277" s="203"/>
      <c r="L277" s="231"/>
      <c r="M277" s="232"/>
      <c r="N277" s="231"/>
      <c r="O277" s="231"/>
      <c r="P277" s="231"/>
      <c r="Q277" s="233"/>
    </row>
    <row r="278" spans="1:17" s="56" customFormat="1">
      <c r="A278" s="251">
        <v>264</v>
      </c>
      <c r="B278" s="307"/>
      <c r="C278" s="306" t="s">
        <v>1069</v>
      </c>
      <c r="D278" s="324" t="s">
        <v>150</v>
      </c>
      <c r="E278" s="278" t="s">
        <v>140</v>
      </c>
      <c r="F278" s="313">
        <v>2</v>
      </c>
      <c r="G278" s="496"/>
      <c r="H278" s="179"/>
      <c r="I278" s="497"/>
      <c r="J278" s="180"/>
      <c r="K278" s="203"/>
      <c r="L278" s="231"/>
      <c r="M278" s="232"/>
      <c r="N278" s="231"/>
      <c r="O278" s="231"/>
      <c r="P278" s="231"/>
      <c r="Q278" s="233"/>
    </row>
    <row r="279" spans="1:17" s="56" customFormat="1">
      <c r="A279" s="251">
        <v>265</v>
      </c>
      <c r="B279" s="307"/>
      <c r="C279" s="306" t="s">
        <v>1069</v>
      </c>
      <c r="D279" s="324" t="s">
        <v>151</v>
      </c>
      <c r="E279" s="278" t="s">
        <v>140</v>
      </c>
      <c r="F279" s="313">
        <v>2</v>
      </c>
      <c r="G279" s="496"/>
      <c r="H279" s="179"/>
      <c r="I279" s="497"/>
      <c r="J279" s="180"/>
      <c r="K279" s="203"/>
      <c r="L279" s="231"/>
      <c r="M279" s="232"/>
      <c r="N279" s="231"/>
      <c r="O279" s="231"/>
      <c r="P279" s="231"/>
      <c r="Q279" s="233"/>
    </row>
    <row r="280" spans="1:17" s="56" customFormat="1">
      <c r="A280" s="251">
        <v>266</v>
      </c>
      <c r="B280" s="307"/>
      <c r="C280" s="306" t="s">
        <v>1069</v>
      </c>
      <c r="D280" s="324" t="s">
        <v>152</v>
      </c>
      <c r="E280" s="278" t="s">
        <v>140</v>
      </c>
      <c r="F280" s="313">
        <v>4</v>
      </c>
      <c r="G280" s="496"/>
      <c r="H280" s="179"/>
      <c r="I280" s="497"/>
      <c r="J280" s="180"/>
      <c r="K280" s="203"/>
      <c r="L280" s="231"/>
      <c r="M280" s="232"/>
      <c r="N280" s="231"/>
      <c r="O280" s="231"/>
      <c r="P280" s="231"/>
      <c r="Q280" s="233"/>
    </row>
    <row r="281" spans="1:17" s="56" customFormat="1">
      <c r="A281" s="251">
        <v>267</v>
      </c>
      <c r="B281" s="307"/>
      <c r="C281" s="306" t="s">
        <v>1069</v>
      </c>
      <c r="D281" s="324" t="s">
        <v>153</v>
      </c>
      <c r="E281" s="278" t="s">
        <v>140</v>
      </c>
      <c r="F281" s="313">
        <v>4</v>
      </c>
      <c r="G281" s="496"/>
      <c r="H281" s="179"/>
      <c r="I281" s="497"/>
      <c r="J281" s="180"/>
      <c r="K281" s="203"/>
      <c r="L281" s="231"/>
      <c r="M281" s="232"/>
      <c r="N281" s="231"/>
      <c r="O281" s="231"/>
      <c r="P281" s="231"/>
      <c r="Q281" s="233"/>
    </row>
    <row r="282" spans="1:17" s="56" customFormat="1" ht="25.5">
      <c r="A282" s="251">
        <v>268</v>
      </c>
      <c r="B282" s="307"/>
      <c r="C282" s="296" t="s">
        <v>1070</v>
      </c>
      <c r="D282" s="324">
        <v>100</v>
      </c>
      <c r="E282" s="278" t="s">
        <v>140</v>
      </c>
      <c r="F282" s="313">
        <v>116</v>
      </c>
      <c r="G282" s="326"/>
      <c r="H282" s="179"/>
      <c r="I282" s="327"/>
      <c r="J282" s="494"/>
      <c r="K282" s="494"/>
      <c r="L282" s="231"/>
      <c r="M282" s="232"/>
      <c r="N282" s="231"/>
      <c r="O282" s="231"/>
      <c r="P282" s="231"/>
      <c r="Q282" s="233"/>
    </row>
    <row r="283" spans="1:17" s="56" customFormat="1" ht="25.5">
      <c r="A283" s="251">
        <v>269</v>
      </c>
      <c r="B283" s="307"/>
      <c r="C283" s="296" t="s">
        <v>1070</v>
      </c>
      <c r="D283" s="324">
        <v>125</v>
      </c>
      <c r="E283" s="278" t="s">
        <v>140</v>
      </c>
      <c r="F283" s="313">
        <v>136</v>
      </c>
      <c r="G283" s="326"/>
      <c r="H283" s="179"/>
      <c r="I283" s="327"/>
      <c r="J283" s="494"/>
      <c r="K283" s="494"/>
      <c r="L283" s="231"/>
      <c r="M283" s="232"/>
      <c r="N283" s="231"/>
      <c r="O283" s="231"/>
      <c r="P283" s="231"/>
      <c r="Q283" s="233"/>
    </row>
    <row r="284" spans="1:17" s="56" customFormat="1" ht="25.5">
      <c r="A284" s="251">
        <v>270</v>
      </c>
      <c r="B284" s="307"/>
      <c r="C284" s="296" t="s">
        <v>1070</v>
      </c>
      <c r="D284" s="324">
        <v>160</v>
      </c>
      <c r="E284" s="278" t="s">
        <v>140</v>
      </c>
      <c r="F284" s="313">
        <v>184</v>
      </c>
      <c r="G284" s="326"/>
      <c r="H284" s="179"/>
      <c r="I284" s="327"/>
      <c r="J284" s="494"/>
      <c r="K284" s="494"/>
      <c r="L284" s="231"/>
      <c r="M284" s="232"/>
      <c r="N284" s="231"/>
      <c r="O284" s="231"/>
      <c r="P284" s="231"/>
      <c r="Q284" s="233"/>
    </row>
    <row r="285" spans="1:17" s="56" customFormat="1" ht="25.5">
      <c r="A285" s="251">
        <v>271</v>
      </c>
      <c r="B285" s="307"/>
      <c r="C285" s="296" t="s">
        <v>1070</v>
      </c>
      <c r="D285" s="324">
        <v>200</v>
      </c>
      <c r="E285" s="278" t="s">
        <v>140</v>
      </c>
      <c r="F285" s="313">
        <v>260</v>
      </c>
      <c r="G285" s="326"/>
      <c r="H285" s="179"/>
      <c r="I285" s="327"/>
      <c r="J285" s="494"/>
      <c r="K285" s="494"/>
      <c r="L285" s="231"/>
      <c r="M285" s="232"/>
      <c r="N285" s="231"/>
      <c r="O285" s="231"/>
      <c r="P285" s="231"/>
      <c r="Q285" s="233"/>
    </row>
    <row r="286" spans="1:17" s="56" customFormat="1" ht="25.5">
      <c r="A286" s="251">
        <v>272</v>
      </c>
      <c r="B286" s="307"/>
      <c r="C286" s="296" t="s">
        <v>1070</v>
      </c>
      <c r="D286" s="324">
        <v>250</v>
      </c>
      <c r="E286" s="278" t="s">
        <v>140</v>
      </c>
      <c r="F286" s="313">
        <v>287</v>
      </c>
      <c r="G286" s="326"/>
      <c r="H286" s="179"/>
      <c r="I286" s="327"/>
      <c r="J286" s="494"/>
      <c r="K286" s="494"/>
      <c r="L286" s="231"/>
      <c r="M286" s="232"/>
      <c r="N286" s="231"/>
      <c r="O286" s="231"/>
      <c r="P286" s="231"/>
      <c r="Q286" s="233"/>
    </row>
    <row r="287" spans="1:17" s="56" customFormat="1" ht="25.5">
      <c r="A287" s="251">
        <v>273</v>
      </c>
      <c r="B287" s="307"/>
      <c r="C287" s="296" t="s">
        <v>1070</v>
      </c>
      <c r="D287" s="324">
        <v>315</v>
      </c>
      <c r="E287" s="278" t="s">
        <v>140</v>
      </c>
      <c r="F287" s="313">
        <v>455</v>
      </c>
      <c r="G287" s="326"/>
      <c r="H287" s="179"/>
      <c r="I287" s="327"/>
      <c r="J287" s="494"/>
      <c r="K287" s="494"/>
      <c r="L287" s="231"/>
      <c r="M287" s="232"/>
      <c r="N287" s="231"/>
      <c r="O287" s="231"/>
      <c r="P287" s="231"/>
      <c r="Q287" s="233"/>
    </row>
    <row r="288" spans="1:17" s="56" customFormat="1" ht="25.5">
      <c r="A288" s="251">
        <v>274</v>
      </c>
      <c r="B288" s="307"/>
      <c r="C288" s="296" t="s">
        <v>1070</v>
      </c>
      <c r="D288" s="324">
        <v>400</v>
      </c>
      <c r="E288" s="278" t="s">
        <v>140</v>
      </c>
      <c r="F288" s="313">
        <v>132</v>
      </c>
      <c r="G288" s="326"/>
      <c r="H288" s="179"/>
      <c r="I288" s="327"/>
      <c r="J288" s="494"/>
      <c r="K288" s="494"/>
      <c r="L288" s="231"/>
      <c r="M288" s="232"/>
      <c r="N288" s="231"/>
      <c r="O288" s="231"/>
      <c r="P288" s="231"/>
      <c r="Q288" s="233"/>
    </row>
    <row r="289" spans="1:17" s="56" customFormat="1" ht="25.5">
      <c r="A289" s="251">
        <v>275</v>
      </c>
      <c r="B289" s="307"/>
      <c r="C289" s="296" t="s">
        <v>1070</v>
      </c>
      <c r="D289" s="324">
        <v>500</v>
      </c>
      <c r="E289" s="278" t="s">
        <v>140</v>
      </c>
      <c r="F289" s="313">
        <v>164</v>
      </c>
      <c r="G289" s="326"/>
      <c r="H289" s="179"/>
      <c r="I289" s="327"/>
      <c r="J289" s="494"/>
      <c r="K289" s="494"/>
      <c r="L289" s="231"/>
      <c r="M289" s="232"/>
      <c r="N289" s="231"/>
      <c r="O289" s="231"/>
      <c r="P289" s="231"/>
      <c r="Q289" s="233"/>
    </row>
    <row r="290" spans="1:17" s="56" customFormat="1" ht="25.5">
      <c r="A290" s="251">
        <v>276</v>
      </c>
      <c r="B290" s="307"/>
      <c r="C290" s="296" t="s">
        <v>1070</v>
      </c>
      <c r="D290" s="324">
        <v>630</v>
      </c>
      <c r="E290" s="278" t="s">
        <v>140</v>
      </c>
      <c r="F290" s="313">
        <v>50</v>
      </c>
      <c r="G290" s="326"/>
      <c r="H290" s="179"/>
      <c r="I290" s="327"/>
      <c r="J290" s="494"/>
      <c r="K290" s="494"/>
      <c r="L290" s="231"/>
      <c r="M290" s="232"/>
      <c r="N290" s="231"/>
      <c r="O290" s="231"/>
      <c r="P290" s="231"/>
      <c r="Q290" s="233"/>
    </row>
    <row r="291" spans="1:17" s="56" customFormat="1" ht="25.5">
      <c r="A291" s="251">
        <v>277</v>
      </c>
      <c r="B291" s="307"/>
      <c r="C291" s="296" t="s">
        <v>1070</v>
      </c>
      <c r="D291" s="324" t="s">
        <v>149</v>
      </c>
      <c r="E291" s="278" t="s">
        <v>140</v>
      </c>
      <c r="F291" s="313">
        <v>1</v>
      </c>
      <c r="G291" s="326"/>
      <c r="H291" s="179"/>
      <c r="I291" s="327"/>
      <c r="J291" s="494"/>
      <c r="K291" s="494"/>
      <c r="L291" s="231"/>
      <c r="M291" s="232"/>
      <c r="N291" s="231"/>
      <c r="O291" s="231"/>
      <c r="P291" s="231"/>
      <c r="Q291" s="233"/>
    </row>
    <row r="292" spans="1:17" s="56" customFormat="1" ht="25.5">
      <c r="A292" s="251">
        <v>278</v>
      </c>
      <c r="B292" s="307"/>
      <c r="C292" s="296" t="s">
        <v>1070</v>
      </c>
      <c r="D292" s="324" t="s">
        <v>150</v>
      </c>
      <c r="E292" s="278" t="s">
        <v>140</v>
      </c>
      <c r="F292" s="313">
        <v>5</v>
      </c>
      <c r="G292" s="326"/>
      <c r="H292" s="179"/>
      <c r="I292" s="327"/>
      <c r="J292" s="494"/>
      <c r="K292" s="494"/>
      <c r="L292" s="231"/>
      <c r="M292" s="232"/>
      <c r="N292" s="231"/>
      <c r="O292" s="231"/>
      <c r="P292" s="231"/>
      <c r="Q292" s="233"/>
    </row>
    <row r="293" spans="1:17" s="56" customFormat="1" ht="25.5">
      <c r="A293" s="251">
        <v>279</v>
      </c>
      <c r="B293" s="307"/>
      <c r="C293" s="296" t="s">
        <v>1070</v>
      </c>
      <c r="D293" s="324" t="s">
        <v>151</v>
      </c>
      <c r="E293" s="278" t="s">
        <v>140</v>
      </c>
      <c r="F293" s="313">
        <v>18</v>
      </c>
      <c r="G293" s="326"/>
      <c r="H293" s="179"/>
      <c r="I293" s="327"/>
      <c r="J293" s="494"/>
      <c r="K293" s="494"/>
      <c r="L293" s="231"/>
      <c r="M293" s="232"/>
      <c r="N293" s="231"/>
      <c r="O293" s="231"/>
      <c r="P293" s="231"/>
      <c r="Q293" s="233"/>
    </row>
    <row r="294" spans="1:17" s="56" customFormat="1" ht="25.5">
      <c r="A294" s="251">
        <v>280</v>
      </c>
      <c r="B294" s="307"/>
      <c r="C294" s="296" t="s">
        <v>1070</v>
      </c>
      <c r="D294" s="324" t="s">
        <v>152</v>
      </c>
      <c r="E294" s="278" t="s">
        <v>140</v>
      </c>
      <c r="F294" s="313">
        <v>27</v>
      </c>
      <c r="G294" s="326"/>
      <c r="H294" s="179"/>
      <c r="I294" s="327"/>
      <c r="J294" s="494"/>
      <c r="K294" s="494"/>
      <c r="L294" s="231"/>
      <c r="M294" s="232"/>
      <c r="N294" s="231"/>
      <c r="O294" s="231"/>
      <c r="P294" s="231"/>
      <c r="Q294" s="233"/>
    </row>
    <row r="295" spans="1:17" s="56" customFormat="1" ht="25.5">
      <c r="A295" s="251">
        <v>281</v>
      </c>
      <c r="B295" s="307"/>
      <c r="C295" s="296" t="s">
        <v>1070</v>
      </c>
      <c r="D295" s="324" t="s">
        <v>153</v>
      </c>
      <c r="E295" s="278" t="s">
        <v>140</v>
      </c>
      <c r="F295" s="313">
        <v>36</v>
      </c>
      <c r="G295" s="326"/>
      <c r="H295" s="179"/>
      <c r="I295" s="327"/>
      <c r="J295" s="494"/>
      <c r="K295" s="494"/>
      <c r="L295" s="231"/>
      <c r="M295" s="232"/>
      <c r="N295" s="231"/>
      <c r="O295" s="231"/>
      <c r="P295" s="231"/>
      <c r="Q295" s="233"/>
    </row>
    <row r="296" spans="1:17" s="56" customFormat="1">
      <c r="A296" s="251">
        <v>282</v>
      </c>
      <c r="B296" s="307"/>
      <c r="C296" s="312" t="s">
        <v>274</v>
      </c>
      <c r="D296" s="353"/>
      <c r="E296" s="278" t="s">
        <v>140</v>
      </c>
      <c r="F296" s="313">
        <v>429</v>
      </c>
      <c r="G296" s="180"/>
      <c r="H296" s="180"/>
      <c r="I296" s="180"/>
      <c r="J296" s="180"/>
      <c r="K296" s="180"/>
      <c r="L296" s="231"/>
      <c r="M296" s="232"/>
      <c r="N296" s="231"/>
      <c r="O296" s="231"/>
      <c r="P296" s="231"/>
      <c r="Q296" s="233"/>
    </row>
    <row r="297" spans="1:17" s="56" customFormat="1" ht="25.5">
      <c r="A297" s="251">
        <v>283</v>
      </c>
      <c r="B297" s="307"/>
      <c r="C297" s="314" t="s">
        <v>275</v>
      </c>
      <c r="D297" s="353" t="s">
        <v>1557</v>
      </c>
      <c r="E297" s="278" t="s">
        <v>141</v>
      </c>
      <c r="F297" s="313">
        <v>1</v>
      </c>
      <c r="G297" s="180"/>
      <c r="H297" s="180"/>
      <c r="I297" s="180"/>
      <c r="J297" s="180"/>
      <c r="K297" s="180"/>
      <c r="L297" s="231"/>
      <c r="M297" s="232"/>
      <c r="N297" s="231"/>
      <c r="O297" s="231"/>
      <c r="P297" s="231"/>
      <c r="Q297" s="233"/>
    </row>
    <row r="298" spans="1:17" s="56" customFormat="1" ht="25.5">
      <c r="A298" s="251">
        <v>284</v>
      </c>
      <c r="B298" s="307"/>
      <c r="C298" s="482" t="s">
        <v>276</v>
      </c>
      <c r="D298" s="353"/>
      <c r="E298" s="278" t="s">
        <v>141</v>
      </c>
      <c r="F298" s="313">
        <v>1</v>
      </c>
      <c r="G298" s="180"/>
      <c r="H298" s="180"/>
      <c r="I298" s="180"/>
      <c r="J298" s="180"/>
      <c r="K298" s="180"/>
      <c r="L298" s="231"/>
      <c r="M298" s="232"/>
      <c r="N298" s="231"/>
      <c r="O298" s="231"/>
      <c r="P298" s="231"/>
      <c r="Q298" s="233"/>
    </row>
    <row r="299" spans="1:17" s="56" customFormat="1" ht="25.5">
      <c r="A299" s="251">
        <v>285</v>
      </c>
      <c r="B299" s="307"/>
      <c r="C299" s="482" t="s">
        <v>138</v>
      </c>
      <c r="D299" s="353"/>
      <c r="E299" s="278" t="s">
        <v>141</v>
      </c>
      <c r="F299" s="313">
        <v>1</v>
      </c>
      <c r="G299" s="180"/>
      <c r="H299" s="180"/>
      <c r="I299" s="180"/>
      <c r="J299" s="180"/>
      <c r="K299" s="180"/>
      <c r="L299" s="231"/>
      <c r="M299" s="232"/>
      <c r="N299" s="231"/>
      <c r="O299" s="231"/>
      <c r="P299" s="231"/>
      <c r="Q299" s="233"/>
    </row>
    <row r="300" spans="1:17" s="56" customFormat="1" ht="25.5">
      <c r="A300" s="251">
        <v>286</v>
      </c>
      <c r="B300" s="307"/>
      <c r="C300" s="482" t="s">
        <v>139</v>
      </c>
      <c r="D300" s="353"/>
      <c r="E300" s="278" t="s">
        <v>141</v>
      </c>
      <c r="F300" s="313">
        <v>1</v>
      </c>
      <c r="G300" s="180"/>
      <c r="H300" s="180"/>
      <c r="I300" s="180"/>
      <c r="J300" s="180"/>
      <c r="K300" s="180"/>
      <c r="L300" s="231"/>
      <c r="M300" s="232"/>
      <c r="N300" s="231"/>
      <c r="O300" s="231"/>
      <c r="P300" s="231"/>
      <c r="Q300" s="233"/>
    </row>
    <row r="301" spans="1:17">
      <c r="A301" s="252"/>
      <c r="B301" s="253"/>
      <c r="C301" s="254"/>
      <c r="D301" s="254"/>
      <c r="E301" s="325"/>
      <c r="F301" s="256"/>
      <c r="G301" s="257">
        <v>0</v>
      </c>
      <c r="H301" s="257">
        <v>0</v>
      </c>
      <c r="I301" s="257"/>
      <c r="J301" s="257"/>
      <c r="K301" s="257"/>
      <c r="L301" s="256"/>
      <c r="M301" s="256"/>
      <c r="N301" s="256"/>
      <c r="O301" s="256"/>
      <c r="P301" s="256"/>
      <c r="Q301" s="258"/>
    </row>
    <row r="302" spans="1:17" ht="15.4" customHeight="1">
      <c r="A302" s="223"/>
      <c r="B302" s="240"/>
      <c r="C302" s="863" t="s">
        <v>98</v>
      </c>
      <c r="D302" s="863"/>
      <c r="E302" s="864"/>
      <c r="F302" s="864"/>
      <c r="G302" s="864"/>
      <c r="H302" s="864"/>
      <c r="I302" s="864"/>
      <c r="J302" s="864"/>
      <c r="K302" s="864"/>
      <c r="L302" s="864"/>
      <c r="M302" s="241"/>
      <c r="N302" s="241"/>
      <c r="O302" s="241"/>
      <c r="P302" s="241"/>
      <c r="Q302" s="241"/>
    </row>
    <row r="303" spans="1:17" s="114" customFormat="1">
      <c r="G303" s="227"/>
      <c r="H303" s="227"/>
      <c r="I303" s="227"/>
      <c r="J303" s="227"/>
      <c r="K303" s="227"/>
    </row>
    <row r="304" spans="1:17" customFormat="1" ht="12.75" customHeight="1">
      <c r="B304" s="136" t="s">
        <v>52</v>
      </c>
      <c r="G304" s="228"/>
      <c r="H304" s="228"/>
      <c r="I304" s="228"/>
      <c r="J304" s="228"/>
      <c r="K304" s="228"/>
    </row>
    <row r="305" spans="1:17" customFormat="1" ht="45" customHeight="1">
      <c r="A305"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5" s="857"/>
      <c r="C305" s="857"/>
      <c r="D305" s="857"/>
      <c r="E305" s="857"/>
      <c r="F305" s="857"/>
      <c r="G305" s="857"/>
      <c r="H305" s="857"/>
      <c r="I305" s="857"/>
      <c r="J305" s="857"/>
      <c r="K305" s="857"/>
      <c r="L305" s="857"/>
      <c r="M305" s="857"/>
      <c r="N305" s="857"/>
      <c r="O305" s="857"/>
      <c r="P305" s="857"/>
      <c r="Q305" s="857"/>
    </row>
    <row r="306" spans="1:17" customFormat="1" ht="76.7" customHeight="1">
      <c r="A306" s="857"/>
      <c r="B306" s="857"/>
      <c r="C306" s="857"/>
      <c r="D306" s="857"/>
      <c r="E306" s="857"/>
      <c r="F306" s="857"/>
      <c r="G306" s="857"/>
      <c r="H306" s="857"/>
      <c r="I306" s="857"/>
      <c r="J306" s="857"/>
      <c r="K306" s="857"/>
      <c r="L306" s="857"/>
      <c r="M306" s="857"/>
      <c r="N306" s="857"/>
      <c r="O306" s="857"/>
      <c r="P306" s="857"/>
      <c r="Q306" s="857"/>
    </row>
    <row r="307" spans="1:17" customFormat="1" ht="12.75" customHeight="1">
      <c r="B307" s="137"/>
      <c r="G307" s="228"/>
      <c r="H307" s="228"/>
      <c r="I307" s="228"/>
      <c r="J307" s="228"/>
      <c r="K307" s="228"/>
    </row>
    <row r="308" spans="1:17" customFormat="1" ht="12.75" customHeight="1">
      <c r="B308" s="137"/>
      <c r="G308" s="228"/>
      <c r="H308" s="228"/>
      <c r="I308" s="228"/>
      <c r="J308" s="228"/>
      <c r="K308" s="228"/>
    </row>
    <row r="309" spans="1:17" s="114" customFormat="1">
      <c r="B309" s="114" t="s">
        <v>8</v>
      </c>
      <c r="G309" s="227"/>
      <c r="H309" s="227"/>
      <c r="I309" s="227"/>
      <c r="J309" s="227"/>
      <c r="K309" s="227"/>
      <c r="M309" s="142" t="str">
        <f>Koptame!B41</f>
        <v>Pārbaudīja:</v>
      </c>
      <c r="N309" s="142"/>
      <c r="O309" s="142"/>
      <c r="P309" s="142"/>
      <c r="Q309" s="142"/>
    </row>
    <row r="310" spans="1:17" s="114" customFormat="1">
      <c r="C310" s="134">
        <f>Koptame!C36</f>
        <v>0</v>
      </c>
      <c r="D310" s="134"/>
      <c r="G310" s="227"/>
      <c r="H310" s="227"/>
      <c r="I310" s="227"/>
      <c r="J310" s="227"/>
      <c r="K310" s="227"/>
      <c r="M310" s="134"/>
      <c r="N310" s="854">
        <f>Koptame!C42</f>
        <v>0</v>
      </c>
      <c r="O310" s="854"/>
      <c r="P310" s="142"/>
      <c r="Q310" s="142"/>
    </row>
    <row r="311" spans="1:17" s="114" customFormat="1">
      <c r="C311" s="133">
        <f>Koptame!C37</f>
        <v>0</v>
      </c>
      <c r="D311" s="133"/>
      <c r="G311" s="227"/>
      <c r="H311" s="227"/>
      <c r="I311" s="227"/>
      <c r="J311" s="227"/>
      <c r="K311" s="227"/>
      <c r="M311" s="133"/>
      <c r="N311" s="855">
        <f>Koptame!C43</f>
        <v>0</v>
      </c>
      <c r="O311" s="855"/>
      <c r="P311" s="142"/>
      <c r="Q311" s="142"/>
    </row>
    <row r="312" spans="1:17" s="114" customFormat="1" collapsed="1">
      <c r="B312" s="135"/>
      <c r="G312" s="227"/>
      <c r="H312" s="227"/>
      <c r="I312" s="227"/>
      <c r="J312" s="227"/>
      <c r="K312" s="227"/>
    </row>
    <row r="313" spans="1:17">
      <c r="B313" s="56"/>
    </row>
    <row r="314" spans="1:17">
      <c r="B314" s="56"/>
    </row>
  </sheetData>
  <autoFilter ref="H1:H314" xr:uid="{00000000-0009-0000-0000-000011000000}"/>
  <mergeCells count="17">
    <mergeCell ref="A2:Q2"/>
    <mergeCell ref="E3:Q3"/>
    <mergeCell ref="E4:Q4"/>
    <mergeCell ref="E5:Q5"/>
    <mergeCell ref="M9:P9"/>
    <mergeCell ref="G11:L11"/>
    <mergeCell ref="M11:Q11"/>
    <mergeCell ref="A11:A12"/>
    <mergeCell ref="B11:B12"/>
    <mergeCell ref="E11:E12"/>
    <mergeCell ref="F11:F12"/>
    <mergeCell ref="C11:D12"/>
    <mergeCell ref="N311:O311"/>
    <mergeCell ref="C302:L302"/>
    <mergeCell ref="A306:Q306"/>
    <mergeCell ref="N310:O310"/>
    <mergeCell ref="A305:Q305"/>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97" max="16383" man="1"/>
  </rowBreaks>
  <colBreaks count="1" manualBreakCount="1">
    <brk id="17"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P62"/>
  <sheetViews>
    <sheetView showZeros="0" view="pageBreakPreview" zoomScale="120" zoomScaleNormal="100" zoomScaleSheetLayoutView="120" workbookViewId="0">
      <selection activeCell="C26" sqref="C26"/>
    </sheetView>
  </sheetViews>
  <sheetFormatPr defaultColWidth="9.140625" defaultRowHeight="14.25"/>
  <cols>
    <col min="1" max="1" width="9" style="19" customWidth="1"/>
    <col min="2" max="2" width="7.140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E1" s="21"/>
      <c r="F1" s="21"/>
      <c r="G1" s="155" t="s">
        <v>87</v>
      </c>
      <c r="H1" s="103" t="str">
        <f>kops2!B25</f>
        <v>2,5</v>
      </c>
      <c r="I1" s="53"/>
    </row>
    <row r="2" spans="1:16" s="24" customFormat="1" ht="15">
      <c r="A2" s="865" t="str">
        <f>C13</f>
        <v>Gaisa kondicionēšana</v>
      </c>
      <c r="B2" s="865"/>
      <c r="C2" s="865"/>
      <c r="D2" s="865"/>
      <c r="E2" s="865"/>
      <c r="F2" s="865"/>
      <c r="G2" s="865"/>
      <c r="H2" s="865"/>
      <c r="I2" s="865"/>
      <c r="J2" s="865"/>
      <c r="K2" s="865"/>
      <c r="L2" s="865"/>
      <c r="M2" s="865"/>
      <c r="N2" s="865"/>
      <c r="O2" s="865"/>
      <c r="P2" s="865"/>
    </row>
    <row r="3" spans="1:16" ht="15">
      <c r="A3" s="20"/>
      <c r="B3" s="20"/>
      <c r="C3" s="20" t="s">
        <v>11</v>
      </c>
      <c r="D3" s="867" t="str">
        <f>Koptame!C11</f>
        <v>Pirmsskolas izglītības iestāde</v>
      </c>
      <c r="E3" s="867"/>
      <c r="F3" s="867"/>
      <c r="G3" s="867"/>
      <c r="H3" s="867"/>
      <c r="I3" s="867"/>
      <c r="J3" s="867"/>
      <c r="K3" s="867"/>
      <c r="L3" s="867"/>
      <c r="M3" s="867"/>
      <c r="N3" s="867"/>
      <c r="O3" s="867"/>
      <c r="P3" s="867"/>
    </row>
    <row r="4" spans="1:16" ht="15">
      <c r="A4" s="20"/>
      <c r="B4" s="20"/>
      <c r="C4" s="20" t="s">
        <v>12</v>
      </c>
      <c r="D4" s="867" t="str">
        <f>Koptame!C12</f>
        <v>Pirmsskolas izglītības iestādes jaunbūve</v>
      </c>
      <c r="E4" s="867"/>
      <c r="F4" s="867"/>
      <c r="G4" s="867"/>
      <c r="H4" s="867"/>
      <c r="I4" s="867"/>
      <c r="J4" s="867"/>
      <c r="K4" s="867"/>
      <c r="L4" s="867"/>
      <c r="M4" s="867"/>
      <c r="N4" s="867"/>
      <c r="O4" s="867"/>
      <c r="P4" s="867"/>
    </row>
    <row r="5" spans="1:16" ht="15">
      <c r="A5" s="20"/>
      <c r="B5" s="20"/>
      <c r="C5" s="20" t="s">
        <v>13</v>
      </c>
      <c r="D5" s="867" t="str">
        <f>Koptame!C13</f>
        <v>Baložu iela 33, Baloži, Ķekavas novads</v>
      </c>
      <c r="E5" s="867"/>
      <c r="F5" s="867"/>
      <c r="G5" s="867"/>
      <c r="H5" s="867"/>
      <c r="I5" s="867"/>
      <c r="J5" s="867"/>
      <c r="K5" s="867"/>
      <c r="L5" s="867"/>
      <c r="M5" s="867"/>
      <c r="N5" s="867"/>
      <c r="O5" s="867"/>
      <c r="P5" s="867"/>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P50</f>
        <v>0</v>
      </c>
    </row>
    <row r="8" spans="1:16">
      <c r="A8" s="23"/>
      <c r="B8" s="23"/>
      <c r="D8" s="27"/>
      <c r="E8" s="43"/>
      <c r="F8" s="43"/>
      <c r="G8" s="43"/>
      <c r="H8" s="43"/>
      <c r="I8" s="54"/>
      <c r="J8" s="43"/>
      <c r="K8" s="43"/>
      <c r="N8" s="43"/>
      <c r="O8" s="43"/>
      <c r="P8" s="25"/>
    </row>
    <row r="9" spans="1:16" ht="15.4" customHeight="1">
      <c r="A9" s="45"/>
      <c r="B9" s="45"/>
      <c r="J9" s="44"/>
      <c r="K9" s="44"/>
      <c r="L9" s="866" t="str">
        <f>Koptame!D16</f>
        <v xml:space="preserve">Tāme sastādīta:   </v>
      </c>
      <c r="M9" s="866"/>
      <c r="N9" s="866"/>
      <c r="O9" s="866"/>
      <c r="P9" s="44"/>
    </row>
    <row r="10" spans="1:16" ht="15">
      <c r="A10" s="45"/>
      <c r="B10" s="45"/>
    </row>
    <row r="11" spans="1:16" ht="14.25" customHeight="1">
      <c r="A11" s="858" t="s">
        <v>15</v>
      </c>
      <c r="B11" s="868" t="s">
        <v>21</v>
      </c>
      <c r="C11" s="861" t="s">
        <v>91</v>
      </c>
      <c r="D11" s="862" t="s">
        <v>22</v>
      </c>
      <c r="E11" s="858" t="s">
        <v>23</v>
      </c>
      <c r="F11" s="856" t="s">
        <v>24</v>
      </c>
      <c r="G11" s="856"/>
      <c r="H11" s="856"/>
      <c r="I11" s="856"/>
      <c r="J11" s="856"/>
      <c r="K11" s="856"/>
      <c r="L11" s="856" t="s">
        <v>25</v>
      </c>
      <c r="M11" s="856"/>
      <c r="N11" s="856"/>
      <c r="O11" s="856"/>
      <c r="P11" s="856"/>
    </row>
    <row r="12" spans="1:16" ht="64.5">
      <c r="A12" s="858"/>
      <c r="B12" s="869"/>
      <c r="C12" s="861"/>
      <c r="D12" s="862"/>
      <c r="E12" s="858"/>
      <c r="F12" s="144" t="s">
        <v>26</v>
      </c>
      <c r="G12" s="144" t="s">
        <v>55</v>
      </c>
      <c r="H12" s="144" t="s">
        <v>56</v>
      </c>
      <c r="I12" s="144" t="s">
        <v>89</v>
      </c>
      <c r="J12" s="144" t="s">
        <v>57</v>
      </c>
      <c r="K12" s="144" t="s">
        <v>58</v>
      </c>
      <c r="L12" s="144" t="s">
        <v>18</v>
      </c>
      <c r="M12" s="144" t="s">
        <v>56</v>
      </c>
      <c r="N12" s="144" t="s">
        <v>89</v>
      </c>
      <c r="O12" s="144" t="s">
        <v>57</v>
      </c>
      <c r="P12" s="144" t="s">
        <v>59</v>
      </c>
    </row>
    <row r="13" spans="1:16" ht="15">
      <c r="A13" s="242"/>
      <c r="B13" s="459">
        <v>0</v>
      </c>
      <c r="C13" s="460" t="str">
        <f>kops2!C25</f>
        <v>Gaisa kondicionēšana</v>
      </c>
      <c r="D13" s="453"/>
      <c r="E13" s="454"/>
      <c r="F13" s="330">
        <v>0</v>
      </c>
      <c r="G13" s="330">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498" customFormat="1" ht="36" customHeight="1">
      <c r="A14" s="169"/>
      <c r="B14" s="170"/>
      <c r="C14" s="398" t="s">
        <v>647</v>
      </c>
      <c r="D14" s="259"/>
      <c r="E14" s="260"/>
      <c r="F14" s="172"/>
      <c r="G14" s="165"/>
      <c r="H14" s="165"/>
      <c r="I14" s="173"/>
      <c r="J14" s="173"/>
      <c r="K14" s="173"/>
      <c r="L14" s="174"/>
      <c r="M14" s="173"/>
      <c r="N14" s="173"/>
      <c r="O14" s="173"/>
      <c r="P14" s="173"/>
    </row>
    <row r="15" spans="1:16" s="499" customFormat="1" ht="12.75">
      <c r="A15" s="234">
        <v>1</v>
      </c>
      <c r="B15" s="500"/>
      <c r="C15" s="621" t="s">
        <v>1558</v>
      </c>
      <c r="D15" s="502" t="s">
        <v>141</v>
      </c>
      <c r="E15" s="410">
        <v>1</v>
      </c>
      <c r="F15" s="161"/>
      <c r="G15" s="336"/>
      <c r="H15" s="161"/>
      <c r="I15" s="322"/>
      <c r="J15" s="322"/>
      <c r="K15" s="231"/>
      <c r="L15" s="232"/>
      <c r="M15" s="231"/>
      <c r="N15" s="231"/>
      <c r="O15" s="231"/>
      <c r="P15" s="233"/>
    </row>
    <row r="16" spans="1:16" s="499" customFormat="1" ht="38.25">
      <c r="A16" s="234">
        <v>2</v>
      </c>
      <c r="B16" s="500"/>
      <c r="C16" s="618" t="s">
        <v>1559</v>
      </c>
      <c r="D16" s="502" t="s">
        <v>141</v>
      </c>
      <c r="E16" s="404">
        <v>4</v>
      </c>
      <c r="F16" s="161"/>
      <c r="G16" s="336"/>
      <c r="H16" s="161"/>
      <c r="I16" s="322"/>
      <c r="J16" s="322"/>
      <c r="K16" s="231"/>
      <c r="L16" s="232"/>
      <c r="M16" s="231"/>
      <c r="N16" s="231"/>
      <c r="O16" s="231"/>
      <c r="P16" s="233"/>
    </row>
    <row r="17" spans="1:16" s="499" customFormat="1" ht="38.25">
      <c r="A17" s="234">
        <v>3</v>
      </c>
      <c r="B17" s="500"/>
      <c r="C17" s="618" t="s">
        <v>1560</v>
      </c>
      <c r="D17" s="502" t="s">
        <v>141</v>
      </c>
      <c r="E17" s="404">
        <v>36</v>
      </c>
      <c r="F17" s="161"/>
      <c r="G17" s="336"/>
      <c r="H17" s="161"/>
      <c r="I17" s="322"/>
      <c r="J17" s="322"/>
      <c r="K17" s="231"/>
      <c r="L17" s="232"/>
      <c r="M17" s="231"/>
      <c r="N17" s="231"/>
      <c r="O17" s="231"/>
      <c r="P17" s="233"/>
    </row>
    <row r="18" spans="1:16" s="499" customFormat="1" ht="38.25">
      <c r="A18" s="234">
        <v>4</v>
      </c>
      <c r="B18" s="500"/>
      <c r="C18" s="618" t="s">
        <v>1561</v>
      </c>
      <c r="D18" s="502" t="s">
        <v>141</v>
      </c>
      <c r="E18" s="404">
        <v>3</v>
      </c>
      <c r="F18" s="161"/>
      <c r="G18" s="336"/>
      <c r="H18" s="161"/>
      <c r="I18" s="322"/>
      <c r="J18" s="322"/>
      <c r="K18" s="231"/>
      <c r="L18" s="232"/>
      <c r="M18" s="231"/>
      <c r="N18" s="231"/>
      <c r="O18" s="231"/>
      <c r="P18" s="233"/>
    </row>
    <row r="19" spans="1:16" s="499" customFormat="1" ht="38.25">
      <c r="A19" s="234">
        <v>5</v>
      </c>
      <c r="B19" s="500"/>
      <c r="C19" s="618" t="s">
        <v>1562</v>
      </c>
      <c r="D19" s="502" t="s">
        <v>141</v>
      </c>
      <c r="E19" s="404">
        <v>2</v>
      </c>
      <c r="F19" s="161"/>
      <c r="G19" s="336"/>
      <c r="H19" s="161"/>
      <c r="I19" s="322"/>
      <c r="J19" s="322"/>
      <c r="K19" s="231"/>
      <c r="L19" s="232"/>
      <c r="M19" s="231"/>
      <c r="N19" s="231"/>
      <c r="O19" s="231"/>
      <c r="P19" s="233"/>
    </row>
    <row r="20" spans="1:16" s="499" customFormat="1" ht="38.25">
      <c r="A20" s="234">
        <v>6</v>
      </c>
      <c r="B20" s="500"/>
      <c r="C20" s="618" t="s">
        <v>1563</v>
      </c>
      <c r="D20" s="502" t="s">
        <v>141</v>
      </c>
      <c r="E20" s="404">
        <v>3</v>
      </c>
      <c r="F20" s="161"/>
      <c r="G20" s="336"/>
      <c r="H20" s="161"/>
      <c r="I20" s="322"/>
      <c r="J20" s="322"/>
      <c r="K20" s="231"/>
      <c r="L20" s="232"/>
      <c r="M20" s="231"/>
      <c r="N20" s="231"/>
      <c r="O20" s="231"/>
      <c r="P20" s="233"/>
    </row>
    <row r="21" spans="1:16" s="499" customFormat="1" ht="38.25">
      <c r="A21" s="234">
        <v>7</v>
      </c>
      <c r="B21" s="500"/>
      <c r="C21" s="618" t="s">
        <v>1564</v>
      </c>
      <c r="D21" s="502" t="s">
        <v>141</v>
      </c>
      <c r="E21" s="404">
        <v>10</v>
      </c>
      <c r="F21" s="161"/>
      <c r="G21" s="336"/>
      <c r="H21" s="161"/>
      <c r="I21" s="322"/>
      <c r="J21" s="322"/>
      <c r="K21" s="231"/>
      <c r="L21" s="232"/>
      <c r="M21" s="231"/>
      <c r="N21" s="231"/>
      <c r="O21" s="231"/>
      <c r="P21" s="233"/>
    </row>
    <row r="22" spans="1:16" s="499" customFormat="1" ht="38.25">
      <c r="A22" s="234">
        <v>8</v>
      </c>
      <c r="B22" s="500"/>
      <c r="C22" s="618" t="s">
        <v>1565</v>
      </c>
      <c r="D22" s="502" t="s">
        <v>141</v>
      </c>
      <c r="E22" s="404">
        <v>3</v>
      </c>
      <c r="F22" s="161"/>
      <c r="G22" s="336"/>
      <c r="H22" s="161"/>
      <c r="I22" s="322"/>
      <c r="J22" s="322"/>
      <c r="K22" s="231"/>
      <c r="L22" s="232"/>
      <c r="M22" s="231"/>
      <c r="N22" s="231"/>
      <c r="O22" s="231"/>
      <c r="P22" s="233"/>
    </row>
    <row r="23" spans="1:16" s="499" customFormat="1" ht="12.75">
      <c r="A23" s="234">
        <v>9</v>
      </c>
      <c r="B23" s="500"/>
      <c r="C23" s="409" t="s">
        <v>278</v>
      </c>
      <c r="D23" s="502" t="s">
        <v>140</v>
      </c>
      <c r="E23" s="500">
        <v>50</v>
      </c>
      <c r="F23" s="161"/>
      <c r="G23" s="336"/>
      <c r="H23" s="161"/>
      <c r="I23" s="322"/>
      <c r="J23" s="322"/>
      <c r="K23" s="231"/>
      <c r="L23" s="232"/>
      <c r="M23" s="231"/>
      <c r="N23" s="231"/>
      <c r="O23" s="231"/>
      <c r="P23" s="233"/>
    </row>
    <row r="24" spans="1:16" s="499" customFormat="1" ht="12.75">
      <c r="A24" s="234">
        <v>10</v>
      </c>
      <c r="B24" s="500"/>
      <c r="C24" s="409" t="s">
        <v>279</v>
      </c>
      <c r="D24" s="502" t="s">
        <v>140</v>
      </c>
      <c r="E24" s="500">
        <v>85</v>
      </c>
      <c r="F24" s="161"/>
      <c r="G24" s="336"/>
      <c r="H24" s="161"/>
      <c r="I24" s="322"/>
      <c r="J24" s="322"/>
      <c r="K24" s="231"/>
      <c r="L24" s="232"/>
      <c r="M24" s="231"/>
      <c r="N24" s="231"/>
      <c r="O24" s="231"/>
      <c r="P24" s="233"/>
    </row>
    <row r="25" spans="1:16" s="499" customFormat="1" ht="12.75">
      <c r="A25" s="234">
        <v>11</v>
      </c>
      <c r="B25" s="500"/>
      <c r="C25" s="409" t="s">
        <v>280</v>
      </c>
      <c r="D25" s="502" t="s">
        <v>140</v>
      </c>
      <c r="E25" s="500">
        <v>111</v>
      </c>
      <c r="F25" s="161"/>
      <c r="G25" s="336"/>
      <c r="H25" s="161"/>
      <c r="I25" s="322"/>
      <c r="J25" s="322"/>
      <c r="K25" s="231"/>
      <c r="L25" s="232"/>
      <c r="M25" s="231"/>
      <c r="N25" s="231"/>
      <c r="O25" s="231"/>
      <c r="P25" s="233"/>
    </row>
    <row r="26" spans="1:16" s="499" customFormat="1" ht="12.75">
      <c r="A26" s="234">
        <v>12</v>
      </c>
      <c r="B26" s="500"/>
      <c r="C26" s="409" t="s">
        <v>281</v>
      </c>
      <c r="D26" s="502" t="s">
        <v>140</v>
      </c>
      <c r="E26" s="500">
        <v>173</v>
      </c>
      <c r="F26" s="161"/>
      <c r="G26" s="336"/>
      <c r="H26" s="161"/>
      <c r="I26" s="322"/>
      <c r="J26" s="322"/>
      <c r="K26" s="231"/>
      <c r="L26" s="232"/>
      <c r="M26" s="231"/>
      <c r="N26" s="231"/>
      <c r="O26" s="231"/>
      <c r="P26" s="233"/>
    </row>
    <row r="27" spans="1:16" s="499" customFormat="1" ht="12.75">
      <c r="A27" s="234">
        <v>13</v>
      </c>
      <c r="B27" s="500"/>
      <c r="C27" s="409" t="s">
        <v>282</v>
      </c>
      <c r="D27" s="502" t="s">
        <v>140</v>
      </c>
      <c r="E27" s="500">
        <v>1</v>
      </c>
      <c r="F27" s="161"/>
      <c r="G27" s="336"/>
      <c r="H27" s="161"/>
      <c r="I27" s="322"/>
      <c r="J27" s="322"/>
      <c r="K27" s="231"/>
      <c r="L27" s="232"/>
      <c r="M27" s="231"/>
      <c r="N27" s="231"/>
      <c r="O27" s="231"/>
      <c r="P27" s="233"/>
    </row>
    <row r="28" spans="1:16" s="499" customFormat="1" ht="12.75">
      <c r="A28" s="234">
        <v>14</v>
      </c>
      <c r="B28" s="500"/>
      <c r="C28" s="409" t="s">
        <v>283</v>
      </c>
      <c r="D28" s="502" t="s">
        <v>140</v>
      </c>
      <c r="E28" s="500">
        <v>36</v>
      </c>
      <c r="F28" s="161"/>
      <c r="G28" s="336"/>
      <c r="H28" s="161"/>
      <c r="I28" s="322"/>
      <c r="J28" s="322"/>
      <c r="K28" s="231"/>
      <c r="L28" s="232"/>
      <c r="M28" s="231"/>
      <c r="N28" s="231"/>
      <c r="O28" s="231"/>
      <c r="P28" s="233"/>
    </row>
    <row r="29" spans="1:16" s="499" customFormat="1" ht="12.75">
      <c r="A29" s="234">
        <v>15</v>
      </c>
      <c r="B29" s="500"/>
      <c r="C29" s="409" t="s">
        <v>284</v>
      </c>
      <c r="D29" s="502" t="s">
        <v>140</v>
      </c>
      <c r="E29" s="500">
        <v>16</v>
      </c>
      <c r="F29" s="161"/>
      <c r="G29" s="336"/>
      <c r="H29" s="161"/>
      <c r="I29" s="322"/>
      <c r="J29" s="322"/>
      <c r="K29" s="231"/>
      <c r="L29" s="232"/>
      <c r="M29" s="231"/>
      <c r="N29" s="231"/>
      <c r="O29" s="231"/>
      <c r="P29" s="233"/>
    </row>
    <row r="30" spans="1:16" s="499" customFormat="1" ht="12.75">
      <c r="A30" s="234">
        <v>16</v>
      </c>
      <c r="B30" s="500"/>
      <c r="C30" s="409" t="s">
        <v>285</v>
      </c>
      <c r="D30" s="502" t="s">
        <v>140</v>
      </c>
      <c r="E30" s="500">
        <v>46</v>
      </c>
      <c r="F30" s="161"/>
      <c r="G30" s="336"/>
      <c r="H30" s="161"/>
      <c r="I30" s="322"/>
      <c r="J30" s="322"/>
      <c r="K30" s="231"/>
      <c r="L30" s="232"/>
      <c r="M30" s="231"/>
      <c r="N30" s="231"/>
      <c r="O30" s="231"/>
      <c r="P30" s="233"/>
    </row>
    <row r="31" spans="1:16" s="499" customFormat="1" ht="12.75">
      <c r="A31" s="234">
        <v>17</v>
      </c>
      <c r="B31" s="500"/>
      <c r="C31" s="409" t="s">
        <v>286</v>
      </c>
      <c r="D31" s="502" t="s">
        <v>140</v>
      </c>
      <c r="E31" s="500">
        <v>52</v>
      </c>
      <c r="F31" s="161"/>
      <c r="G31" s="336"/>
      <c r="H31" s="161"/>
      <c r="I31" s="322"/>
      <c r="J31" s="322"/>
      <c r="K31" s="231"/>
      <c r="L31" s="232"/>
      <c r="M31" s="231"/>
      <c r="N31" s="231"/>
      <c r="O31" s="231"/>
      <c r="P31" s="233"/>
    </row>
    <row r="32" spans="1:16" s="499" customFormat="1" ht="12.75">
      <c r="A32" s="234">
        <v>18</v>
      </c>
      <c r="B32" s="500"/>
      <c r="C32" s="409" t="s">
        <v>287</v>
      </c>
      <c r="D32" s="502" t="s">
        <v>140</v>
      </c>
      <c r="E32" s="500">
        <v>2</v>
      </c>
      <c r="F32" s="161"/>
      <c r="G32" s="336"/>
      <c r="H32" s="161"/>
      <c r="I32" s="322"/>
      <c r="J32" s="322"/>
      <c r="K32" s="231"/>
      <c r="L32" s="232"/>
      <c r="M32" s="231"/>
      <c r="N32" s="231"/>
      <c r="O32" s="231"/>
      <c r="P32" s="233"/>
    </row>
    <row r="33" spans="1:16" s="499" customFormat="1" ht="12.75">
      <c r="A33" s="234">
        <v>19</v>
      </c>
      <c r="B33" s="500"/>
      <c r="C33" s="409" t="s">
        <v>288</v>
      </c>
      <c r="D33" s="502" t="s">
        <v>140</v>
      </c>
      <c r="E33" s="500">
        <v>3</v>
      </c>
      <c r="F33" s="161"/>
      <c r="G33" s="336"/>
      <c r="H33" s="161"/>
      <c r="I33" s="322"/>
      <c r="J33" s="322"/>
      <c r="K33" s="231"/>
      <c r="L33" s="232"/>
      <c r="M33" s="231"/>
      <c r="N33" s="231"/>
      <c r="O33" s="231"/>
      <c r="P33" s="233"/>
    </row>
    <row r="34" spans="1:16" s="499" customFormat="1" ht="12.75">
      <c r="A34" s="234">
        <v>20</v>
      </c>
      <c r="B34" s="500"/>
      <c r="C34" s="409" t="s">
        <v>289</v>
      </c>
      <c r="D34" s="502" t="s">
        <v>140</v>
      </c>
      <c r="E34" s="500">
        <v>2</v>
      </c>
      <c r="F34" s="161"/>
      <c r="G34" s="336"/>
      <c r="H34" s="161"/>
      <c r="I34" s="322"/>
      <c r="J34" s="322"/>
      <c r="K34" s="231"/>
      <c r="L34" s="232"/>
      <c r="M34" s="231"/>
      <c r="N34" s="231"/>
      <c r="O34" s="231"/>
      <c r="P34" s="233"/>
    </row>
    <row r="35" spans="1:16" s="499" customFormat="1" ht="12.75">
      <c r="A35" s="234">
        <v>21</v>
      </c>
      <c r="B35" s="500"/>
      <c r="C35" s="409" t="s">
        <v>290</v>
      </c>
      <c r="D35" s="502" t="s">
        <v>140</v>
      </c>
      <c r="E35" s="500">
        <v>1</v>
      </c>
      <c r="F35" s="161"/>
      <c r="G35" s="336"/>
      <c r="H35" s="161"/>
      <c r="I35" s="322"/>
      <c r="J35" s="322"/>
      <c r="K35" s="231"/>
      <c r="L35" s="232"/>
      <c r="M35" s="231"/>
      <c r="N35" s="231"/>
      <c r="O35" s="231"/>
      <c r="P35" s="233"/>
    </row>
    <row r="36" spans="1:16" s="499" customFormat="1" ht="12.75">
      <c r="A36" s="234">
        <v>22</v>
      </c>
      <c r="B36" s="500"/>
      <c r="C36" s="409" t="s">
        <v>291</v>
      </c>
      <c r="D36" s="502" t="s">
        <v>141</v>
      </c>
      <c r="E36" s="410">
        <v>1</v>
      </c>
      <c r="F36" s="161"/>
      <c r="G36" s="336"/>
      <c r="H36" s="161"/>
      <c r="I36" s="322"/>
      <c r="J36" s="322"/>
      <c r="K36" s="231"/>
      <c r="L36" s="232"/>
      <c r="M36" s="231"/>
      <c r="N36" s="231"/>
      <c r="O36" s="231"/>
      <c r="P36" s="233"/>
    </row>
    <row r="37" spans="1:16" s="499" customFormat="1" ht="12.75">
      <c r="A37" s="234">
        <v>23</v>
      </c>
      <c r="B37" s="500"/>
      <c r="C37" s="501" t="s">
        <v>292</v>
      </c>
      <c r="D37" s="502" t="s">
        <v>141</v>
      </c>
      <c r="E37" s="500">
        <v>1</v>
      </c>
      <c r="F37" s="161"/>
      <c r="G37" s="336"/>
      <c r="H37" s="161"/>
      <c r="I37" s="161"/>
      <c r="J37" s="161"/>
      <c r="K37" s="231"/>
      <c r="L37" s="232"/>
      <c r="M37" s="231"/>
      <c r="N37" s="231"/>
      <c r="O37" s="231"/>
      <c r="P37" s="233"/>
    </row>
    <row r="38" spans="1:16" s="499" customFormat="1" ht="12.75">
      <c r="A38" s="234">
        <v>24</v>
      </c>
      <c r="B38" s="500"/>
      <c r="C38" s="501" t="s">
        <v>293</v>
      </c>
      <c r="D38" s="502" t="s">
        <v>141</v>
      </c>
      <c r="E38" s="500">
        <v>1</v>
      </c>
      <c r="F38" s="161"/>
      <c r="G38" s="336"/>
      <c r="H38" s="161"/>
      <c r="I38" s="161"/>
      <c r="J38" s="161"/>
      <c r="K38" s="231"/>
      <c r="L38" s="232"/>
      <c r="M38" s="231"/>
      <c r="N38" s="231"/>
      <c r="O38" s="231"/>
      <c r="P38" s="233"/>
    </row>
    <row r="39" spans="1:16" s="499" customFormat="1" ht="51">
      <c r="A39" s="234">
        <v>25</v>
      </c>
      <c r="B39" s="500"/>
      <c r="C39" s="501" t="s">
        <v>977</v>
      </c>
      <c r="D39" s="502" t="s">
        <v>141</v>
      </c>
      <c r="E39" s="500">
        <v>3</v>
      </c>
      <c r="F39" s="161"/>
      <c r="G39" s="336"/>
      <c r="H39" s="161"/>
      <c r="I39" s="161"/>
      <c r="J39" s="161"/>
      <c r="K39" s="231"/>
      <c r="L39" s="232"/>
      <c r="M39" s="231"/>
      <c r="N39" s="231"/>
      <c r="O39" s="231"/>
      <c r="P39" s="233"/>
    </row>
    <row r="40" spans="1:16" s="499" customFormat="1" ht="12.75">
      <c r="A40" s="234">
        <v>26</v>
      </c>
      <c r="B40" s="500"/>
      <c r="C40" s="501" t="s">
        <v>294</v>
      </c>
      <c r="D40" s="500" t="s">
        <v>146</v>
      </c>
      <c r="E40" s="500">
        <v>21</v>
      </c>
      <c r="F40" s="161"/>
      <c r="G40" s="336"/>
      <c r="H40" s="161"/>
      <c r="I40" s="321"/>
      <c r="J40" s="161"/>
      <c r="K40" s="231"/>
      <c r="L40" s="232"/>
      <c r="M40" s="231"/>
      <c r="N40" s="231"/>
      <c r="O40" s="231"/>
      <c r="P40" s="233"/>
    </row>
    <row r="41" spans="1:16" s="499" customFormat="1" ht="12.75">
      <c r="A41" s="234">
        <v>27</v>
      </c>
      <c r="B41" s="500"/>
      <c r="C41" s="501" t="s">
        <v>978</v>
      </c>
      <c r="D41" s="502" t="s">
        <v>140</v>
      </c>
      <c r="E41" s="500">
        <v>6</v>
      </c>
      <c r="F41" s="161"/>
      <c r="G41" s="336"/>
      <c r="H41" s="161"/>
      <c r="I41" s="321"/>
      <c r="J41" s="161"/>
      <c r="K41" s="231"/>
      <c r="L41" s="232"/>
      <c r="M41" s="231"/>
      <c r="N41" s="231"/>
      <c r="O41" s="231"/>
      <c r="P41" s="233"/>
    </row>
    <row r="42" spans="1:16" s="499" customFormat="1" ht="25.5">
      <c r="A42" s="234">
        <v>28</v>
      </c>
      <c r="B42" s="500"/>
      <c r="C42" s="501" t="s">
        <v>295</v>
      </c>
      <c r="D42" s="502" t="s">
        <v>140</v>
      </c>
      <c r="E42" s="500">
        <v>6</v>
      </c>
      <c r="F42" s="161"/>
      <c r="G42" s="336"/>
      <c r="H42" s="161"/>
      <c r="I42" s="321"/>
      <c r="J42" s="161"/>
      <c r="K42" s="231"/>
      <c r="L42" s="232"/>
      <c r="M42" s="231"/>
      <c r="N42" s="231"/>
      <c r="O42" s="231"/>
      <c r="P42" s="233"/>
    </row>
    <row r="43" spans="1:16" s="499" customFormat="1" ht="25.5">
      <c r="A43" s="234">
        <v>29</v>
      </c>
      <c r="B43" s="500"/>
      <c r="C43" s="501" t="s">
        <v>296</v>
      </c>
      <c r="D43" s="502" t="s">
        <v>140</v>
      </c>
      <c r="E43" s="500">
        <v>1</v>
      </c>
      <c r="F43" s="161"/>
      <c r="G43" s="336"/>
      <c r="H43" s="161"/>
      <c r="I43" s="322"/>
      <c r="J43" s="322"/>
      <c r="K43" s="231"/>
      <c r="L43" s="232"/>
      <c r="M43" s="231"/>
      <c r="N43" s="231"/>
      <c r="O43" s="231"/>
      <c r="P43" s="233"/>
    </row>
    <row r="44" spans="1:16" s="499" customFormat="1" ht="12.75">
      <c r="A44" s="234">
        <v>30</v>
      </c>
      <c r="B44" s="500"/>
      <c r="C44" s="501" t="s">
        <v>297</v>
      </c>
      <c r="D44" s="502" t="s">
        <v>141</v>
      </c>
      <c r="E44" s="500">
        <v>1</v>
      </c>
      <c r="F44" s="161"/>
      <c r="G44" s="336"/>
      <c r="H44" s="161"/>
      <c r="I44" s="322"/>
      <c r="J44" s="322"/>
      <c r="K44" s="231"/>
      <c r="L44" s="232"/>
      <c r="M44" s="231"/>
      <c r="N44" s="231"/>
      <c r="O44" s="231"/>
      <c r="P44" s="233"/>
    </row>
    <row r="45" spans="1:16" s="499" customFormat="1" ht="12.75">
      <c r="A45" s="234">
        <v>31</v>
      </c>
      <c r="B45" s="500"/>
      <c r="C45" s="501" t="s">
        <v>298</v>
      </c>
      <c r="D45" s="502" t="s">
        <v>141</v>
      </c>
      <c r="E45" s="500">
        <v>21</v>
      </c>
      <c r="F45" s="161"/>
      <c r="G45" s="336"/>
      <c r="H45" s="161"/>
      <c r="I45" s="322"/>
      <c r="J45" s="322"/>
      <c r="K45" s="231"/>
      <c r="L45" s="232"/>
      <c r="M45" s="231"/>
      <c r="N45" s="231"/>
      <c r="O45" s="231"/>
      <c r="P45" s="233"/>
    </row>
    <row r="46" spans="1:16" s="499" customFormat="1" ht="12.75">
      <c r="A46" s="234">
        <v>32</v>
      </c>
      <c r="B46" s="500"/>
      <c r="C46" s="501" t="s">
        <v>299</v>
      </c>
      <c r="D46" s="500" t="s">
        <v>146</v>
      </c>
      <c r="E46" s="500">
        <v>50</v>
      </c>
      <c r="F46" s="161"/>
      <c r="G46" s="336"/>
      <c r="H46" s="161"/>
      <c r="I46" s="322"/>
      <c r="J46" s="322"/>
      <c r="K46" s="231"/>
      <c r="L46" s="232"/>
      <c r="M46" s="231"/>
      <c r="N46" s="231"/>
      <c r="O46" s="231"/>
      <c r="P46" s="233"/>
    </row>
    <row r="47" spans="1:16" s="499" customFormat="1" ht="12.75">
      <c r="A47" s="234">
        <v>33</v>
      </c>
      <c r="B47" s="500"/>
      <c r="C47" s="501" t="s">
        <v>300</v>
      </c>
      <c r="D47" s="502" t="s">
        <v>141</v>
      </c>
      <c r="E47" s="500">
        <v>1</v>
      </c>
      <c r="F47" s="161"/>
      <c r="G47" s="336"/>
      <c r="H47" s="161"/>
      <c r="I47" s="322"/>
      <c r="J47" s="322"/>
      <c r="K47" s="231"/>
      <c r="L47" s="232"/>
      <c r="M47" s="231"/>
      <c r="N47" s="231"/>
      <c r="O47" s="231"/>
      <c r="P47" s="233"/>
    </row>
    <row r="48" spans="1:16" s="499" customFormat="1" ht="12.75">
      <c r="A48" s="234">
        <v>34</v>
      </c>
      <c r="B48" s="500"/>
      <c r="C48" s="501" t="s">
        <v>301</v>
      </c>
      <c r="D48" s="502" t="s">
        <v>141</v>
      </c>
      <c r="E48" s="500">
        <v>1</v>
      </c>
      <c r="F48" s="161"/>
      <c r="G48" s="336"/>
      <c r="H48" s="161"/>
      <c r="I48" s="322"/>
      <c r="J48" s="322"/>
      <c r="K48" s="231"/>
      <c r="L48" s="232"/>
      <c r="M48" s="231"/>
      <c r="N48" s="231"/>
      <c r="O48" s="231"/>
      <c r="P48" s="233"/>
    </row>
    <row r="49" spans="1:16">
      <c r="A49" s="252"/>
      <c r="B49" s="253"/>
      <c r="C49" s="254"/>
      <c r="D49" s="255"/>
      <c r="E49" s="256"/>
      <c r="F49" s="257">
        <v>0</v>
      </c>
      <c r="G49" s="257">
        <v>0</v>
      </c>
      <c r="H49" s="257"/>
      <c r="I49" s="256"/>
      <c r="J49" s="256"/>
      <c r="K49" s="256"/>
      <c r="L49" s="256"/>
      <c r="M49" s="256"/>
      <c r="N49" s="256"/>
      <c r="O49" s="256"/>
      <c r="P49" s="258"/>
    </row>
    <row r="50" spans="1:16" ht="15.4" customHeight="1">
      <c r="A50" s="223"/>
      <c r="B50" s="240"/>
      <c r="C50" s="863" t="s">
        <v>98</v>
      </c>
      <c r="D50" s="864"/>
      <c r="E50" s="864"/>
      <c r="F50" s="864"/>
      <c r="G50" s="864"/>
      <c r="H50" s="864"/>
      <c r="I50" s="864"/>
      <c r="J50" s="864"/>
      <c r="K50" s="864"/>
      <c r="L50" s="241"/>
      <c r="M50" s="241"/>
      <c r="N50" s="241"/>
      <c r="O50" s="241"/>
      <c r="P50" s="241"/>
    </row>
    <row r="51" spans="1:16" s="114" customFormat="1">
      <c r="I51" s="135"/>
    </row>
    <row r="52" spans="1:16" s="1" customFormat="1" ht="12.75" customHeight="1">
      <c r="B52" s="136" t="s">
        <v>52</v>
      </c>
    </row>
    <row r="53" spans="1:16" s="1" customFormat="1" ht="45" customHeight="1">
      <c r="A53" s="89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3" s="893"/>
      <c r="C53" s="893"/>
      <c r="D53" s="893"/>
      <c r="E53" s="893"/>
      <c r="F53" s="893"/>
      <c r="G53" s="893"/>
      <c r="H53" s="893"/>
      <c r="I53" s="893"/>
      <c r="J53" s="893"/>
      <c r="K53" s="893"/>
      <c r="L53" s="893"/>
      <c r="M53" s="893"/>
      <c r="N53" s="893"/>
      <c r="O53" s="893"/>
      <c r="P53" s="893"/>
    </row>
    <row r="54" spans="1:16" s="1" customFormat="1" ht="76.7" customHeight="1">
      <c r="A54" s="893"/>
      <c r="B54" s="893"/>
      <c r="C54" s="893"/>
      <c r="D54" s="893"/>
      <c r="E54" s="893"/>
      <c r="F54" s="893"/>
      <c r="G54" s="893"/>
      <c r="H54" s="893"/>
      <c r="I54" s="893"/>
      <c r="J54" s="893"/>
      <c r="K54" s="893"/>
      <c r="L54" s="893"/>
      <c r="M54" s="893"/>
      <c r="N54" s="893"/>
      <c r="O54" s="893"/>
      <c r="P54" s="893"/>
    </row>
    <row r="55" spans="1:16" s="1" customFormat="1" ht="12.75" customHeight="1">
      <c r="B55" s="491"/>
    </row>
    <row r="56" spans="1:16" s="1" customFormat="1" ht="12.75" customHeight="1">
      <c r="B56" s="491"/>
    </row>
    <row r="57" spans="1:16" s="114" customFormat="1">
      <c r="B57" s="114" t="s">
        <v>8</v>
      </c>
      <c r="L57" s="142" t="str">
        <f>Koptame!B41</f>
        <v>Pārbaudīja:</v>
      </c>
      <c r="M57" s="142"/>
      <c r="N57" s="142"/>
      <c r="O57" s="142"/>
      <c r="P57" s="142"/>
    </row>
    <row r="58" spans="1:16" s="114" customFormat="1">
      <c r="C58" s="134">
        <f>Koptame!C36</f>
        <v>0</v>
      </c>
      <c r="L58" s="134"/>
      <c r="M58" s="854">
        <f>Koptame!C42</f>
        <v>0</v>
      </c>
      <c r="N58" s="854"/>
      <c r="O58" s="142"/>
      <c r="P58" s="142"/>
    </row>
    <row r="59" spans="1:16" s="114" customFormat="1">
      <c r="C59" s="133">
        <f>Koptame!C37</f>
        <v>0</v>
      </c>
      <c r="L59" s="133"/>
      <c r="M59" s="855">
        <f>Koptame!C43</f>
        <v>0</v>
      </c>
      <c r="N59" s="855"/>
      <c r="O59" s="142"/>
      <c r="P59" s="142"/>
    </row>
    <row r="60" spans="1:16" s="114" customFormat="1" collapsed="1">
      <c r="B60" s="135"/>
      <c r="F60" s="135"/>
      <c r="G60" s="135"/>
    </row>
    <row r="61" spans="1:16">
      <c r="B61" s="56"/>
      <c r="F61" s="56"/>
      <c r="G61" s="56"/>
      <c r="I61" s="19"/>
    </row>
    <row r="62" spans="1:16">
      <c r="B62" s="56"/>
      <c r="F62" s="56"/>
      <c r="G62" s="56"/>
      <c r="I62" s="19"/>
    </row>
  </sheetData>
  <autoFilter ref="D1:D62" xr:uid="{00000000-0009-0000-0000-000012000000}"/>
  <mergeCells count="17">
    <mergeCell ref="A2:P2"/>
    <mergeCell ref="D3:P3"/>
    <mergeCell ref="D4:P4"/>
    <mergeCell ref="D5:P5"/>
    <mergeCell ref="L9:O9"/>
    <mergeCell ref="F11:K11"/>
    <mergeCell ref="L11:P11"/>
    <mergeCell ref="A11:A12"/>
    <mergeCell ref="B11:B12"/>
    <mergeCell ref="C11:C12"/>
    <mergeCell ref="D11:D12"/>
    <mergeCell ref="E11:E12"/>
    <mergeCell ref="M59:N59"/>
    <mergeCell ref="C50:K50"/>
    <mergeCell ref="A54:P54"/>
    <mergeCell ref="M58:N58"/>
    <mergeCell ref="A53:P53"/>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92D050"/>
  </sheetPr>
  <dimension ref="A1:P88"/>
  <sheetViews>
    <sheetView showZeros="0" view="pageBreakPreview" topLeftCell="A62" zoomScale="130" zoomScaleNormal="100" zoomScaleSheetLayoutView="130" workbookViewId="0">
      <selection activeCell="C64" sqref="C64"/>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10.7109375" style="56" bestFit="1" customWidth="1"/>
    <col min="10"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E1" s="21"/>
      <c r="F1" s="21"/>
      <c r="G1" s="155" t="s">
        <v>87</v>
      </c>
      <c r="H1" s="103" t="str">
        <f>kops2!B26</f>
        <v>2,6</v>
      </c>
      <c r="I1" s="53"/>
    </row>
    <row r="2" spans="1:16" s="24" customFormat="1" ht="15">
      <c r="A2" s="865" t="str">
        <f>C13</f>
        <v>Siltummezgls</v>
      </c>
      <c r="B2" s="865"/>
      <c r="C2" s="865"/>
      <c r="D2" s="865"/>
      <c r="E2" s="865"/>
      <c r="F2" s="865"/>
      <c r="G2" s="865"/>
      <c r="H2" s="865"/>
      <c r="I2" s="865"/>
      <c r="J2" s="865"/>
      <c r="K2" s="865"/>
      <c r="L2" s="865"/>
      <c r="M2" s="865"/>
      <c r="N2" s="865"/>
      <c r="O2" s="865"/>
      <c r="P2" s="865"/>
    </row>
    <row r="3" spans="1:16" ht="15">
      <c r="A3" s="20"/>
      <c r="B3" s="20"/>
      <c r="C3" s="20" t="s">
        <v>11</v>
      </c>
      <c r="D3" s="867" t="str">
        <f>Koptame!C11</f>
        <v>Pirmsskolas izglītības iestāde</v>
      </c>
      <c r="E3" s="867"/>
      <c r="F3" s="867"/>
      <c r="G3" s="867"/>
      <c r="H3" s="867"/>
      <c r="I3" s="867"/>
      <c r="J3" s="867"/>
      <c r="K3" s="867"/>
      <c r="L3" s="867"/>
      <c r="M3" s="867"/>
      <c r="N3" s="867"/>
      <c r="O3" s="867"/>
      <c r="P3" s="867"/>
    </row>
    <row r="4" spans="1:16" ht="15">
      <c r="A4" s="20"/>
      <c r="B4" s="20"/>
      <c r="C4" s="20" t="s">
        <v>12</v>
      </c>
      <c r="D4" s="867" t="str">
        <f>Koptame!C12</f>
        <v>Pirmsskolas izglītības iestādes jaunbūve</v>
      </c>
      <c r="E4" s="867"/>
      <c r="F4" s="867"/>
      <c r="G4" s="867"/>
      <c r="H4" s="867"/>
      <c r="I4" s="867"/>
      <c r="J4" s="867"/>
      <c r="K4" s="867"/>
      <c r="L4" s="867"/>
      <c r="M4" s="867"/>
      <c r="N4" s="867"/>
      <c r="O4" s="867"/>
      <c r="P4" s="867"/>
    </row>
    <row r="5" spans="1:16" ht="15">
      <c r="A5" s="20"/>
      <c r="B5" s="20"/>
      <c r="C5" s="20" t="s">
        <v>13</v>
      </c>
      <c r="D5" s="867" t="str">
        <f>Koptame!C13</f>
        <v>Baložu iela 33, Baloži, Ķekavas novads</v>
      </c>
      <c r="E5" s="867"/>
      <c r="F5" s="867"/>
      <c r="G5" s="867"/>
      <c r="H5" s="867"/>
      <c r="I5" s="867"/>
      <c r="J5" s="867"/>
      <c r="K5" s="867"/>
      <c r="L5" s="867"/>
      <c r="M5" s="867"/>
      <c r="N5" s="867"/>
      <c r="O5" s="867"/>
      <c r="P5" s="867"/>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P76</f>
        <v>0</v>
      </c>
    </row>
    <row r="8" spans="1:16">
      <c r="A8" s="23"/>
      <c r="B8" s="23"/>
      <c r="D8" s="27"/>
      <c r="E8" s="43"/>
      <c r="F8" s="43"/>
      <c r="G8" s="43"/>
      <c r="H8" s="43"/>
      <c r="I8" s="54"/>
      <c r="J8" s="43"/>
      <c r="K8" s="43"/>
      <c r="N8" s="43"/>
      <c r="O8" s="43"/>
      <c r="P8" s="25"/>
    </row>
    <row r="9" spans="1:16" ht="15.4" customHeight="1">
      <c r="A9" s="45"/>
      <c r="B9" s="45"/>
      <c r="J9" s="44"/>
      <c r="K9" s="44"/>
      <c r="L9" s="866" t="str">
        <f>Koptame!D16</f>
        <v xml:space="preserve">Tāme sastādīta:   </v>
      </c>
      <c r="M9" s="866"/>
      <c r="N9" s="866"/>
      <c r="O9" s="866"/>
      <c r="P9" s="44"/>
    </row>
    <row r="10" spans="1:16" ht="15">
      <c r="A10" s="45"/>
      <c r="B10" s="45"/>
    </row>
    <row r="11" spans="1:16" ht="14.25" customHeight="1">
      <c r="A11" s="858" t="s">
        <v>15</v>
      </c>
      <c r="B11" s="868" t="s">
        <v>21</v>
      </c>
      <c r="C11" s="861" t="s">
        <v>91</v>
      </c>
      <c r="D11" s="862" t="s">
        <v>22</v>
      </c>
      <c r="E11" s="858" t="s">
        <v>23</v>
      </c>
      <c r="F11" s="856" t="s">
        <v>24</v>
      </c>
      <c r="G11" s="856"/>
      <c r="H11" s="856"/>
      <c r="I11" s="856"/>
      <c r="J11" s="856"/>
      <c r="K11" s="856"/>
      <c r="L11" s="856" t="s">
        <v>25</v>
      </c>
      <c r="M11" s="856"/>
      <c r="N11" s="856"/>
      <c r="O11" s="856"/>
      <c r="P11" s="856"/>
    </row>
    <row r="12" spans="1:16" ht="64.5">
      <c r="A12" s="858"/>
      <c r="B12" s="869"/>
      <c r="C12" s="861"/>
      <c r="D12" s="862"/>
      <c r="E12" s="858"/>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v>0</v>
      </c>
      <c r="C13" s="244" t="str">
        <f>kops2!C26</f>
        <v>Siltummezgls</v>
      </c>
      <c r="D13" s="224"/>
      <c r="E13" s="225"/>
      <c r="F13" s="330">
        <v>0</v>
      </c>
      <c r="G13" s="330">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176" customFormat="1" ht="36" customHeight="1">
      <c r="A14" s="169"/>
      <c r="B14" s="170"/>
      <c r="C14" s="171" t="s">
        <v>647</v>
      </c>
      <c r="D14" s="14"/>
      <c r="E14" s="15"/>
      <c r="F14" s="172"/>
      <c r="G14" s="165"/>
      <c r="H14" s="165"/>
      <c r="I14" s="173"/>
      <c r="J14" s="173"/>
      <c r="K14" s="173"/>
      <c r="L14" s="174"/>
      <c r="M14" s="173"/>
      <c r="N14" s="173"/>
      <c r="O14" s="173"/>
      <c r="P14" s="332"/>
    </row>
    <row r="15" spans="1:16" s="56" customFormat="1" ht="25.5">
      <c r="A15" s="251">
        <v>1</v>
      </c>
      <c r="B15" s="334"/>
      <c r="C15" s="305" t="s">
        <v>1083</v>
      </c>
      <c r="D15" s="313" t="s">
        <v>141</v>
      </c>
      <c r="E15" s="313">
        <v>1</v>
      </c>
      <c r="F15" s="333"/>
      <c r="G15" s="333"/>
      <c r="H15" s="335"/>
      <c r="I15" s="335"/>
      <c r="J15" s="335"/>
      <c r="K15" s="231"/>
      <c r="L15" s="232"/>
      <c r="M15" s="231"/>
      <c r="N15" s="231"/>
      <c r="O15" s="231"/>
      <c r="P15" s="233"/>
    </row>
    <row r="16" spans="1:16" s="56" customFormat="1" ht="25.5">
      <c r="A16" s="251">
        <v>2</v>
      </c>
      <c r="B16" s="334"/>
      <c r="C16" s="305" t="s">
        <v>1084</v>
      </c>
      <c r="D16" s="313" t="s">
        <v>141</v>
      </c>
      <c r="E16" s="313">
        <v>1</v>
      </c>
      <c r="F16" s="333"/>
      <c r="G16" s="333"/>
      <c r="H16" s="335"/>
      <c r="I16" s="335"/>
      <c r="J16" s="335"/>
      <c r="K16" s="231"/>
      <c r="L16" s="232"/>
      <c r="M16" s="231"/>
      <c r="N16" s="231"/>
      <c r="O16" s="231"/>
      <c r="P16" s="233"/>
    </row>
    <row r="17" spans="1:16" s="56" customFormat="1" ht="25.5">
      <c r="A17" s="251">
        <v>3</v>
      </c>
      <c r="B17" s="334"/>
      <c r="C17" s="305" t="s">
        <v>1085</v>
      </c>
      <c r="D17" s="313" t="s">
        <v>141</v>
      </c>
      <c r="E17" s="313">
        <v>1</v>
      </c>
      <c r="F17" s="333"/>
      <c r="G17" s="333"/>
      <c r="H17" s="335"/>
      <c r="I17" s="335"/>
      <c r="J17" s="335"/>
      <c r="K17" s="231"/>
      <c r="L17" s="232"/>
      <c r="M17" s="231"/>
      <c r="N17" s="231"/>
      <c r="O17" s="231"/>
      <c r="P17" s="233"/>
    </row>
    <row r="18" spans="1:16" s="56" customFormat="1">
      <c r="A18" s="251">
        <v>4</v>
      </c>
      <c r="B18" s="334"/>
      <c r="C18" s="305" t="s">
        <v>1566</v>
      </c>
      <c r="D18" s="313" t="s">
        <v>141</v>
      </c>
      <c r="E18" s="313">
        <v>1</v>
      </c>
      <c r="F18" s="333"/>
      <c r="G18" s="333"/>
      <c r="H18" s="335"/>
      <c r="I18" s="335"/>
      <c r="J18" s="335"/>
      <c r="K18" s="231"/>
      <c r="L18" s="232"/>
      <c r="M18" s="231"/>
      <c r="N18" s="231"/>
      <c r="O18" s="231"/>
      <c r="P18" s="233"/>
    </row>
    <row r="19" spans="1:16" s="56" customFormat="1" ht="89.25">
      <c r="A19" s="251">
        <v>5</v>
      </c>
      <c r="B19" s="334"/>
      <c r="C19" s="305" t="s">
        <v>1567</v>
      </c>
      <c r="D19" s="313" t="s">
        <v>141</v>
      </c>
      <c r="E19" s="313">
        <v>1</v>
      </c>
      <c r="F19" s="333"/>
      <c r="G19" s="333"/>
      <c r="H19" s="335"/>
      <c r="I19" s="335"/>
      <c r="J19" s="335"/>
      <c r="K19" s="231"/>
      <c r="L19" s="232"/>
      <c r="M19" s="231"/>
      <c r="N19" s="231"/>
      <c r="O19" s="231"/>
      <c r="P19" s="233"/>
    </row>
    <row r="20" spans="1:16" s="56" customFormat="1" ht="41.25">
      <c r="A20" s="251">
        <v>6</v>
      </c>
      <c r="B20" s="334"/>
      <c r="C20" s="305" t="s">
        <v>1568</v>
      </c>
      <c r="D20" s="313" t="s">
        <v>140</v>
      </c>
      <c r="E20" s="313">
        <v>1</v>
      </c>
      <c r="F20" s="333"/>
      <c r="G20" s="333"/>
      <c r="H20" s="335"/>
      <c r="I20" s="335"/>
      <c r="J20" s="335"/>
      <c r="K20" s="231"/>
      <c r="L20" s="232"/>
      <c r="M20" s="231"/>
      <c r="N20" s="231"/>
      <c r="O20" s="231"/>
      <c r="P20" s="233"/>
    </row>
    <row r="21" spans="1:16" s="56" customFormat="1" ht="41.25">
      <c r="A21" s="251">
        <v>7</v>
      </c>
      <c r="B21" s="334"/>
      <c r="C21" s="305" t="s">
        <v>1569</v>
      </c>
      <c r="D21" s="313" t="s">
        <v>140</v>
      </c>
      <c r="E21" s="313">
        <v>1</v>
      </c>
      <c r="F21" s="333"/>
      <c r="G21" s="333"/>
      <c r="H21" s="335"/>
      <c r="I21" s="335"/>
      <c r="J21" s="335"/>
      <c r="K21" s="231"/>
      <c r="L21" s="232"/>
      <c r="M21" s="231"/>
      <c r="N21" s="231"/>
      <c r="O21" s="231"/>
      <c r="P21" s="233"/>
    </row>
    <row r="22" spans="1:16" s="56" customFormat="1" ht="41.25">
      <c r="A22" s="251">
        <v>8</v>
      </c>
      <c r="B22" s="334"/>
      <c r="C22" s="305" t="s">
        <v>1570</v>
      </c>
      <c r="D22" s="313" t="s">
        <v>140</v>
      </c>
      <c r="E22" s="313">
        <v>1</v>
      </c>
      <c r="F22" s="333"/>
      <c r="G22" s="333"/>
      <c r="H22" s="335"/>
      <c r="I22" s="335"/>
      <c r="J22" s="335"/>
      <c r="K22" s="231"/>
      <c r="L22" s="232"/>
      <c r="M22" s="231"/>
      <c r="N22" s="231"/>
      <c r="O22" s="231"/>
      <c r="P22" s="233"/>
    </row>
    <row r="23" spans="1:16" s="56" customFormat="1" ht="25.5">
      <c r="A23" s="251">
        <v>9</v>
      </c>
      <c r="B23" s="334"/>
      <c r="C23" s="305" t="s">
        <v>1086</v>
      </c>
      <c r="D23" s="313" t="s">
        <v>141</v>
      </c>
      <c r="E23" s="313">
        <v>1</v>
      </c>
      <c r="F23" s="333"/>
      <c r="G23" s="333"/>
      <c r="H23" s="335"/>
      <c r="I23" s="335"/>
      <c r="J23" s="335"/>
      <c r="K23" s="231"/>
      <c r="L23" s="232"/>
      <c r="M23" s="231"/>
      <c r="N23" s="231"/>
      <c r="O23" s="231"/>
      <c r="P23" s="233"/>
    </row>
    <row r="24" spans="1:16" s="56" customFormat="1" ht="25.5">
      <c r="A24" s="251">
        <v>10</v>
      </c>
      <c r="B24" s="334"/>
      <c r="C24" s="305" t="s">
        <v>1087</v>
      </c>
      <c r="D24" s="313" t="s">
        <v>141</v>
      </c>
      <c r="E24" s="313">
        <v>1</v>
      </c>
      <c r="F24" s="333"/>
      <c r="G24" s="333"/>
      <c r="H24" s="335"/>
      <c r="I24" s="335"/>
      <c r="J24" s="335"/>
      <c r="K24" s="231"/>
      <c r="L24" s="232"/>
      <c r="M24" s="231"/>
      <c r="N24" s="231"/>
      <c r="O24" s="231"/>
      <c r="P24" s="233"/>
    </row>
    <row r="25" spans="1:16" s="56" customFormat="1" ht="25.5">
      <c r="A25" s="251">
        <v>11</v>
      </c>
      <c r="B25" s="334"/>
      <c r="C25" s="305" t="s">
        <v>1088</v>
      </c>
      <c r="D25" s="313" t="s">
        <v>141</v>
      </c>
      <c r="E25" s="313">
        <v>1</v>
      </c>
      <c r="F25" s="333"/>
      <c r="G25" s="333"/>
      <c r="H25" s="335"/>
      <c r="I25" s="335"/>
      <c r="J25" s="335"/>
      <c r="K25" s="231"/>
      <c r="L25" s="232"/>
      <c r="M25" s="231"/>
      <c r="N25" s="231"/>
      <c r="O25" s="231"/>
      <c r="P25" s="233"/>
    </row>
    <row r="26" spans="1:16" s="56" customFormat="1">
      <c r="A26" s="251">
        <v>12</v>
      </c>
      <c r="B26" s="334"/>
      <c r="C26" s="305" t="s">
        <v>1089</v>
      </c>
      <c r="D26" s="313" t="s">
        <v>140</v>
      </c>
      <c r="E26" s="313">
        <v>5</v>
      </c>
      <c r="F26" s="336"/>
      <c r="G26" s="333"/>
      <c r="H26" s="161"/>
      <c r="I26" s="161"/>
      <c r="J26" s="337"/>
      <c r="K26" s="231"/>
      <c r="L26" s="232"/>
      <c r="M26" s="231"/>
      <c r="N26" s="231"/>
      <c r="O26" s="231"/>
      <c r="P26" s="233"/>
    </row>
    <row r="27" spans="1:16" s="56" customFormat="1" ht="25.5">
      <c r="A27" s="251">
        <v>13</v>
      </c>
      <c r="B27" s="334"/>
      <c r="C27" s="305" t="s">
        <v>1090</v>
      </c>
      <c r="D27" s="313" t="s">
        <v>140</v>
      </c>
      <c r="E27" s="313">
        <v>1</v>
      </c>
      <c r="F27" s="161"/>
      <c r="G27" s="333"/>
      <c r="H27" s="161"/>
      <c r="I27" s="321"/>
      <c r="J27" s="321"/>
      <c r="K27" s="231"/>
      <c r="L27" s="232"/>
      <c r="M27" s="231"/>
      <c r="N27" s="231"/>
      <c r="O27" s="231"/>
      <c r="P27" s="233"/>
    </row>
    <row r="28" spans="1:16" s="56" customFormat="1">
      <c r="A28" s="251">
        <v>14</v>
      </c>
      <c r="B28" s="334"/>
      <c r="C28" s="305" t="s">
        <v>648</v>
      </c>
      <c r="D28" s="313" t="s">
        <v>140</v>
      </c>
      <c r="E28" s="313">
        <v>1</v>
      </c>
      <c r="F28" s="161"/>
      <c r="G28" s="333"/>
      <c r="H28" s="161"/>
      <c r="I28" s="321"/>
      <c r="J28" s="321"/>
      <c r="K28" s="231"/>
      <c r="L28" s="232"/>
      <c r="M28" s="231"/>
      <c r="N28" s="231"/>
      <c r="O28" s="231"/>
      <c r="P28" s="233"/>
    </row>
    <row r="29" spans="1:16" s="56" customFormat="1" ht="25.5">
      <c r="A29" s="251">
        <v>15</v>
      </c>
      <c r="B29" s="334"/>
      <c r="C29" s="305" t="s">
        <v>1091</v>
      </c>
      <c r="D29" s="313" t="s">
        <v>141</v>
      </c>
      <c r="E29" s="313">
        <v>1</v>
      </c>
      <c r="F29" s="161"/>
      <c r="G29" s="333"/>
      <c r="H29" s="161"/>
      <c r="I29" s="321"/>
      <c r="J29" s="321"/>
      <c r="K29" s="231"/>
      <c r="L29" s="232"/>
      <c r="M29" s="231"/>
      <c r="N29" s="231"/>
      <c r="O29" s="231"/>
      <c r="P29" s="233"/>
    </row>
    <row r="30" spans="1:16" s="56" customFormat="1" ht="28.5">
      <c r="A30" s="251">
        <v>16</v>
      </c>
      <c r="B30" s="334"/>
      <c r="C30" s="305" t="s">
        <v>1092</v>
      </c>
      <c r="D30" s="313" t="s">
        <v>140</v>
      </c>
      <c r="E30" s="313">
        <v>1</v>
      </c>
      <c r="F30" s="336"/>
      <c r="G30" s="333"/>
      <c r="H30" s="161"/>
      <c r="I30" s="321"/>
      <c r="J30" s="321"/>
      <c r="K30" s="231"/>
      <c r="L30" s="232"/>
      <c r="M30" s="231"/>
      <c r="N30" s="231"/>
      <c r="O30" s="231"/>
      <c r="P30" s="233"/>
    </row>
    <row r="31" spans="1:16" s="56" customFormat="1" ht="25.5">
      <c r="A31" s="251">
        <v>17</v>
      </c>
      <c r="B31" s="334"/>
      <c r="C31" s="305" t="s">
        <v>1093</v>
      </c>
      <c r="D31" s="313" t="s">
        <v>141</v>
      </c>
      <c r="E31" s="313">
        <v>1</v>
      </c>
      <c r="F31" s="336"/>
      <c r="G31" s="333"/>
      <c r="H31" s="161"/>
      <c r="I31" s="321"/>
      <c r="J31" s="321"/>
      <c r="K31" s="231"/>
      <c r="L31" s="232"/>
      <c r="M31" s="231"/>
      <c r="N31" s="231"/>
      <c r="O31" s="231"/>
      <c r="P31" s="233"/>
    </row>
    <row r="32" spans="1:16" s="56" customFormat="1" ht="25.5">
      <c r="A32" s="251">
        <v>18</v>
      </c>
      <c r="B32" s="334"/>
      <c r="C32" s="305" t="s">
        <v>1571</v>
      </c>
      <c r="D32" s="313" t="s">
        <v>140</v>
      </c>
      <c r="E32" s="313">
        <v>2</v>
      </c>
      <c r="F32" s="212"/>
      <c r="G32" s="333"/>
      <c r="H32" s="161"/>
      <c r="I32" s="321"/>
      <c r="J32" s="321"/>
      <c r="K32" s="231"/>
      <c r="L32" s="232"/>
      <c r="M32" s="231"/>
      <c r="N32" s="231"/>
      <c r="O32" s="231"/>
      <c r="P32" s="233"/>
    </row>
    <row r="33" spans="1:16" s="56" customFormat="1" ht="25.5">
      <c r="A33" s="251">
        <v>19</v>
      </c>
      <c r="B33" s="334"/>
      <c r="C33" s="305" t="s">
        <v>1572</v>
      </c>
      <c r="D33" s="313" t="s">
        <v>140</v>
      </c>
      <c r="E33" s="313">
        <v>1</v>
      </c>
      <c r="F33" s="212"/>
      <c r="G33" s="333"/>
      <c r="H33" s="161"/>
      <c r="I33" s="321"/>
      <c r="J33" s="321"/>
      <c r="K33" s="231"/>
      <c r="L33" s="232"/>
      <c r="M33" s="231"/>
      <c r="N33" s="231"/>
      <c r="O33" s="231"/>
      <c r="P33" s="233"/>
    </row>
    <row r="34" spans="1:16" s="56" customFormat="1" ht="25.5">
      <c r="A34" s="251">
        <v>20</v>
      </c>
      <c r="B34" s="334"/>
      <c r="C34" s="305" t="s">
        <v>1573</v>
      </c>
      <c r="D34" s="313" t="s">
        <v>140</v>
      </c>
      <c r="E34" s="313">
        <v>2</v>
      </c>
      <c r="F34" s="212"/>
      <c r="G34" s="333"/>
      <c r="H34" s="161"/>
      <c r="I34" s="321"/>
      <c r="J34" s="321"/>
      <c r="K34" s="231"/>
      <c r="L34" s="232"/>
      <c r="M34" s="231"/>
      <c r="N34" s="231"/>
      <c r="O34" s="231"/>
      <c r="P34" s="233"/>
    </row>
    <row r="35" spans="1:16" s="56" customFormat="1" ht="38.25">
      <c r="A35" s="251">
        <v>21</v>
      </c>
      <c r="B35" s="334"/>
      <c r="C35" s="305" t="s">
        <v>1574</v>
      </c>
      <c r="D35" s="313" t="s">
        <v>140</v>
      </c>
      <c r="E35" s="313">
        <v>1</v>
      </c>
      <c r="F35" s="212"/>
      <c r="G35" s="333"/>
      <c r="H35" s="161"/>
      <c r="I35" s="321"/>
      <c r="J35" s="321"/>
      <c r="K35" s="231"/>
      <c r="L35" s="232"/>
      <c r="M35" s="231"/>
      <c r="N35" s="231"/>
      <c r="O35" s="231"/>
      <c r="P35" s="233"/>
    </row>
    <row r="36" spans="1:16" s="56" customFormat="1" ht="38.25">
      <c r="A36" s="251">
        <v>22</v>
      </c>
      <c r="B36" s="334"/>
      <c r="C36" s="305" t="s">
        <v>1094</v>
      </c>
      <c r="D36" s="313" t="s">
        <v>141</v>
      </c>
      <c r="E36" s="313">
        <v>1</v>
      </c>
      <c r="F36" s="161"/>
      <c r="G36" s="333"/>
      <c r="H36" s="161"/>
      <c r="I36" s="321"/>
      <c r="J36" s="321"/>
      <c r="K36" s="231"/>
      <c r="L36" s="232"/>
      <c r="M36" s="231"/>
      <c r="N36" s="231"/>
      <c r="O36" s="231"/>
      <c r="P36" s="233"/>
    </row>
    <row r="37" spans="1:16" s="56" customFormat="1">
      <c r="A37" s="251">
        <v>23</v>
      </c>
      <c r="B37" s="334"/>
      <c r="C37" s="305" t="s">
        <v>1095</v>
      </c>
      <c r="D37" s="313" t="s">
        <v>146</v>
      </c>
      <c r="E37" s="313">
        <v>5</v>
      </c>
      <c r="F37" s="336"/>
      <c r="G37" s="333"/>
      <c r="H37" s="161"/>
      <c r="I37" s="161"/>
      <c r="J37" s="337"/>
      <c r="K37" s="231"/>
      <c r="L37" s="232"/>
      <c r="M37" s="231"/>
      <c r="N37" s="231"/>
      <c r="O37" s="231"/>
      <c r="P37" s="233"/>
    </row>
    <row r="38" spans="1:16" s="56" customFormat="1">
      <c r="A38" s="251">
        <v>24</v>
      </c>
      <c r="B38" s="334"/>
      <c r="C38" s="305" t="s">
        <v>1096</v>
      </c>
      <c r="D38" s="313" t="s">
        <v>146</v>
      </c>
      <c r="E38" s="313">
        <v>5</v>
      </c>
      <c r="F38" s="336"/>
      <c r="G38" s="333"/>
      <c r="H38" s="161"/>
      <c r="I38" s="161"/>
      <c r="J38" s="337"/>
      <c r="K38" s="231"/>
      <c r="L38" s="232"/>
      <c r="M38" s="231"/>
      <c r="N38" s="231"/>
      <c r="O38" s="231"/>
      <c r="P38" s="233"/>
    </row>
    <row r="39" spans="1:16" s="56" customFormat="1">
      <c r="A39" s="251">
        <v>25</v>
      </c>
      <c r="B39" s="334"/>
      <c r="C39" s="305" t="s">
        <v>1097</v>
      </c>
      <c r="D39" s="313" t="s">
        <v>146</v>
      </c>
      <c r="E39" s="313">
        <v>5</v>
      </c>
      <c r="F39" s="336"/>
      <c r="G39" s="333"/>
      <c r="H39" s="161"/>
      <c r="I39" s="161"/>
      <c r="J39" s="337"/>
      <c r="K39" s="231"/>
      <c r="L39" s="232"/>
      <c r="M39" s="231"/>
      <c r="N39" s="231"/>
      <c r="O39" s="231"/>
      <c r="P39" s="233"/>
    </row>
    <row r="40" spans="1:16" s="56" customFormat="1">
      <c r="A40" s="251">
        <v>26</v>
      </c>
      <c r="B40" s="334"/>
      <c r="C40" s="305" t="s">
        <v>1098</v>
      </c>
      <c r="D40" s="313" t="s">
        <v>146</v>
      </c>
      <c r="E40" s="313">
        <v>20</v>
      </c>
      <c r="F40" s="336"/>
      <c r="G40" s="333"/>
      <c r="H40" s="161"/>
      <c r="I40" s="161"/>
      <c r="J40" s="337"/>
      <c r="K40" s="231"/>
      <c r="L40" s="232"/>
      <c r="M40" s="231"/>
      <c r="N40" s="231"/>
      <c r="O40" s="231"/>
      <c r="P40" s="233"/>
    </row>
    <row r="41" spans="1:16" s="56" customFormat="1">
      <c r="A41" s="251">
        <v>27</v>
      </c>
      <c r="B41" s="334"/>
      <c r="C41" s="305" t="s">
        <v>649</v>
      </c>
      <c r="D41" s="313" t="s">
        <v>146</v>
      </c>
      <c r="E41" s="313">
        <v>25</v>
      </c>
      <c r="F41" s="336"/>
      <c r="G41" s="333"/>
      <c r="H41" s="161"/>
      <c r="I41" s="161"/>
      <c r="J41" s="337"/>
      <c r="K41" s="231"/>
      <c r="L41" s="232"/>
      <c r="M41" s="231"/>
      <c r="N41" s="231"/>
      <c r="O41" s="231"/>
      <c r="P41" s="233"/>
    </row>
    <row r="42" spans="1:16" s="56" customFormat="1">
      <c r="A42" s="251">
        <v>28</v>
      </c>
      <c r="B42" s="334"/>
      <c r="C42" s="305" t="s">
        <v>1099</v>
      </c>
      <c r="D42" s="313" t="s">
        <v>146</v>
      </c>
      <c r="E42" s="313">
        <v>15</v>
      </c>
      <c r="F42" s="336"/>
      <c r="G42" s="333"/>
      <c r="H42" s="161"/>
      <c r="I42" s="322"/>
      <c r="J42" s="337"/>
      <c r="K42" s="231"/>
      <c r="L42" s="232"/>
      <c r="M42" s="231"/>
      <c r="N42" s="231"/>
      <c r="O42" s="231"/>
      <c r="P42" s="233"/>
    </row>
    <row r="43" spans="1:16" s="56" customFormat="1" ht="25.5">
      <c r="A43" s="251">
        <v>29</v>
      </c>
      <c r="B43" s="334"/>
      <c r="C43" s="305" t="s">
        <v>1575</v>
      </c>
      <c r="D43" s="313" t="s">
        <v>140</v>
      </c>
      <c r="E43" s="313">
        <v>2</v>
      </c>
      <c r="F43" s="336"/>
      <c r="G43" s="333"/>
      <c r="H43" s="161"/>
      <c r="I43" s="322"/>
      <c r="J43" s="337"/>
      <c r="K43" s="231"/>
      <c r="L43" s="232"/>
      <c r="M43" s="231"/>
      <c r="N43" s="231"/>
      <c r="O43" s="231"/>
      <c r="P43" s="233"/>
    </row>
    <row r="44" spans="1:16" s="56" customFormat="1" ht="25.5">
      <c r="A44" s="251">
        <v>30</v>
      </c>
      <c r="B44" s="334"/>
      <c r="C44" s="305" t="s">
        <v>1576</v>
      </c>
      <c r="D44" s="313" t="s">
        <v>140</v>
      </c>
      <c r="E44" s="313">
        <v>1</v>
      </c>
      <c r="F44" s="336"/>
      <c r="G44" s="333"/>
      <c r="H44" s="161"/>
      <c r="I44" s="322"/>
      <c r="J44" s="337"/>
      <c r="K44" s="231"/>
      <c r="L44" s="232"/>
      <c r="M44" s="231"/>
      <c r="N44" s="231"/>
      <c r="O44" s="231"/>
      <c r="P44" s="233"/>
    </row>
    <row r="45" spans="1:16" s="56" customFormat="1">
      <c r="A45" s="251">
        <v>31</v>
      </c>
      <c r="B45" s="334"/>
      <c r="C45" s="305" t="s">
        <v>1100</v>
      </c>
      <c r="D45" s="313" t="s">
        <v>140</v>
      </c>
      <c r="E45" s="313">
        <v>2</v>
      </c>
      <c r="F45" s="336"/>
      <c r="G45" s="333"/>
      <c r="H45" s="161"/>
      <c r="I45" s="322"/>
      <c r="J45" s="337"/>
      <c r="K45" s="231"/>
      <c r="L45" s="232"/>
      <c r="M45" s="231"/>
      <c r="N45" s="231"/>
      <c r="O45" s="231"/>
      <c r="P45" s="233"/>
    </row>
    <row r="46" spans="1:16" s="56" customFormat="1">
      <c r="A46" s="251">
        <v>32</v>
      </c>
      <c r="B46" s="334"/>
      <c r="C46" s="305" t="s">
        <v>1101</v>
      </c>
      <c r="D46" s="313" t="s">
        <v>140</v>
      </c>
      <c r="E46" s="313">
        <v>5</v>
      </c>
      <c r="F46" s="333"/>
      <c r="G46" s="333"/>
      <c r="H46" s="335"/>
      <c r="I46" s="335"/>
      <c r="J46" s="335"/>
      <c r="K46" s="231"/>
      <c r="L46" s="232"/>
      <c r="M46" s="231"/>
      <c r="N46" s="231"/>
      <c r="O46" s="231"/>
      <c r="P46" s="233"/>
    </row>
    <row r="47" spans="1:16" s="56" customFormat="1">
      <c r="A47" s="251">
        <v>33</v>
      </c>
      <c r="B47" s="334"/>
      <c r="C47" s="305" t="s">
        <v>1102</v>
      </c>
      <c r="D47" s="313" t="s">
        <v>140</v>
      </c>
      <c r="E47" s="313">
        <v>16</v>
      </c>
      <c r="F47" s="333"/>
      <c r="G47" s="333"/>
      <c r="H47" s="335"/>
      <c r="I47" s="335"/>
      <c r="J47" s="335"/>
      <c r="K47" s="231"/>
      <c r="L47" s="232"/>
      <c r="M47" s="231"/>
      <c r="N47" s="231"/>
      <c r="O47" s="231"/>
      <c r="P47" s="233"/>
    </row>
    <row r="48" spans="1:16" s="56" customFormat="1">
      <c r="A48" s="251">
        <v>34</v>
      </c>
      <c r="B48" s="334"/>
      <c r="C48" s="305" t="s">
        <v>1103</v>
      </c>
      <c r="D48" s="313" t="s">
        <v>140</v>
      </c>
      <c r="E48" s="313">
        <v>2</v>
      </c>
      <c r="F48" s="333"/>
      <c r="G48" s="333"/>
      <c r="H48" s="335"/>
      <c r="I48" s="335"/>
      <c r="J48" s="335"/>
      <c r="K48" s="231"/>
      <c r="L48" s="232"/>
      <c r="M48" s="231"/>
      <c r="N48" s="231"/>
      <c r="O48" s="231"/>
      <c r="P48" s="233"/>
    </row>
    <row r="49" spans="1:16" s="56" customFormat="1">
      <c r="A49" s="251">
        <v>35</v>
      </c>
      <c r="B49" s="334"/>
      <c r="C49" s="305" t="s">
        <v>1104</v>
      </c>
      <c r="D49" s="313" t="s">
        <v>140</v>
      </c>
      <c r="E49" s="313">
        <v>6</v>
      </c>
      <c r="F49" s="333"/>
      <c r="G49" s="333"/>
      <c r="H49" s="335"/>
      <c r="I49" s="335"/>
      <c r="J49" s="335"/>
      <c r="K49" s="231"/>
      <c r="L49" s="232"/>
      <c r="M49" s="231"/>
      <c r="N49" s="231"/>
      <c r="O49" s="231"/>
      <c r="P49" s="233"/>
    </row>
    <row r="50" spans="1:16" s="56" customFormat="1">
      <c r="A50" s="251">
        <v>36</v>
      </c>
      <c r="B50" s="334"/>
      <c r="C50" s="305" t="s">
        <v>1105</v>
      </c>
      <c r="D50" s="313" t="s">
        <v>140</v>
      </c>
      <c r="E50" s="313">
        <v>4</v>
      </c>
      <c r="F50" s="333"/>
      <c r="G50" s="333"/>
      <c r="H50" s="335"/>
      <c r="I50" s="335"/>
      <c r="J50" s="335"/>
      <c r="K50" s="231"/>
      <c r="L50" s="232"/>
      <c r="M50" s="231"/>
      <c r="N50" s="231"/>
      <c r="O50" s="231"/>
      <c r="P50" s="233"/>
    </row>
    <row r="51" spans="1:16" s="56" customFormat="1">
      <c r="A51" s="251">
        <v>37</v>
      </c>
      <c r="B51" s="334"/>
      <c r="C51" s="305" t="s">
        <v>1106</v>
      </c>
      <c r="D51" s="313" t="s">
        <v>140</v>
      </c>
      <c r="E51" s="313">
        <v>5</v>
      </c>
      <c r="F51" s="333"/>
      <c r="G51" s="333"/>
      <c r="H51" s="335"/>
      <c r="I51" s="335"/>
      <c r="J51" s="335"/>
      <c r="K51" s="231"/>
      <c r="L51" s="232"/>
      <c r="M51" s="231"/>
      <c r="N51" s="231"/>
      <c r="O51" s="231"/>
      <c r="P51" s="233"/>
    </row>
    <row r="52" spans="1:16" s="56" customFormat="1">
      <c r="A52" s="251">
        <v>38</v>
      </c>
      <c r="B52" s="334"/>
      <c r="C52" s="305" t="s">
        <v>1107</v>
      </c>
      <c r="D52" s="313" t="s">
        <v>140</v>
      </c>
      <c r="E52" s="313">
        <v>2</v>
      </c>
      <c r="F52" s="333"/>
      <c r="G52" s="333"/>
      <c r="H52" s="335"/>
      <c r="I52" s="335"/>
      <c r="J52" s="335"/>
      <c r="K52" s="231"/>
      <c r="L52" s="232"/>
      <c r="M52" s="231"/>
      <c r="N52" s="231"/>
      <c r="O52" s="231"/>
      <c r="P52" s="233"/>
    </row>
    <row r="53" spans="1:16" s="56" customFormat="1">
      <c r="A53" s="251">
        <v>39</v>
      </c>
      <c r="B53" s="334"/>
      <c r="C53" s="305" t="s">
        <v>1108</v>
      </c>
      <c r="D53" s="313" t="s">
        <v>140</v>
      </c>
      <c r="E53" s="313">
        <v>1</v>
      </c>
      <c r="F53" s="333"/>
      <c r="G53" s="333"/>
      <c r="H53" s="335"/>
      <c r="I53" s="335"/>
      <c r="J53" s="335"/>
      <c r="K53" s="231"/>
      <c r="L53" s="232"/>
      <c r="M53" s="231"/>
      <c r="N53" s="231"/>
      <c r="O53" s="231"/>
      <c r="P53" s="233"/>
    </row>
    <row r="54" spans="1:16" s="56" customFormat="1">
      <c r="A54" s="251">
        <v>40</v>
      </c>
      <c r="B54" s="334"/>
      <c r="C54" s="305" t="s">
        <v>670</v>
      </c>
      <c r="D54" s="313" t="s">
        <v>140</v>
      </c>
      <c r="E54" s="313">
        <v>1</v>
      </c>
      <c r="F54" s="333"/>
      <c r="G54" s="333"/>
      <c r="H54" s="335"/>
      <c r="I54" s="335"/>
      <c r="J54" s="335"/>
      <c r="K54" s="231"/>
      <c r="L54" s="232"/>
      <c r="M54" s="231"/>
      <c r="N54" s="231"/>
      <c r="O54" s="231"/>
      <c r="P54" s="233"/>
    </row>
    <row r="55" spans="1:16" s="56" customFormat="1">
      <c r="A55" s="251">
        <v>41</v>
      </c>
      <c r="B55" s="334"/>
      <c r="C55" s="305" t="s">
        <v>1109</v>
      </c>
      <c r="D55" s="313" t="s">
        <v>140</v>
      </c>
      <c r="E55" s="313">
        <v>2</v>
      </c>
      <c r="F55" s="336"/>
      <c r="G55" s="333"/>
      <c r="H55" s="161"/>
      <c r="I55" s="321"/>
      <c r="J55" s="321"/>
      <c r="K55" s="231"/>
      <c r="L55" s="232"/>
      <c r="M55" s="231"/>
      <c r="N55" s="231"/>
      <c r="O55" s="231"/>
      <c r="P55" s="233"/>
    </row>
    <row r="56" spans="1:16" s="56" customFormat="1">
      <c r="A56" s="251">
        <v>42</v>
      </c>
      <c r="B56" s="334"/>
      <c r="C56" s="305" t="s">
        <v>1110</v>
      </c>
      <c r="D56" s="313" t="s">
        <v>140</v>
      </c>
      <c r="E56" s="313">
        <v>1</v>
      </c>
      <c r="F56" s="336"/>
      <c r="G56" s="333"/>
      <c r="H56" s="161"/>
      <c r="I56" s="321"/>
      <c r="J56" s="321"/>
      <c r="K56" s="231"/>
      <c r="L56" s="232"/>
      <c r="M56" s="231"/>
      <c r="N56" s="231"/>
      <c r="O56" s="231"/>
      <c r="P56" s="233"/>
    </row>
    <row r="57" spans="1:16" s="56" customFormat="1">
      <c r="A57" s="251">
        <v>43</v>
      </c>
      <c r="B57" s="334"/>
      <c r="C57" s="305" t="s">
        <v>1111</v>
      </c>
      <c r="D57" s="313" t="s">
        <v>140</v>
      </c>
      <c r="E57" s="313">
        <v>1</v>
      </c>
      <c r="F57" s="336"/>
      <c r="G57" s="333"/>
      <c r="H57" s="161"/>
      <c r="I57" s="321"/>
      <c r="J57" s="321"/>
      <c r="K57" s="231"/>
      <c r="L57" s="232"/>
      <c r="M57" s="231"/>
      <c r="N57" s="231"/>
      <c r="O57" s="231"/>
      <c r="P57" s="233"/>
    </row>
    <row r="58" spans="1:16" s="56" customFormat="1">
      <c r="A58" s="251">
        <v>44</v>
      </c>
      <c r="B58" s="334"/>
      <c r="C58" s="305" t="s">
        <v>1112</v>
      </c>
      <c r="D58" s="313" t="s">
        <v>140</v>
      </c>
      <c r="E58" s="313">
        <v>1</v>
      </c>
      <c r="F58" s="336"/>
      <c r="G58" s="333"/>
      <c r="H58" s="161"/>
      <c r="I58" s="321"/>
      <c r="J58" s="321"/>
      <c r="K58" s="231"/>
      <c r="L58" s="232"/>
      <c r="M58" s="231"/>
      <c r="N58" s="231"/>
      <c r="O58" s="231"/>
      <c r="P58" s="233"/>
    </row>
    <row r="59" spans="1:16" s="56" customFormat="1">
      <c r="A59" s="251">
        <v>45</v>
      </c>
      <c r="B59" s="334"/>
      <c r="C59" s="305" t="s">
        <v>650</v>
      </c>
      <c r="D59" s="313" t="s">
        <v>140</v>
      </c>
      <c r="E59" s="313">
        <v>2</v>
      </c>
      <c r="F59" s="336"/>
      <c r="G59" s="333"/>
      <c r="H59" s="161"/>
      <c r="I59" s="321"/>
      <c r="J59" s="321"/>
      <c r="K59" s="231"/>
      <c r="L59" s="232"/>
      <c r="M59" s="231"/>
      <c r="N59" s="231"/>
      <c r="O59" s="231"/>
      <c r="P59" s="233"/>
    </row>
    <row r="60" spans="1:16" s="56" customFormat="1" ht="25.5">
      <c r="A60" s="251">
        <v>46</v>
      </c>
      <c r="B60" s="334"/>
      <c r="C60" s="305" t="s">
        <v>1577</v>
      </c>
      <c r="D60" s="313" t="s">
        <v>140</v>
      </c>
      <c r="E60" s="313">
        <v>4</v>
      </c>
      <c r="F60" s="336"/>
      <c r="G60" s="333"/>
      <c r="H60" s="161"/>
      <c r="I60" s="161"/>
      <c r="J60" s="337"/>
      <c r="K60" s="231"/>
      <c r="L60" s="232"/>
      <c r="M60" s="231"/>
      <c r="N60" s="231"/>
      <c r="O60" s="231"/>
      <c r="P60" s="233"/>
    </row>
    <row r="61" spans="1:16" s="56" customFormat="1">
      <c r="A61" s="251">
        <v>47</v>
      </c>
      <c r="B61" s="334"/>
      <c r="C61" s="305" t="s">
        <v>1113</v>
      </c>
      <c r="D61" s="313" t="s">
        <v>1114</v>
      </c>
      <c r="E61" s="313">
        <v>2</v>
      </c>
      <c r="F61" s="161"/>
      <c r="G61" s="333"/>
      <c r="H61" s="161"/>
      <c r="I61" s="161"/>
      <c r="J61" s="161"/>
      <c r="K61" s="231"/>
      <c r="L61" s="232"/>
      <c r="M61" s="231"/>
      <c r="N61" s="231"/>
      <c r="O61" s="231"/>
      <c r="P61" s="233"/>
    </row>
    <row r="62" spans="1:16" s="56" customFormat="1">
      <c r="A62" s="251">
        <v>48</v>
      </c>
      <c r="B62" s="334"/>
      <c r="C62" s="305" t="s">
        <v>1115</v>
      </c>
      <c r="D62" s="313" t="s">
        <v>140</v>
      </c>
      <c r="E62" s="313">
        <v>7</v>
      </c>
      <c r="F62" s="336"/>
      <c r="G62" s="333"/>
      <c r="H62" s="161"/>
      <c r="I62" s="161"/>
      <c r="J62" s="337"/>
      <c r="K62" s="231"/>
      <c r="L62" s="232"/>
      <c r="M62" s="231"/>
      <c r="N62" s="231"/>
      <c r="O62" s="231"/>
      <c r="P62" s="233"/>
    </row>
    <row r="63" spans="1:16" s="56" customFormat="1">
      <c r="A63" s="251">
        <v>49</v>
      </c>
      <c r="B63" s="334"/>
      <c r="C63" s="305" t="s">
        <v>1116</v>
      </c>
      <c r="D63" s="313" t="s">
        <v>140</v>
      </c>
      <c r="E63" s="313">
        <v>7</v>
      </c>
      <c r="F63" s="336"/>
      <c r="G63" s="333"/>
      <c r="H63" s="161"/>
      <c r="I63" s="161"/>
      <c r="J63" s="337"/>
      <c r="K63" s="231"/>
      <c r="L63" s="232"/>
      <c r="M63" s="231"/>
      <c r="N63" s="231"/>
      <c r="O63" s="231"/>
      <c r="P63" s="233"/>
    </row>
    <row r="64" spans="1:16" s="56" customFormat="1">
      <c r="A64" s="251">
        <v>50</v>
      </c>
      <c r="B64" s="334"/>
      <c r="C64" s="305" t="s">
        <v>1117</v>
      </c>
      <c r="D64" s="313" t="s">
        <v>140</v>
      </c>
      <c r="E64" s="313">
        <v>2</v>
      </c>
      <c r="F64" s="336"/>
      <c r="G64" s="333"/>
      <c r="H64" s="161"/>
      <c r="I64" s="161"/>
      <c r="J64" s="337"/>
      <c r="K64" s="231"/>
      <c r="L64" s="232"/>
      <c r="M64" s="231"/>
      <c r="N64" s="231"/>
      <c r="O64" s="231"/>
      <c r="P64" s="233"/>
    </row>
    <row r="65" spans="1:16" s="56" customFormat="1">
      <c r="A65" s="251">
        <v>51</v>
      </c>
      <c r="B65" s="334"/>
      <c r="C65" s="305" t="s">
        <v>292</v>
      </c>
      <c r="D65" s="313" t="s">
        <v>141</v>
      </c>
      <c r="E65" s="313">
        <v>1</v>
      </c>
      <c r="F65" s="161"/>
      <c r="G65" s="333"/>
      <c r="H65" s="161"/>
      <c r="I65" s="161"/>
      <c r="J65" s="161"/>
      <c r="K65" s="231"/>
      <c r="L65" s="232"/>
      <c r="M65" s="231"/>
      <c r="N65" s="231"/>
      <c r="O65" s="231"/>
      <c r="P65" s="233"/>
    </row>
    <row r="66" spans="1:16" s="56" customFormat="1">
      <c r="A66" s="251">
        <v>52</v>
      </c>
      <c r="B66" s="334"/>
      <c r="C66" s="305" t="s">
        <v>1118</v>
      </c>
      <c r="D66" s="313" t="s">
        <v>141</v>
      </c>
      <c r="E66" s="313">
        <v>1</v>
      </c>
      <c r="F66" s="336"/>
      <c r="G66" s="333"/>
      <c r="H66" s="161"/>
      <c r="I66" s="161"/>
      <c r="J66" s="322"/>
      <c r="K66" s="231"/>
      <c r="L66" s="232"/>
      <c r="M66" s="231"/>
      <c r="N66" s="231"/>
      <c r="O66" s="231"/>
      <c r="P66" s="233"/>
    </row>
    <row r="67" spans="1:16" s="56" customFormat="1" ht="25.5">
      <c r="A67" s="251">
        <v>53</v>
      </c>
      <c r="B67" s="334"/>
      <c r="C67" s="305" t="s">
        <v>1578</v>
      </c>
      <c r="D67" s="313" t="s">
        <v>141</v>
      </c>
      <c r="E67" s="313">
        <v>1</v>
      </c>
      <c r="F67" s="336"/>
      <c r="G67" s="333"/>
      <c r="H67" s="161"/>
      <c r="I67" s="161"/>
      <c r="J67" s="337"/>
      <c r="K67" s="231"/>
      <c r="L67" s="232"/>
      <c r="M67" s="231"/>
      <c r="N67" s="231"/>
      <c r="O67" s="231"/>
      <c r="P67" s="233"/>
    </row>
    <row r="68" spans="1:16" s="56" customFormat="1" ht="25.5">
      <c r="A68" s="251">
        <v>54</v>
      </c>
      <c r="B68" s="334"/>
      <c r="C68" s="305" t="s">
        <v>1579</v>
      </c>
      <c r="D68" s="313" t="s">
        <v>141</v>
      </c>
      <c r="E68" s="313">
        <v>1</v>
      </c>
      <c r="F68" s="336"/>
      <c r="G68" s="333"/>
      <c r="H68" s="161"/>
      <c r="I68" s="161"/>
      <c r="J68" s="337"/>
      <c r="K68" s="231"/>
      <c r="L68" s="232"/>
      <c r="M68" s="231"/>
      <c r="N68" s="231"/>
      <c r="O68" s="231"/>
      <c r="P68" s="233"/>
    </row>
    <row r="69" spans="1:16" s="56" customFormat="1">
      <c r="A69" s="251">
        <v>55</v>
      </c>
      <c r="B69" s="334"/>
      <c r="C69" s="305" t="s">
        <v>1119</v>
      </c>
      <c r="D69" s="313" t="s">
        <v>141</v>
      </c>
      <c r="E69" s="313">
        <v>1</v>
      </c>
      <c r="F69" s="336"/>
      <c r="G69" s="333"/>
      <c r="H69" s="161"/>
      <c r="I69" s="161"/>
      <c r="J69" s="337"/>
      <c r="K69" s="231"/>
      <c r="L69" s="232"/>
      <c r="M69" s="231"/>
      <c r="N69" s="231"/>
      <c r="O69" s="231"/>
      <c r="P69" s="233"/>
    </row>
    <row r="70" spans="1:16" s="56" customFormat="1">
      <c r="A70" s="251">
        <v>56</v>
      </c>
      <c r="B70" s="334"/>
      <c r="C70" s="305" t="s">
        <v>1120</v>
      </c>
      <c r="D70" s="313" t="s">
        <v>140</v>
      </c>
      <c r="E70" s="313">
        <v>1</v>
      </c>
      <c r="F70" s="161"/>
      <c r="G70" s="333"/>
      <c r="H70" s="161"/>
      <c r="I70" s="161"/>
      <c r="J70" s="161"/>
      <c r="K70" s="231"/>
      <c r="L70" s="232"/>
      <c r="M70" s="231"/>
      <c r="N70" s="231"/>
      <c r="O70" s="231"/>
      <c r="P70" s="233"/>
    </row>
    <row r="71" spans="1:16" s="56" customFormat="1" ht="25.5">
      <c r="A71" s="251">
        <v>57</v>
      </c>
      <c r="B71" s="334"/>
      <c r="C71" s="305" t="s">
        <v>1121</v>
      </c>
      <c r="D71" s="313" t="s">
        <v>1114</v>
      </c>
      <c r="E71" s="313">
        <v>80</v>
      </c>
      <c r="F71" s="326"/>
      <c r="G71" s="333"/>
      <c r="H71" s="327"/>
      <c r="I71" s="329"/>
      <c r="J71" s="328"/>
      <c r="K71" s="231"/>
      <c r="L71" s="232"/>
      <c r="M71" s="231"/>
      <c r="N71" s="231"/>
      <c r="O71" s="231"/>
      <c r="P71" s="233"/>
    </row>
    <row r="72" spans="1:16" s="56" customFormat="1">
      <c r="A72" s="251">
        <v>58</v>
      </c>
      <c r="B72" s="334"/>
      <c r="C72" s="305" t="s">
        <v>1122</v>
      </c>
      <c r="D72" s="313" t="s">
        <v>141</v>
      </c>
      <c r="E72" s="313">
        <v>1</v>
      </c>
      <c r="F72" s="161"/>
      <c r="G72" s="333"/>
      <c r="H72" s="161"/>
      <c r="I72" s="161"/>
      <c r="J72" s="161"/>
      <c r="K72" s="231"/>
      <c r="L72" s="232"/>
      <c r="M72" s="231"/>
      <c r="N72" s="231"/>
      <c r="O72" s="231"/>
      <c r="P72" s="233"/>
    </row>
    <row r="73" spans="1:16" s="56" customFormat="1">
      <c r="A73" s="251">
        <v>59</v>
      </c>
      <c r="B73" s="334"/>
      <c r="C73" s="305" t="s">
        <v>1123</v>
      </c>
      <c r="D73" s="313" t="s">
        <v>141</v>
      </c>
      <c r="E73" s="313">
        <v>1</v>
      </c>
      <c r="F73" s="336"/>
      <c r="G73" s="333"/>
      <c r="H73" s="161"/>
      <c r="I73" s="322"/>
      <c r="J73" s="337"/>
      <c r="K73" s="231"/>
      <c r="L73" s="232"/>
      <c r="M73" s="231"/>
      <c r="N73" s="231"/>
      <c r="O73" s="231"/>
      <c r="P73" s="233"/>
    </row>
    <row r="74" spans="1:16" s="56" customFormat="1">
      <c r="A74" s="251">
        <v>60</v>
      </c>
      <c r="B74" s="334"/>
      <c r="C74" s="305" t="s">
        <v>301</v>
      </c>
      <c r="D74" s="313" t="s">
        <v>141</v>
      </c>
      <c r="E74" s="313">
        <v>1</v>
      </c>
      <c r="F74" s="336"/>
      <c r="G74" s="333"/>
      <c r="H74" s="161"/>
      <c r="I74" s="322"/>
      <c r="J74" s="337"/>
      <c r="K74" s="231"/>
      <c r="L74" s="232"/>
      <c r="M74" s="231"/>
      <c r="N74" s="231"/>
      <c r="O74" s="231"/>
      <c r="P74" s="233"/>
    </row>
    <row r="75" spans="1:16">
      <c r="A75" s="252"/>
      <c r="B75" s="253"/>
      <c r="C75" s="254"/>
      <c r="D75" s="255"/>
      <c r="E75" s="256"/>
      <c r="F75" s="257"/>
      <c r="G75" s="257"/>
      <c r="H75" s="257"/>
      <c r="I75" s="256"/>
      <c r="J75" s="256"/>
      <c r="K75" s="256"/>
      <c r="L75" s="256"/>
      <c r="M75" s="256"/>
      <c r="N75" s="256"/>
      <c r="O75" s="256"/>
      <c r="P75" s="258"/>
    </row>
    <row r="76" spans="1:16" ht="15.4" customHeight="1">
      <c r="A76" s="223"/>
      <c r="B76" s="240"/>
      <c r="C76" s="863" t="s">
        <v>98</v>
      </c>
      <c r="D76" s="864"/>
      <c r="E76" s="864"/>
      <c r="F76" s="864"/>
      <c r="G76" s="864"/>
      <c r="H76" s="864"/>
      <c r="I76" s="864"/>
      <c r="J76" s="864"/>
      <c r="K76" s="864"/>
      <c r="L76" s="241"/>
      <c r="M76" s="241"/>
      <c r="N76" s="241"/>
      <c r="O76" s="241"/>
      <c r="P76" s="241"/>
    </row>
    <row r="77" spans="1:16" s="114" customFormat="1">
      <c r="I77" s="135"/>
    </row>
    <row r="78" spans="1:16" customFormat="1" ht="12.75" customHeight="1">
      <c r="B78" s="136" t="s">
        <v>52</v>
      </c>
    </row>
    <row r="79" spans="1:16" customFormat="1" ht="45" customHeight="1">
      <c r="A79"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9" s="857"/>
      <c r="C79" s="857"/>
      <c r="D79" s="857"/>
      <c r="E79" s="857"/>
      <c r="F79" s="857"/>
      <c r="G79" s="857"/>
      <c r="H79" s="857"/>
      <c r="I79" s="857"/>
      <c r="J79" s="857"/>
      <c r="K79" s="857"/>
      <c r="L79" s="857"/>
      <c r="M79" s="857"/>
      <c r="N79" s="857"/>
      <c r="O79" s="857"/>
      <c r="P79" s="857"/>
    </row>
    <row r="80" spans="1:16" customFormat="1" ht="76.7" customHeight="1">
      <c r="A80" s="857"/>
      <c r="B80" s="857"/>
      <c r="C80" s="857"/>
      <c r="D80" s="857"/>
      <c r="E80" s="857"/>
      <c r="F80" s="857"/>
      <c r="G80" s="857"/>
      <c r="H80" s="857"/>
      <c r="I80" s="857"/>
      <c r="J80" s="857"/>
      <c r="K80" s="857"/>
      <c r="L80" s="857"/>
      <c r="M80" s="857"/>
      <c r="N80" s="857"/>
      <c r="O80" s="857"/>
      <c r="P80" s="857"/>
    </row>
    <row r="81" spans="2:16" customFormat="1" ht="12.75" customHeight="1">
      <c r="B81" s="137"/>
    </row>
    <row r="82" spans="2:16" customFormat="1" ht="12.75" customHeight="1">
      <c r="B82" s="137"/>
    </row>
    <row r="83" spans="2:16" s="114" customFormat="1">
      <c r="B83" s="114" t="s">
        <v>8</v>
      </c>
      <c r="L83" s="142" t="str">
        <f>Koptame!B41</f>
        <v>Pārbaudīja:</v>
      </c>
      <c r="M83" s="142"/>
      <c r="N83" s="142"/>
      <c r="O83" s="142"/>
      <c r="P83" s="142"/>
    </row>
    <row r="84" spans="2:16" s="114" customFormat="1">
      <c r="C84" s="134">
        <f>Koptame!C36</f>
        <v>0</v>
      </c>
      <c r="L84" s="134"/>
      <c r="M84" s="854">
        <f>Koptame!C42</f>
        <v>0</v>
      </c>
      <c r="N84" s="854"/>
      <c r="O84" s="142"/>
      <c r="P84" s="142"/>
    </row>
    <row r="85" spans="2:16" s="114" customFormat="1">
      <c r="C85" s="133">
        <f>Koptame!C37</f>
        <v>0</v>
      </c>
      <c r="L85" s="133"/>
      <c r="M85" s="855">
        <f>Koptame!C43</f>
        <v>0</v>
      </c>
      <c r="N85" s="855"/>
      <c r="O85" s="142"/>
      <c r="P85" s="142"/>
    </row>
    <row r="86" spans="2:16" s="114" customFormat="1" collapsed="1">
      <c r="B86" s="135"/>
      <c r="F86" s="135"/>
      <c r="G86" s="135"/>
    </row>
    <row r="87" spans="2:16">
      <c r="B87" s="56"/>
      <c r="F87" s="56"/>
      <c r="G87" s="56"/>
      <c r="I87" s="19"/>
    </row>
    <row r="88" spans="2:16">
      <c r="B88" s="56"/>
      <c r="F88" s="56"/>
      <c r="G88" s="56"/>
      <c r="I88" s="19"/>
    </row>
  </sheetData>
  <autoFilter ref="D1:D318" xr:uid="{00000000-0009-0000-0000-000013000000}"/>
  <mergeCells count="17">
    <mergeCell ref="A2:P2"/>
    <mergeCell ref="D3:P3"/>
    <mergeCell ref="D4:P4"/>
    <mergeCell ref="D5:P5"/>
    <mergeCell ref="L9:O9"/>
    <mergeCell ref="F11:K11"/>
    <mergeCell ref="L11:P11"/>
    <mergeCell ref="A11:A12"/>
    <mergeCell ref="B11:B12"/>
    <mergeCell ref="C11:C12"/>
    <mergeCell ref="D11:D12"/>
    <mergeCell ref="E11:E12"/>
    <mergeCell ref="M85:N85"/>
    <mergeCell ref="C76:K76"/>
    <mergeCell ref="A80:P80"/>
    <mergeCell ref="M84:N84"/>
    <mergeCell ref="A79:P7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92D050"/>
  </sheetPr>
  <dimension ref="A1:Q170"/>
  <sheetViews>
    <sheetView showZeros="0" view="pageBreakPreview" zoomScale="120" zoomScaleNormal="100" zoomScaleSheetLayoutView="120" workbookViewId="0">
      <selection activeCell="C138" sqref="C138"/>
    </sheetView>
  </sheetViews>
  <sheetFormatPr defaultColWidth="9.140625" defaultRowHeight="14.25"/>
  <cols>
    <col min="1" max="1" width="7.28515625" style="19" customWidth="1"/>
    <col min="2" max="2" width="9.28515625" style="19" customWidth="1"/>
    <col min="3" max="3" width="36.85546875" style="19" customWidth="1"/>
    <col min="4" max="4" width="18.28515625" style="19" customWidth="1"/>
    <col min="5" max="5" width="8.140625" style="19" customWidth="1"/>
    <col min="6" max="12" width="9.140625" style="19"/>
    <col min="13" max="13" width="11.7109375" style="19" customWidth="1"/>
    <col min="14" max="14" width="13.140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kops2!B27</f>
        <v>2,7</v>
      </c>
    </row>
    <row r="2" spans="1:17" s="24" customFormat="1" ht="15">
      <c r="A2" s="865" t="str">
        <f>C13</f>
        <v>Elektroinstalācija</v>
      </c>
      <c r="B2" s="865"/>
      <c r="C2" s="865"/>
      <c r="D2" s="865"/>
      <c r="E2" s="865"/>
      <c r="F2" s="865"/>
      <c r="G2" s="865"/>
      <c r="H2" s="865"/>
      <c r="I2" s="865"/>
      <c r="J2" s="865"/>
      <c r="K2" s="865"/>
      <c r="L2" s="865"/>
      <c r="M2" s="865"/>
      <c r="N2" s="865"/>
      <c r="O2" s="865"/>
      <c r="P2" s="865"/>
      <c r="Q2" s="865"/>
    </row>
    <row r="3" spans="1:17" ht="15">
      <c r="A3" s="20"/>
      <c r="B3" s="20"/>
      <c r="C3" s="20" t="s">
        <v>11</v>
      </c>
      <c r="D3" s="20"/>
      <c r="E3" s="867" t="str">
        <f>Koptame!C11</f>
        <v>Pirmsskolas izglītības iestāde</v>
      </c>
      <c r="F3" s="867"/>
      <c r="G3" s="867"/>
      <c r="H3" s="867"/>
      <c r="I3" s="867"/>
      <c r="J3" s="867"/>
      <c r="K3" s="867"/>
      <c r="L3" s="867"/>
      <c r="M3" s="867"/>
      <c r="N3" s="867"/>
      <c r="O3" s="867"/>
      <c r="P3" s="867"/>
      <c r="Q3" s="867"/>
    </row>
    <row r="4" spans="1:17" ht="15">
      <c r="A4" s="20"/>
      <c r="B4" s="20"/>
      <c r="C4" s="20" t="s">
        <v>12</v>
      </c>
      <c r="D4" s="20"/>
      <c r="E4" s="867" t="str">
        <f>Koptame!C12</f>
        <v>Pirmsskolas izglītības iestādes jaunbūve</v>
      </c>
      <c r="F4" s="867"/>
      <c r="G4" s="867"/>
      <c r="H4" s="867"/>
      <c r="I4" s="867"/>
      <c r="J4" s="867"/>
      <c r="K4" s="867"/>
      <c r="L4" s="867"/>
      <c r="M4" s="867"/>
      <c r="N4" s="867"/>
      <c r="O4" s="867"/>
      <c r="P4" s="867"/>
      <c r="Q4" s="867"/>
    </row>
    <row r="5" spans="1:17" ht="15">
      <c r="A5" s="20"/>
      <c r="B5" s="20"/>
      <c r="C5" s="20" t="s">
        <v>13</v>
      </c>
      <c r="D5" s="20"/>
      <c r="E5" s="867" t="str">
        <f>Koptame!C13</f>
        <v>Baložu iela 33, Baloži, Ķekavas novads</v>
      </c>
      <c r="F5" s="867"/>
      <c r="G5" s="867"/>
      <c r="H5" s="867"/>
      <c r="I5" s="867"/>
      <c r="J5" s="867"/>
      <c r="K5" s="867"/>
      <c r="L5" s="867"/>
      <c r="M5" s="867"/>
      <c r="N5" s="867"/>
      <c r="O5" s="867"/>
      <c r="P5" s="867"/>
      <c r="Q5" s="867"/>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Q158</f>
        <v>0</v>
      </c>
    </row>
    <row r="8" spans="1:17">
      <c r="A8" s="23"/>
      <c r="B8" s="23"/>
      <c r="E8" s="27"/>
      <c r="F8" s="43"/>
      <c r="G8" s="43"/>
      <c r="H8" s="43"/>
      <c r="I8" s="43"/>
      <c r="J8" s="43"/>
      <c r="K8" s="43"/>
      <c r="L8" s="43"/>
      <c r="O8" s="43"/>
      <c r="P8" s="43"/>
      <c r="Q8" s="25"/>
    </row>
    <row r="9" spans="1:17" ht="15.4" customHeight="1">
      <c r="A9" s="45"/>
      <c r="B9" s="45"/>
      <c r="K9" s="44"/>
      <c r="L9" s="44"/>
      <c r="M9" s="866" t="str">
        <f>Koptame!D16</f>
        <v xml:space="preserve">Tāme sastādīta:   </v>
      </c>
      <c r="N9" s="866"/>
      <c r="O9" s="866"/>
      <c r="P9" s="866"/>
      <c r="Q9" s="44"/>
    </row>
    <row r="10" spans="1:17" ht="15">
      <c r="A10" s="45"/>
      <c r="B10" s="45"/>
    </row>
    <row r="11" spans="1:17" ht="14.25" customHeight="1">
      <c r="A11" s="858" t="s">
        <v>15</v>
      </c>
      <c r="B11" s="868" t="s">
        <v>21</v>
      </c>
      <c r="C11" s="889" t="s">
        <v>91</v>
      </c>
      <c r="D11" s="890"/>
      <c r="E11" s="862" t="s">
        <v>22</v>
      </c>
      <c r="F11" s="858" t="s">
        <v>23</v>
      </c>
      <c r="G11" s="856" t="s">
        <v>24</v>
      </c>
      <c r="H11" s="856"/>
      <c r="I11" s="856"/>
      <c r="J11" s="856"/>
      <c r="K11" s="856"/>
      <c r="L11" s="856"/>
      <c r="M11" s="856" t="s">
        <v>25</v>
      </c>
      <c r="N11" s="856"/>
      <c r="O11" s="856"/>
      <c r="P11" s="856"/>
      <c r="Q11" s="856"/>
    </row>
    <row r="12" spans="1:17" ht="64.5">
      <c r="A12" s="858"/>
      <c r="B12" s="869"/>
      <c r="C12" s="894"/>
      <c r="D12" s="895"/>
      <c r="E12" s="862"/>
      <c r="F12" s="858"/>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v>0</v>
      </c>
      <c r="B13" s="338"/>
      <c r="C13" s="244" t="str">
        <f>kops2!C27</f>
        <v>Elektroinstalācija</v>
      </c>
      <c r="D13" s="244"/>
      <c r="E13" s="225"/>
      <c r="F13" s="247"/>
      <c r="G13" s="248"/>
      <c r="H13" s="248"/>
      <c r="I13" s="246">
        <f t="shared" ref="I13" si="0">ROUND(H13*G13,2)</f>
        <v>0</v>
      </c>
      <c r="J13" s="247"/>
      <c r="K13" s="247"/>
      <c r="L13" s="247">
        <f t="shared" ref="L13" si="1">SUM(I13:K13)</f>
        <v>0</v>
      </c>
      <c r="M13" s="248">
        <f t="shared" ref="M13" si="2">ROUND(G13*F13,2)</f>
        <v>0</v>
      </c>
      <c r="N13" s="247">
        <f t="shared" ref="N13" si="3">ROUND(I13*F13,2)</f>
        <v>0</v>
      </c>
      <c r="O13" s="247">
        <f t="shared" ref="O13" si="4">ROUND(J13*F13,2)</f>
        <v>0</v>
      </c>
      <c r="P13" s="247">
        <f t="shared" ref="P13" si="5">ROUND(K13*F13,2)</f>
        <v>0</v>
      </c>
      <c r="Q13" s="249">
        <f t="shared" ref="Q13" si="6">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37.5">
      <c r="A15" s="251"/>
      <c r="B15" s="296"/>
      <c r="C15" s="339" t="s">
        <v>302</v>
      </c>
      <c r="D15" s="340"/>
      <c r="E15" s="340"/>
      <c r="F15" s="340"/>
      <c r="G15" s="164">
        <f>IFERROR(ROUND(I15/H15,2),0)</f>
        <v>0</v>
      </c>
      <c r="H15" s="164">
        <f>IF(I15&gt;0,5,0)</f>
        <v>0</v>
      </c>
      <c r="I15" s="178"/>
      <c r="J15" s="178"/>
      <c r="K15" s="178"/>
      <c r="L15" s="231">
        <f>SUM(I15:K15)</f>
        <v>0</v>
      </c>
      <c r="M15" s="232">
        <f>ROUND(G15*F15,2)</f>
        <v>0</v>
      </c>
      <c r="N15" s="231">
        <f>ROUND(I15*F15,2)</f>
        <v>0</v>
      </c>
      <c r="O15" s="231">
        <f>ROUND(J15*F15,2)</f>
        <v>0</v>
      </c>
      <c r="P15" s="231">
        <f>ROUND(K15*F15,2)</f>
        <v>0</v>
      </c>
      <c r="Q15" s="233">
        <f>SUM(N15:P15)</f>
        <v>0</v>
      </c>
    </row>
    <row r="16" spans="1:17" s="56" customFormat="1" ht="18.75">
      <c r="A16" s="251"/>
      <c r="B16" s="349"/>
      <c r="C16" s="503" t="s">
        <v>303</v>
      </c>
      <c r="D16" s="504"/>
      <c r="E16" s="504"/>
      <c r="F16" s="504"/>
      <c r="G16" s="164"/>
      <c r="H16" s="164"/>
      <c r="I16" s="178"/>
      <c r="J16" s="178"/>
      <c r="K16" s="178"/>
      <c r="L16" s="231">
        <f t="shared" ref="L16" si="7">SUM(I16:K16)</f>
        <v>0</v>
      </c>
      <c r="M16" s="232">
        <f t="shared" ref="M16" si="8">ROUND(G16*F16,2)</f>
        <v>0</v>
      </c>
      <c r="N16" s="231">
        <f t="shared" ref="N16" si="9">ROUND(I16*F16,2)</f>
        <v>0</v>
      </c>
      <c r="O16" s="231">
        <f t="shared" ref="O16" si="10">ROUND(J16*F16,2)</f>
        <v>0</v>
      </c>
      <c r="P16" s="231">
        <f t="shared" ref="P16" si="11">ROUND(K16*F16,2)</f>
        <v>0</v>
      </c>
      <c r="Q16" s="233">
        <f t="shared" ref="Q16" si="12">SUM(N16:P16)</f>
        <v>0</v>
      </c>
    </row>
    <row r="17" spans="1:17" s="56" customFormat="1" ht="30">
      <c r="A17" s="251">
        <v>1</v>
      </c>
      <c r="B17" s="505"/>
      <c r="C17" s="341" t="s">
        <v>304</v>
      </c>
      <c r="D17" s="506" t="s">
        <v>1580</v>
      </c>
      <c r="E17" s="506" t="s">
        <v>140</v>
      </c>
      <c r="F17" s="342">
        <v>1</v>
      </c>
      <c r="G17" s="182"/>
      <c r="H17" s="177"/>
      <c r="I17" s="182"/>
      <c r="J17" s="182"/>
      <c r="K17" s="182"/>
      <c r="L17" s="231"/>
      <c r="M17" s="232"/>
      <c r="N17" s="231"/>
      <c r="O17" s="231"/>
      <c r="P17" s="231"/>
      <c r="Q17" s="233"/>
    </row>
    <row r="18" spans="1:17" s="56" customFormat="1" ht="30">
      <c r="A18" s="251">
        <v>2</v>
      </c>
      <c r="B18" s="505"/>
      <c r="C18" s="341" t="s">
        <v>305</v>
      </c>
      <c r="D18" s="506" t="s">
        <v>1580</v>
      </c>
      <c r="E18" s="506" t="s">
        <v>140</v>
      </c>
      <c r="F18" s="342">
        <v>1</v>
      </c>
      <c r="G18" s="182"/>
      <c r="H18" s="177"/>
      <c r="I18" s="182"/>
      <c r="J18" s="182"/>
      <c r="K18" s="182"/>
      <c r="L18" s="231"/>
      <c r="M18" s="232"/>
      <c r="N18" s="231"/>
      <c r="O18" s="231"/>
      <c r="P18" s="231"/>
      <c r="Q18" s="233"/>
    </row>
    <row r="19" spans="1:17" s="56" customFormat="1" ht="30">
      <c r="A19" s="251">
        <v>3</v>
      </c>
      <c r="B19" s="505"/>
      <c r="C19" s="341" t="s">
        <v>306</v>
      </c>
      <c r="D19" s="506" t="s">
        <v>1580</v>
      </c>
      <c r="E19" s="506" t="s">
        <v>140</v>
      </c>
      <c r="F19" s="342">
        <v>1</v>
      </c>
      <c r="G19" s="182"/>
      <c r="H19" s="177"/>
      <c r="I19" s="182"/>
      <c r="J19" s="182"/>
      <c r="K19" s="182"/>
      <c r="L19" s="231"/>
      <c r="M19" s="232"/>
      <c r="N19" s="231"/>
      <c r="O19" s="231"/>
      <c r="P19" s="231"/>
      <c r="Q19" s="233"/>
    </row>
    <row r="20" spans="1:17" s="56" customFormat="1" ht="30">
      <c r="A20" s="251">
        <v>4</v>
      </c>
      <c r="B20" s="505"/>
      <c r="C20" s="341" t="s">
        <v>307</v>
      </c>
      <c r="D20" s="506" t="s">
        <v>1580</v>
      </c>
      <c r="E20" s="506" t="s">
        <v>140</v>
      </c>
      <c r="F20" s="342">
        <v>1</v>
      </c>
      <c r="G20" s="182"/>
      <c r="H20" s="177"/>
      <c r="I20" s="182"/>
      <c r="J20" s="182"/>
      <c r="K20" s="182"/>
      <c r="L20" s="231"/>
      <c r="M20" s="232"/>
      <c r="N20" s="231"/>
      <c r="O20" s="231"/>
      <c r="P20" s="231"/>
      <c r="Q20" s="233"/>
    </row>
    <row r="21" spans="1:17" s="56" customFormat="1" ht="30">
      <c r="A21" s="251">
        <v>5</v>
      </c>
      <c r="B21" s="505"/>
      <c r="C21" s="341" t="s">
        <v>308</v>
      </c>
      <c r="D21" s="506" t="s">
        <v>1580</v>
      </c>
      <c r="E21" s="506" t="s">
        <v>140</v>
      </c>
      <c r="F21" s="342">
        <v>1</v>
      </c>
      <c r="G21" s="182"/>
      <c r="H21" s="177"/>
      <c r="I21" s="182"/>
      <c r="J21" s="182"/>
      <c r="K21" s="182"/>
      <c r="L21" s="231"/>
      <c r="M21" s="232"/>
      <c r="N21" s="231"/>
      <c r="O21" s="231"/>
      <c r="P21" s="231"/>
      <c r="Q21" s="233"/>
    </row>
    <row r="22" spans="1:17" s="56" customFormat="1" ht="30">
      <c r="A22" s="251">
        <v>6</v>
      </c>
      <c r="B22" s="505"/>
      <c r="C22" s="341" t="s">
        <v>309</v>
      </c>
      <c r="D22" s="506" t="s">
        <v>1580</v>
      </c>
      <c r="E22" s="506" t="s">
        <v>140</v>
      </c>
      <c r="F22" s="342">
        <v>1</v>
      </c>
      <c r="G22" s="182"/>
      <c r="H22" s="177"/>
      <c r="I22" s="182"/>
      <c r="J22" s="182"/>
      <c r="K22" s="182"/>
      <c r="L22" s="231"/>
      <c r="M22" s="232"/>
      <c r="N22" s="231"/>
      <c r="O22" s="231"/>
      <c r="P22" s="231"/>
      <c r="Q22" s="233"/>
    </row>
    <row r="23" spans="1:17" s="56" customFormat="1" ht="30">
      <c r="A23" s="251">
        <v>7</v>
      </c>
      <c r="B23" s="505"/>
      <c r="C23" s="341" t="s">
        <v>310</v>
      </c>
      <c r="D23" s="506" t="s">
        <v>1580</v>
      </c>
      <c r="E23" s="506" t="s">
        <v>140</v>
      </c>
      <c r="F23" s="342">
        <v>1</v>
      </c>
      <c r="G23" s="182"/>
      <c r="H23" s="177"/>
      <c r="I23" s="182"/>
      <c r="J23" s="182"/>
      <c r="K23" s="182"/>
      <c r="L23" s="231"/>
      <c r="M23" s="232"/>
      <c r="N23" s="231"/>
      <c r="O23" s="231"/>
      <c r="P23" s="231"/>
      <c r="Q23" s="233"/>
    </row>
    <row r="24" spans="1:17" s="56" customFormat="1" ht="30">
      <c r="A24" s="251">
        <v>8</v>
      </c>
      <c r="B24" s="505"/>
      <c r="C24" s="341" t="s">
        <v>311</v>
      </c>
      <c r="D24" s="506" t="s">
        <v>1580</v>
      </c>
      <c r="E24" s="506" t="s">
        <v>140</v>
      </c>
      <c r="F24" s="342">
        <v>1</v>
      </c>
      <c r="G24" s="182"/>
      <c r="H24" s="177"/>
      <c r="I24" s="182"/>
      <c r="J24" s="182"/>
      <c r="K24" s="182"/>
      <c r="L24" s="231"/>
      <c r="M24" s="232"/>
      <c r="N24" s="231"/>
      <c r="O24" s="231"/>
      <c r="P24" s="231"/>
      <c r="Q24" s="233"/>
    </row>
    <row r="25" spans="1:17" s="56" customFormat="1" ht="45">
      <c r="A25" s="251">
        <v>9</v>
      </c>
      <c r="B25" s="505"/>
      <c r="C25" s="341" t="s">
        <v>312</v>
      </c>
      <c r="D25" s="343" t="s">
        <v>1581</v>
      </c>
      <c r="E25" s="506" t="s">
        <v>140</v>
      </c>
      <c r="F25" s="342">
        <v>1</v>
      </c>
      <c r="G25" s="183"/>
      <c r="H25" s="177"/>
      <c r="I25" s="182"/>
      <c r="J25" s="184"/>
      <c r="K25" s="185"/>
      <c r="L25" s="231"/>
      <c r="M25" s="232"/>
      <c r="N25" s="231"/>
      <c r="O25" s="231"/>
      <c r="P25" s="231"/>
      <c r="Q25" s="233"/>
    </row>
    <row r="26" spans="1:17" s="56" customFormat="1" ht="15">
      <c r="A26" s="251">
        <v>10</v>
      </c>
      <c r="B26" s="505"/>
      <c r="C26" s="507" t="s">
        <v>313</v>
      </c>
      <c r="D26" s="506"/>
      <c r="E26" s="506" t="s">
        <v>141</v>
      </c>
      <c r="F26" s="508">
        <v>1</v>
      </c>
      <c r="G26" s="164"/>
      <c r="H26" s="164"/>
      <c r="I26" s="178"/>
      <c r="J26" s="178"/>
      <c r="K26" s="178"/>
      <c r="L26" s="231"/>
      <c r="M26" s="232"/>
      <c r="N26" s="231"/>
      <c r="O26" s="231"/>
      <c r="P26" s="231"/>
      <c r="Q26" s="233"/>
    </row>
    <row r="27" spans="1:17" s="56" customFormat="1" ht="18.75">
      <c r="A27" s="251"/>
      <c r="B27" s="349"/>
      <c r="C27" s="503" t="s">
        <v>314</v>
      </c>
      <c r="D27" s="504"/>
      <c r="E27" s="504"/>
      <c r="F27" s="504"/>
      <c r="G27" s="164"/>
      <c r="H27" s="164"/>
      <c r="I27" s="178"/>
      <c r="J27" s="178"/>
      <c r="K27" s="178"/>
      <c r="L27" s="231"/>
      <c r="M27" s="232"/>
      <c r="N27" s="231"/>
      <c r="O27" s="231"/>
      <c r="P27" s="231"/>
      <c r="Q27" s="233"/>
    </row>
    <row r="28" spans="1:17" s="56" customFormat="1" ht="30">
      <c r="A28" s="251">
        <v>11</v>
      </c>
      <c r="B28" s="505"/>
      <c r="C28" s="344" t="s">
        <v>315</v>
      </c>
      <c r="D28" s="345" t="s">
        <v>316</v>
      </c>
      <c r="E28" s="508" t="s">
        <v>146</v>
      </c>
      <c r="F28" s="509">
        <v>155</v>
      </c>
      <c r="G28" s="183"/>
      <c r="H28" s="177"/>
      <c r="I28" s="182"/>
      <c r="J28" s="160"/>
      <c r="K28" s="160"/>
      <c r="L28" s="231"/>
      <c r="M28" s="232"/>
      <c r="N28" s="231"/>
      <c r="O28" s="231"/>
      <c r="P28" s="231"/>
      <c r="Q28" s="233"/>
    </row>
    <row r="29" spans="1:17" s="56" customFormat="1" ht="15">
      <c r="A29" s="251">
        <v>12</v>
      </c>
      <c r="B29" s="505"/>
      <c r="C29" s="344" t="s">
        <v>317</v>
      </c>
      <c r="D29" s="506" t="s">
        <v>318</v>
      </c>
      <c r="E29" s="508" t="s">
        <v>146</v>
      </c>
      <c r="F29" s="509">
        <v>135</v>
      </c>
      <c r="G29" s="183"/>
      <c r="H29" s="177"/>
      <c r="I29" s="182"/>
      <c r="J29" s="160"/>
      <c r="K29" s="160"/>
      <c r="L29" s="231"/>
      <c r="M29" s="232"/>
      <c r="N29" s="231"/>
      <c r="O29" s="231"/>
      <c r="P29" s="231"/>
      <c r="Q29" s="233"/>
    </row>
    <row r="30" spans="1:17" s="56" customFormat="1" ht="15">
      <c r="A30" s="251">
        <v>13</v>
      </c>
      <c r="B30" s="505"/>
      <c r="C30" s="344" t="s">
        <v>319</v>
      </c>
      <c r="D30" s="506" t="s">
        <v>318</v>
      </c>
      <c r="E30" s="508" t="s">
        <v>146</v>
      </c>
      <c r="F30" s="509">
        <v>65</v>
      </c>
      <c r="G30" s="183"/>
      <c r="H30" s="177"/>
      <c r="I30" s="182"/>
      <c r="J30" s="160"/>
      <c r="K30" s="160"/>
      <c r="L30" s="231"/>
      <c r="M30" s="232"/>
      <c r="N30" s="231"/>
      <c r="O30" s="231"/>
      <c r="P30" s="231"/>
      <c r="Q30" s="233"/>
    </row>
    <row r="31" spans="1:17" s="56" customFormat="1" ht="15">
      <c r="A31" s="251">
        <v>14</v>
      </c>
      <c r="B31" s="505"/>
      <c r="C31" s="344" t="s">
        <v>320</v>
      </c>
      <c r="D31" s="506" t="s">
        <v>318</v>
      </c>
      <c r="E31" s="508" t="s">
        <v>146</v>
      </c>
      <c r="F31" s="509">
        <v>80</v>
      </c>
      <c r="G31" s="183"/>
      <c r="H31" s="177"/>
      <c r="I31" s="182"/>
      <c r="J31" s="160"/>
      <c r="K31" s="160"/>
      <c r="L31" s="231"/>
      <c r="M31" s="232"/>
      <c r="N31" s="231"/>
      <c r="O31" s="231"/>
      <c r="P31" s="231"/>
      <c r="Q31" s="233"/>
    </row>
    <row r="32" spans="1:17" s="56" customFormat="1" ht="15">
      <c r="A32" s="251">
        <v>15</v>
      </c>
      <c r="B32" s="505"/>
      <c r="C32" s="346" t="s">
        <v>321</v>
      </c>
      <c r="D32" s="506" t="s">
        <v>318</v>
      </c>
      <c r="E32" s="508" t="s">
        <v>146</v>
      </c>
      <c r="F32" s="508">
        <v>265</v>
      </c>
      <c r="G32" s="183"/>
      <c r="H32" s="177"/>
      <c r="I32" s="182"/>
      <c r="J32" s="160"/>
      <c r="K32" s="160"/>
      <c r="L32" s="231"/>
      <c r="M32" s="232"/>
      <c r="N32" s="231"/>
      <c r="O32" s="231"/>
      <c r="P32" s="231"/>
      <c r="Q32" s="233"/>
    </row>
    <row r="33" spans="1:17" s="56" customFormat="1" ht="15">
      <c r="A33" s="251">
        <v>16</v>
      </c>
      <c r="B33" s="505"/>
      <c r="C33" s="510" t="s">
        <v>322</v>
      </c>
      <c r="D33" s="506" t="s">
        <v>318</v>
      </c>
      <c r="E33" s="508" t="s">
        <v>146</v>
      </c>
      <c r="F33" s="508">
        <v>290</v>
      </c>
      <c r="G33" s="183"/>
      <c r="H33" s="177"/>
      <c r="I33" s="182"/>
      <c r="J33" s="160"/>
      <c r="K33" s="160"/>
      <c r="L33" s="231"/>
      <c r="M33" s="232"/>
      <c r="N33" s="231"/>
      <c r="O33" s="231"/>
      <c r="P33" s="231"/>
      <c r="Q33" s="233"/>
    </row>
    <row r="34" spans="1:17" s="56" customFormat="1" ht="15">
      <c r="A34" s="251">
        <v>17</v>
      </c>
      <c r="B34" s="505"/>
      <c r="C34" s="510" t="s">
        <v>323</v>
      </c>
      <c r="D34" s="506" t="s">
        <v>318</v>
      </c>
      <c r="E34" s="508" t="s">
        <v>146</v>
      </c>
      <c r="F34" s="324">
        <v>55</v>
      </c>
      <c r="G34" s="183"/>
      <c r="H34" s="177"/>
      <c r="I34" s="182"/>
      <c r="J34" s="160"/>
      <c r="K34" s="160"/>
      <c r="L34" s="231"/>
      <c r="M34" s="232"/>
      <c r="N34" s="231"/>
      <c r="O34" s="231"/>
      <c r="P34" s="231"/>
      <c r="Q34" s="233"/>
    </row>
    <row r="35" spans="1:17" s="56" customFormat="1" ht="15">
      <c r="A35" s="251">
        <v>18</v>
      </c>
      <c r="B35" s="505"/>
      <c r="C35" s="510" t="s">
        <v>323</v>
      </c>
      <c r="D35" s="506" t="s">
        <v>324</v>
      </c>
      <c r="E35" s="508" t="s">
        <v>146</v>
      </c>
      <c r="F35" s="508">
        <v>400</v>
      </c>
      <c r="G35" s="183"/>
      <c r="H35" s="177"/>
      <c r="I35" s="182"/>
      <c r="J35" s="160"/>
      <c r="K35" s="160"/>
      <c r="L35" s="231"/>
      <c r="M35" s="232"/>
      <c r="N35" s="231"/>
      <c r="O35" s="231"/>
      <c r="P35" s="231"/>
      <c r="Q35" s="233"/>
    </row>
    <row r="36" spans="1:17" s="56" customFormat="1" ht="15">
      <c r="A36" s="251">
        <v>19</v>
      </c>
      <c r="B36" s="505"/>
      <c r="C36" s="510" t="s">
        <v>325</v>
      </c>
      <c r="D36" s="506" t="s">
        <v>318</v>
      </c>
      <c r="E36" s="508" t="s">
        <v>146</v>
      </c>
      <c r="F36" s="508">
        <v>10460</v>
      </c>
      <c r="G36" s="183"/>
      <c r="H36" s="177"/>
      <c r="I36" s="182"/>
      <c r="J36" s="160"/>
      <c r="K36" s="160"/>
      <c r="L36" s="231"/>
      <c r="M36" s="232"/>
      <c r="N36" s="231"/>
      <c r="O36" s="231"/>
      <c r="P36" s="231"/>
      <c r="Q36" s="233"/>
    </row>
    <row r="37" spans="1:17" s="56" customFormat="1" ht="15">
      <c r="A37" s="251">
        <v>20</v>
      </c>
      <c r="B37" s="505"/>
      <c r="C37" s="510" t="s">
        <v>326</v>
      </c>
      <c r="D37" s="506" t="s">
        <v>318</v>
      </c>
      <c r="E37" s="508" t="s">
        <v>146</v>
      </c>
      <c r="F37" s="508">
        <v>15980</v>
      </c>
      <c r="G37" s="183"/>
      <c r="H37" s="177"/>
      <c r="I37" s="182"/>
      <c r="J37" s="160"/>
      <c r="K37" s="160"/>
      <c r="L37" s="231"/>
      <c r="M37" s="232"/>
      <c r="N37" s="231"/>
      <c r="O37" s="231"/>
      <c r="P37" s="231"/>
      <c r="Q37" s="233"/>
    </row>
    <row r="38" spans="1:17" s="56" customFormat="1" ht="15">
      <c r="A38" s="251">
        <v>21</v>
      </c>
      <c r="B38" s="505"/>
      <c r="C38" s="346" t="s">
        <v>327</v>
      </c>
      <c r="D38" s="506" t="s">
        <v>318</v>
      </c>
      <c r="E38" s="508" t="s">
        <v>146</v>
      </c>
      <c r="F38" s="508">
        <v>450</v>
      </c>
      <c r="G38" s="183"/>
      <c r="H38" s="177"/>
      <c r="I38" s="182"/>
      <c r="J38" s="160"/>
      <c r="K38" s="160"/>
      <c r="L38" s="231"/>
      <c r="M38" s="232"/>
      <c r="N38" s="231"/>
      <c r="O38" s="231"/>
      <c r="P38" s="231"/>
      <c r="Q38" s="233"/>
    </row>
    <row r="39" spans="1:17" s="56" customFormat="1" ht="15">
      <c r="A39" s="251">
        <v>22</v>
      </c>
      <c r="B39" s="505"/>
      <c r="C39" s="346" t="s">
        <v>328</v>
      </c>
      <c r="D39" s="506" t="s">
        <v>318</v>
      </c>
      <c r="E39" s="508" t="s">
        <v>146</v>
      </c>
      <c r="F39" s="508">
        <v>2010</v>
      </c>
      <c r="G39" s="183"/>
      <c r="H39" s="177"/>
      <c r="I39" s="182"/>
      <c r="J39" s="160"/>
      <c r="K39" s="160"/>
      <c r="L39" s="231"/>
      <c r="M39" s="232"/>
      <c r="N39" s="231"/>
      <c r="O39" s="231"/>
      <c r="P39" s="231"/>
      <c r="Q39" s="233"/>
    </row>
    <row r="40" spans="1:17" s="56" customFormat="1" ht="15">
      <c r="A40" s="251">
        <v>23</v>
      </c>
      <c r="B40" s="505"/>
      <c r="C40" s="346" t="s">
        <v>325</v>
      </c>
      <c r="D40" s="343" t="s">
        <v>329</v>
      </c>
      <c r="E40" s="508" t="s">
        <v>146</v>
      </c>
      <c r="F40" s="508">
        <v>35</v>
      </c>
      <c r="G40" s="183"/>
      <c r="H40" s="177"/>
      <c r="I40" s="182"/>
      <c r="J40" s="160"/>
      <c r="K40" s="160"/>
      <c r="L40" s="231"/>
      <c r="M40" s="232"/>
      <c r="N40" s="231"/>
      <c r="O40" s="231"/>
      <c r="P40" s="231"/>
      <c r="Q40" s="233"/>
    </row>
    <row r="41" spans="1:17" s="56" customFormat="1" ht="15">
      <c r="A41" s="251">
        <v>24</v>
      </c>
      <c r="B41" s="505"/>
      <c r="C41" s="346" t="s">
        <v>325</v>
      </c>
      <c r="D41" s="343" t="s">
        <v>330</v>
      </c>
      <c r="E41" s="508" t="s">
        <v>146</v>
      </c>
      <c r="F41" s="508">
        <v>15</v>
      </c>
      <c r="G41" s="183"/>
      <c r="H41" s="177"/>
      <c r="I41" s="182"/>
      <c r="J41" s="160"/>
      <c r="K41" s="160"/>
      <c r="L41" s="231"/>
      <c r="M41" s="232"/>
      <c r="N41" s="231"/>
      <c r="O41" s="231"/>
      <c r="P41" s="231"/>
      <c r="Q41" s="233"/>
    </row>
    <row r="42" spans="1:17" s="56" customFormat="1" ht="15">
      <c r="A42" s="251">
        <v>25</v>
      </c>
      <c r="B42" s="505"/>
      <c r="C42" s="346" t="s">
        <v>326</v>
      </c>
      <c r="D42" s="343" t="s">
        <v>329</v>
      </c>
      <c r="E42" s="508" t="s">
        <v>146</v>
      </c>
      <c r="F42" s="508">
        <v>125</v>
      </c>
      <c r="G42" s="183"/>
      <c r="H42" s="177"/>
      <c r="I42" s="182"/>
      <c r="J42" s="160"/>
      <c r="K42" s="160"/>
      <c r="L42" s="231"/>
      <c r="M42" s="232"/>
      <c r="N42" s="231"/>
      <c r="O42" s="231"/>
      <c r="P42" s="231"/>
      <c r="Q42" s="233"/>
    </row>
    <row r="43" spans="1:17" s="56" customFormat="1" ht="15">
      <c r="A43" s="251">
        <v>26</v>
      </c>
      <c r="B43" s="505"/>
      <c r="C43" s="346" t="s">
        <v>326</v>
      </c>
      <c r="D43" s="343" t="s">
        <v>330</v>
      </c>
      <c r="E43" s="508" t="s">
        <v>146</v>
      </c>
      <c r="F43" s="508">
        <v>15</v>
      </c>
      <c r="G43" s="183"/>
      <c r="H43" s="177"/>
      <c r="I43" s="182"/>
      <c r="J43" s="160"/>
      <c r="K43" s="160"/>
      <c r="L43" s="231"/>
      <c r="M43" s="232"/>
      <c r="N43" s="231"/>
      <c r="O43" s="231"/>
      <c r="P43" s="231"/>
      <c r="Q43" s="233"/>
    </row>
    <row r="44" spans="1:17" s="56" customFormat="1" ht="15">
      <c r="A44" s="251">
        <v>27</v>
      </c>
      <c r="B44" s="505"/>
      <c r="C44" s="511" t="s">
        <v>331</v>
      </c>
      <c r="D44" s="342" t="s">
        <v>332</v>
      </c>
      <c r="E44" s="347" t="s">
        <v>141</v>
      </c>
      <c r="F44" s="508">
        <v>4</v>
      </c>
      <c r="G44" s="183"/>
      <c r="H44" s="177"/>
      <c r="I44" s="182"/>
      <c r="J44" s="185"/>
      <c r="K44" s="185"/>
      <c r="L44" s="231"/>
      <c r="M44" s="232"/>
      <c r="N44" s="231"/>
      <c r="O44" s="231"/>
      <c r="P44" s="231"/>
      <c r="Q44" s="233"/>
    </row>
    <row r="45" spans="1:17" s="56" customFormat="1" ht="15">
      <c r="A45" s="251">
        <v>28</v>
      </c>
      <c r="B45" s="505"/>
      <c r="C45" s="511" t="s">
        <v>333</v>
      </c>
      <c r="D45" s="508" t="s">
        <v>334</v>
      </c>
      <c r="E45" s="347" t="s">
        <v>141</v>
      </c>
      <c r="F45" s="508">
        <v>4</v>
      </c>
      <c r="G45" s="183"/>
      <c r="H45" s="177"/>
      <c r="I45" s="182"/>
      <c r="J45" s="185"/>
      <c r="K45" s="185"/>
      <c r="L45" s="231"/>
      <c r="M45" s="232"/>
      <c r="N45" s="231"/>
      <c r="O45" s="231"/>
      <c r="P45" s="231"/>
      <c r="Q45" s="233"/>
    </row>
    <row r="46" spans="1:17" s="56" customFormat="1" ht="15">
      <c r="A46" s="251">
        <v>29</v>
      </c>
      <c r="B46" s="505"/>
      <c r="C46" s="511" t="s">
        <v>335</v>
      </c>
      <c r="D46" s="342" t="s">
        <v>336</v>
      </c>
      <c r="E46" s="347" t="s">
        <v>141</v>
      </c>
      <c r="F46" s="508">
        <v>48</v>
      </c>
      <c r="G46" s="183"/>
      <c r="H46" s="177"/>
      <c r="I46" s="182"/>
      <c r="J46" s="185"/>
      <c r="K46" s="185"/>
      <c r="L46" s="231"/>
      <c r="M46" s="232"/>
      <c r="N46" s="231"/>
      <c r="O46" s="231"/>
      <c r="P46" s="231"/>
      <c r="Q46" s="233"/>
    </row>
    <row r="47" spans="1:17" s="56" customFormat="1" ht="15">
      <c r="A47" s="251">
        <v>30</v>
      </c>
      <c r="B47" s="505"/>
      <c r="C47" s="511" t="s">
        <v>313</v>
      </c>
      <c r="D47" s="342"/>
      <c r="E47" s="506" t="s">
        <v>141</v>
      </c>
      <c r="F47" s="508">
        <v>1</v>
      </c>
      <c r="G47" s="183"/>
      <c r="H47" s="177"/>
      <c r="I47" s="182"/>
      <c r="J47" s="185"/>
      <c r="K47" s="178"/>
      <c r="L47" s="231"/>
      <c r="M47" s="232"/>
      <c r="N47" s="231"/>
      <c r="O47" s="231"/>
      <c r="P47" s="231"/>
      <c r="Q47" s="233"/>
    </row>
    <row r="48" spans="1:17" s="56" customFormat="1" ht="18.75">
      <c r="A48" s="251"/>
      <c r="B48" s="349"/>
      <c r="C48" s="503" t="s">
        <v>337</v>
      </c>
      <c r="D48" s="504"/>
      <c r="E48" s="504"/>
      <c r="F48" s="504"/>
      <c r="G48" s="164"/>
      <c r="H48" s="164"/>
      <c r="I48" s="178"/>
      <c r="J48" s="178"/>
      <c r="K48" s="178"/>
      <c r="L48" s="231"/>
      <c r="M48" s="232"/>
      <c r="N48" s="231"/>
      <c r="O48" s="231"/>
      <c r="P48" s="231"/>
      <c r="Q48" s="233"/>
    </row>
    <row r="49" spans="1:17" s="56" customFormat="1" ht="45">
      <c r="A49" s="251">
        <v>31</v>
      </c>
      <c r="B49" s="505"/>
      <c r="C49" s="344" t="s">
        <v>338</v>
      </c>
      <c r="D49" s="509" t="s">
        <v>1582</v>
      </c>
      <c r="E49" s="345" t="s">
        <v>146</v>
      </c>
      <c r="F49" s="509">
        <v>30</v>
      </c>
      <c r="G49" s="183"/>
      <c r="H49" s="177"/>
      <c r="I49" s="182"/>
      <c r="J49" s="185"/>
      <c r="K49" s="185"/>
      <c r="L49" s="231"/>
      <c r="M49" s="232"/>
      <c r="N49" s="231"/>
      <c r="O49" s="231"/>
      <c r="P49" s="231"/>
      <c r="Q49" s="233"/>
    </row>
    <row r="50" spans="1:17" s="56" customFormat="1" ht="45">
      <c r="A50" s="251">
        <v>32</v>
      </c>
      <c r="B50" s="505"/>
      <c r="C50" s="348" t="s">
        <v>339</v>
      </c>
      <c r="D50" s="508" t="s">
        <v>1582</v>
      </c>
      <c r="E50" s="508" t="s">
        <v>146</v>
      </c>
      <c r="F50" s="512">
        <v>150</v>
      </c>
      <c r="G50" s="183"/>
      <c r="H50" s="177"/>
      <c r="I50" s="182"/>
      <c r="J50" s="185"/>
      <c r="K50" s="185"/>
      <c r="L50" s="231"/>
      <c r="M50" s="232"/>
      <c r="N50" s="231"/>
      <c r="O50" s="231"/>
      <c r="P50" s="231"/>
      <c r="Q50" s="233"/>
    </row>
    <row r="51" spans="1:17" s="56" customFormat="1" ht="45">
      <c r="A51" s="251">
        <v>33</v>
      </c>
      <c r="B51" s="505"/>
      <c r="C51" s="513" t="s">
        <v>340</v>
      </c>
      <c r="D51" s="508" t="s">
        <v>1583</v>
      </c>
      <c r="E51" s="508" t="s">
        <v>146</v>
      </c>
      <c r="F51" s="512">
        <v>5780</v>
      </c>
      <c r="G51" s="183"/>
      <c r="H51" s="177"/>
      <c r="I51" s="182"/>
      <c r="J51" s="185"/>
      <c r="K51" s="185"/>
      <c r="L51" s="231"/>
      <c r="M51" s="232"/>
      <c r="N51" s="231"/>
      <c r="O51" s="231"/>
      <c r="P51" s="231"/>
      <c r="Q51" s="233"/>
    </row>
    <row r="52" spans="1:17" s="56" customFormat="1" ht="15">
      <c r="A52" s="251">
        <v>34</v>
      </c>
      <c r="B52" s="505"/>
      <c r="C52" s="514" t="s">
        <v>313</v>
      </c>
      <c r="D52" s="508"/>
      <c r="E52" s="515" t="s">
        <v>141</v>
      </c>
      <c r="F52" s="508">
        <v>1</v>
      </c>
      <c r="G52" s="164"/>
      <c r="H52" s="164"/>
      <c r="I52" s="178"/>
      <c r="J52" s="178"/>
      <c r="K52" s="178"/>
      <c r="L52" s="231"/>
      <c r="M52" s="232"/>
      <c r="N52" s="231"/>
      <c r="O52" s="231"/>
      <c r="P52" s="231"/>
      <c r="Q52" s="233"/>
    </row>
    <row r="53" spans="1:17" s="56" customFormat="1" ht="18.75">
      <c r="A53" s="251"/>
      <c r="B53" s="349"/>
      <c r="C53" s="350" t="s">
        <v>341</v>
      </c>
      <c r="D53" s="351"/>
      <c r="E53" s="351"/>
      <c r="F53" s="351"/>
      <c r="G53" s="164"/>
      <c r="H53" s="164"/>
      <c r="I53" s="178"/>
      <c r="J53" s="178"/>
      <c r="K53" s="178"/>
      <c r="L53" s="231"/>
      <c r="M53" s="232"/>
      <c r="N53" s="231"/>
      <c r="O53" s="231"/>
      <c r="P53" s="231"/>
      <c r="Q53" s="233"/>
    </row>
    <row r="54" spans="1:17" s="56" customFormat="1" ht="38.25">
      <c r="A54" s="251">
        <v>35</v>
      </c>
      <c r="B54" s="505"/>
      <c r="C54" s="352" t="s">
        <v>342</v>
      </c>
      <c r="D54" s="353" t="s">
        <v>1584</v>
      </c>
      <c r="E54" s="354" t="s">
        <v>146</v>
      </c>
      <c r="F54" s="508">
        <v>85</v>
      </c>
      <c r="G54" s="183"/>
      <c r="H54" s="177"/>
      <c r="I54" s="182"/>
      <c r="J54" s="186"/>
      <c r="K54" s="160"/>
      <c r="L54" s="231"/>
      <c r="M54" s="232"/>
      <c r="N54" s="231"/>
      <c r="O54" s="231"/>
      <c r="P54" s="231"/>
      <c r="Q54" s="233"/>
    </row>
    <row r="55" spans="1:17" s="56" customFormat="1" ht="38.25">
      <c r="A55" s="251">
        <v>36</v>
      </c>
      <c r="B55" s="505"/>
      <c r="C55" s="352" t="s">
        <v>343</v>
      </c>
      <c r="D55" s="353" t="s">
        <v>1585</v>
      </c>
      <c r="E55" s="354" t="s">
        <v>146</v>
      </c>
      <c r="F55" s="355">
        <v>140</v>
      </c>
      <c r="G55" s="183"/>
      <c r="H55" s="177"/>
      <c r="I55" s="182"/>
      <c r="J55" s="186"/>
      <c r="K55" s="160"/>
      <c r="L55" s="231"/>
      <c r="M55" s="232"/>
      <c r="N55" s="231"/>
      <c r="O55" s="231"/>
      <c r="P55" s="231"/>
      <c r="Q55" s="233"/>
    </row>
    <row r="56" spans="1:17" s="56" customFormat="1" ht="38.25">
      <c r="A56" s="251">
        <v>37</v>
      </c>
      <c r="B56" s="505"/>
      <c r="C56" s="352" t="s">
        <v>344</v>
      </c>
      <c r="D56" s="353" t="s">
        <v>1586</v>
      </c>
      <c r="E56" s="354" t="s">
        <v>146</v>
      </c>
      <c r="F56" s="508">
        <v>75</v>
      </c>
      <c r="G56" s="183"/>
      <c r="H56" s="177"/>
      <c r="I56" s="182"/>
      <c r="J56" s="186"/>
      <c r="K56" s="160"/>
      <c r="L56" s="231"/>
      <c r="M56" s="232"/>
      <c r="N56" s="231"/>
      <c r="O56" s="231"/>
      <c r="P56" s="231"/>
      <c r="Q56" s="233"/>
    </row>
    <row r="57" spans="1:17" s="56" customFormat="1" ht="30">
      <c r="A57" s="251">
        <v>38</v>
      </c>
      <c r="B57" s="505"/>
      <c r="C57" s="356" t="s">
        <v>345</v>
      </c>
      <c r="D57" s="296"/>
      <c r="E57" s="354" t="s">
        <v>141</v>
      </c>
      <c r="F57" s="353">
        <v>1</v>
      </c>
      <c r="G57" s="183"/>
      <c r="H57" s="177"/>
      <c r="I57" s="182"/>
      <c r="J57" s="185"/>
      <c r="K57" s="185"/>
      <c r="L57" s="231"/>
      <c r="M57" s="232"/>
      <c r="N57" s="231"/>
      <c r="O57" s="231"/>
      <c r="P57" s="231"/>
      <c r="Q57" s="233"/>
    </row>
    <row r="58" spans="1:17" s="56" customFormat="1" ht="30">
      <c r="A58" s="251">
        <v>39</v>
      </c>
      <c r="B58" s="505"/>
      <c r="C58" s="346" t="s">
        <v>346</v>
      </c>
      <c r="D58" s="324"/>
      <c r="E58" s="354" t="s">
        <v>141</v>
      </c>
      <c r="F58" s="353">
        <v>1</v>
      </c>
      <c r="G58" s="183"/>
      <c r="H58" s="177"/>
      <c r="I58" s="182"/>
      <c r="J58" s="185"/>
      <c r="K58" s="185"/>
      <c r="L58" s="231"/>
      <c r="M58" s="232"/>
      <c r="N58" s="231"/>
      <c r="O58" s="231"/>
      <c r="P58" s="231"/>
      <c r="Q58" s="233"/>
    </row>
    <row r="59" spans="1:17" s="56" customFormat="1" ht="18.75">
      <c r="A59" s="251"/>
      <c r="B59" s="349"/>
      <c r="C59" s="357" t="s">
        <v>347</v>
      </c>
      <c r="D59" s="503"/>
      <c r="E59" s="503"/>
      <c r="F59" s="503"/>
      <c r="G59" s="164"/>
      <c r="H59" s="164"/>
      <c r="I59" s="178"/>
      <c r="J59" s="178"/>
      <c r="K59" s="178"/>
      <c r="L59" s="231"/>
      <c r="M59" s="232"/>
      <c r="N59" s="231"/>
      <c r="O59" s="231"/>
      <c r="P59" s="231"/>
      <c r="Q59" s="233"/>
    </row>
    <row r="60" spans="1:17" s="56" customFormat="1" ht="60">
      <c r="A60" s="251">
        <v>40</v>
      </c>
      <c r="B60" s="505"/>
      <c r="C60" s="511" t="s">
        <v>348</v>
      </c>
      <c r="D60" s="508" t="s">
        <v>1587</v>
      </c>
      <c r="E60" s="515" t="s">
        <v>140</v>
      </c>
      <c r="F60" s="508">
        <v>52</v>
      </c>
      <c r="G60" s="183"/>
      <c r="H60" s="177"/>
      <c r="I60" s="182"/>
      <c r="J60" s="186"/>
      <c r="K60" s="160"/>
      <c r="L60" s="231"/>
      <c r="M60" s="232"/>
      <c r="N60" s="231"/>
      <c r="O60" s="231"/>
      <c r="P60" s="231"/>
      <c r="Q60" s="233"/>
    </row>
    <row r="61" spans="1:17" s="56" customFormat="1" ht="60">
      <c r="A61" s="251">
        <v>41</v>
      </c>
      <c r="B61" s="505"/>
      <c r="C61" s="511" t="s">
        <v>349</v>
      </c>
      <c r="D61" s="508" t="s">
        <v>1588</v>
      </c>
      <c r="E61" s="515" t="s">
        <v>140</v>
      </c>
      <c r="F61" s="508">
        <v>82</v>
      </c>
      <c r="G61" s="183"/>
      <c r="H61" s="177"/>
      <c r="I61" s="182"/>
      <c r="J61" s="186"/>
      <c r="K61" s="160"/>
      <c r="L61" s="231"/>
      <c r="M61" s="232"/>
      <c r="N61" s="231"/>
      <c r="O61" s="231"/>
      <c r="P61" s="231"/>
      <c r="Q61" s="233"/>
    </row>
    <row r="62" spans="1:17" s="56" customFormat="1" ht="60">
      <c r="A62" s="251">
        <v>42</v>
      </c>
      <c r="B62" s="505"/>
      <c r="C62" s="511" t="s">
        <v>350</v>
      </c>
      <c r="D62" s="508" t="s">
        <v>1589</v>
      </c>
      <c r="E62" s="515" t="s">
        <v>140</v>
      </c>
      <c r="F62" s="508">
        <v>233</v>
      </c>
      <c r="G62" s="183"/>
      <c r="H62" s="177"/>
      <c r="I62" s="182"/>
      <c r="J62" s="186"/>
      <c r="K62" s="160"/>
      <c r="L62" s="231"/>
      <c r="M62" s="232"/>
      <c r="N62" s="231"/>
      <c r="O62" s="231"/>
      <c r="P62" s="231"/>
      <c r="Q62" s="233"/>
    </row>
    <row r="63" spans="1:17" s="56" customFormat="1" ht="60">
      <c r="A63" s="251">
        <v>43</v>
      </c>
      <c r="B63" s="505"/>
      <c r="C63" s="511" t="s">
        <v>351</v>
      </c>
      <c r="D63" s="508" t="s">
        <v>1590</v>
      </c>
      <c r="E63" s="515" t="s">
        <v>140</v>
      </c>
      <c r="F63" s="508">
        <v>237</v>
      </c>
      <c r="G63" s="183"/>
      <c r="H63" s="177"/>
      <c r="I63" s="182"/>
      <c r="J63" s="186"/>
      <c r="K63" s="160"/>
      <c r="L63" s="231"/>
      <c r="M63" s="232"/>
      <c r="N63" s="231"/>
      <c r="O63" s="231"/>
      <c r="P63" s="231"/>
      <c r="Q63" s="233"/>
    </row>
    <row r="64" spans="1:17" s="56" customFormat="1" ht="45">
      <c r="A64" s="251">
        <v>44</v>
      </c>
      <c r="B64" s="505"/>
      <c r="C64" s="511" t="s">
        <v>352</v>
      </c>
      <c r="D64" s="508" t="s">
        <v>1591</v>
      </c>
      <c r="E64" s="515" t="s">
        <v>140</v>
      </c>
      <c r="F64" s="508">
        <v>27</v>
      </c>
      <c r="G64" s="183"/>
      <c r="H64" s="177"/>
      <c r="I64" s="182"/>
      <c r="J64" s="186"/>
      <c r="K64" s="160"/>
      <c r="L64" s="231"/>
      <c r="M64" s="232"/>
      <c r="N64" s="231"/>
      <c r="O64" s="231"/>
      <c r="P64" s="231"/>
      <c r="Q64" s="233"/>
    </row>
    <row r="65" spans="1:17" s="56" customFormat="1" ht="60">
      <c r="A65" s="251">
        <v>45</v>
      </c>
      <c r="B65" s="505"/>
      <c r="C65" s="511" t="s">
        <v>353</v>
      </c>
      <c r="D65" s="508" t="s">
        <v>1592</v>
      </c>
      <c r="E65" s="515" t="s">
        <v>140</v>
      </c>
      <c r="F65" s="508">
        <v>114</v>
      </c>
      <c r="G65" s="183"/>
      <c r="H65" s="177"/>
      <c r="I65" s="182"/>
      <c r="J65" s="186"/>
      <c r="K65" s="160"/>
      <c r="L65" s="231"/>
      <c r="M65" s="232"/>
      <c r="N65" s="231"/>
      <c r="O65" s="231"/>
      <c r="P65" s="231"/>
      <c r="Q65" s="233"/>
    </row>
    <row r="66" spans="1:17" s="56" customFormat="1" ht="60">
      <c r="A66" s="251">
        <v>46</v>
      </c>
      <c r="B66" s="505"/>
      <c r="C66" s="511" t="s">
        <v>354</v>
      </c>
      <c r="D66" s="508" t="s">
        <v>1593</v>
      </c>
      <c r="E66" s="515" t="s">
        <v>140</v>
      </c>
      <c r="F66" s="508">
        <v>106</v>
      </c>
      <c r="G66" s="183"/>
      <c r="H66" s="177"/>
      <c r="I66" s="182"/>
      <c r="J66" s="186"/>
      <c r="K66" s="160"/>
      <c r="L66" s="231"/>
      <c r="M66" s="232"/>
      <c r="N66" s="231"/>
      <c r="O66" s="231"/>
      <c r="P66" s="231"/>
      <c r="Q66" s="233"/>
    </row>
    <row r="67" spans="1:17" s="56" customFormat="1" ht="60">
      <c r="A67" s="251">
        <v>47</v>
      </c>
      <c r="B67" s="505"/>
      <c r="C67" s="511" t="s">
        <v>355</v>
      </c>
      <c r="D67" s="508" t="s">
        <v>1594</v>
      </c>
      <c r="E67" s="515" t="s">
        <v>140</v>
      </c>
      <c r="F67" s="508">
        <v>23</v>
      </c>
      <c r="G67" s="183"/>
      <c r="H67" s="177"/>
      <c r="I67" s="182"/>
      <c r="J67" s="186"/>
      <c r="K67" s="160"/>
      <c r="L67" s="231"/>
      <c r="M67" s="232"/>
      <c r="N67" s="231"/>
      <c r="O67" s="231"/>
      <c r="P67" s="231"/>
      <c r="Q67" s="233"/>
    </row>
    <row r="68" spans="1:17" s="56" customFormat="1" ht="60">
      <c r="A68" s="251">
        <v>48</v>
      </c>
      <c r="B68" s="505"/>
      <c r="C68" s="511" t="s">
        <v>356</v>
      </c>
      <c r="D68" s="508" t="s">
        <v>1595</v>
      </c>
      <c r="E68" s="515" t="s">
        <v>140</v>
      </c>
      <c r="F68" s="508">
        <v>52</v>
      </c>
      <c r="G68" s="183"/>
      <c r="H68" s="177"/>
      <c r="I68" s="182"/>
      <c r="J68" s="186"/>
      <c r="K68" s="160"/>
      <c r="L68" s="231"/>
      <c r="M68" s="232"/>
      <c r="N68" s="231"/>
      <c r="O68" s="231"/>
      <c r="P68" s="231"/>
      <c r="Q68" s="233"/>
    </row>
    <row r="69" spans="1:17" s="56" customFormat="1" ht="45">
      <c r="A69" s="251">
        <v>49</v>
      </c>
      <c r="B69" s="505"/>
      <c r="C69" s="511" t="s">
        <v>357</v>
      </c>
      <c r="D69" s="508" t="s">
        <v>1596</v>
      </c>
      <c r="E69" s="515" t="s">
        <v>140</v>
      </c>
      <c r="F69" s="508">
        <v>51</v>
      </c>
      <c r="G69" s="183"/>
      <c r="H69" s="177"/>
      <c r="I69" s="182"/>
      <c r="J69" s="186"/>
      <c r="K69" s="160"/>
      <c r="L69" s="231"/>
      <c r="M69" s="232"/>
      <c r="N69" s="231"/>
      <c r="O69" s="231"/>
      <c r="P69" s="231"/>
      <c r="Q69" s="233"/>
    </row>
    <row r="70" spans="1:17" s="56" customFormat="1" ht="60">
      <c r="A70" s="251">
        <v>50</v>
      </c>
      <c r="B70" s="505"/>
      <c r="C70" s="511" t="s">
        <v>358</v>
      </c>
      <c r="D70" s="508" t="s">
        <v>1597</v>
      </c>
      <c r="E70" s="515" t="s">
        <v>140</v>
      </c>
      <c r="F70" s="508">
        <v>27</v>
      </c>
      <c r="G70" s="183"/>
      <c r="H70" s="177"/>
      <c r="I70" s="182"/>
      <c r="J70" s="186"/>
      <c r="K70" s="160"/>
      <c r="L70" s="231"/>
      <c r="M70" s="232"/>
      <c r="N70" s="231"/>
      <c r="O70" s="231"/>
      <c r="P70" s="231"/>
      <c r="Q70" s="233"/>
    </row>
    <row r="71" spans="1:17" s="56" customFormat="1" ht="60">
      <c r="A71" s="251">
        <v>51</v>
      </c>
      <c r="B71" s="505"/>
      <c r="C71" s="511" t="s">
        <v>359</v>
      </c>
      <c r="D71" s="508" t="s">
        <v>1598</v>
      </c>
      <c r="E71" s="515" t="s">
        <v>140</v>
      </c>
      <c r="F71" s="508">
        <v>8</v>
      </c>
      <c r="G71" s="183"/>
      <c r="H71" s="177"/>
      <c r="I71" s="182"/>
      <c r="J71" s="186"/>
      <c r="K71" s="160"/>
      <c r="L71" s="231"/>
      <c r="M71" s="232"/>
      <c r="N71" s="231"/>
      <c r="O71" s="231"/>
      <c r="P71" s="231"/>
      <c r="Q71" s="233"/>
    </row>
    <row r="72" spans="1:17" s="56" customFormat="1" ht="60">
      <c r="A72" s="251">
        <v>52</v>
      </c>
      <c r="B72" s="505"/>
      <c r="C72" s="511" t="s">
        <v>349</v>
      </c>
      <c r="D72" s="508" t="s">
        <v>1599</v>
      </c>
      <c r="E72" s="515" t="s">
        <v>140</v>
      </c>
      <c r="F72" s="508">
        <v>22</v>
      </c>
      <c r="G72" s="183"/>
      <c r="H72" s="177"/>
      <c r="I72" s="182"/>
      <c r="J72" s="186"/>
      <c r="K72" s="160"/>
      <c r="L72" s="231"/>
      <c r="M72" s="232"/>
      <c r="N72" s="231"/>
      <c r="O72" s="231"/>
      <c r="P72" s="231"/>
      <c r="Q72" s="233"/>
    </row>
    <row r="73" spans="1:17" s="56" customFormat="1" ht="60">
      <c r="A73" s="251">
        <v>53</v>
      </c>
      <c r="B73" s="505"/>
      <c r="C73" s="511" t="s">
        <v>360</v>
      </c>
      <c r="D73" s="508" t="s">
        <v>1600</v>
      </c>
      <c r="E73" s="515" t="s">
        <v>140</v>
      </c>
      <c r="F73" s="508">
        <v>4</v>
      </c>
      <c r="G73" s="183"/>
      <c r="H73" s="177"/>
      <c r="I73" s="182"/>
      <c r="J73" s="186"/>
      <c r="K73" s="160"/>
      <c r="L73" s="231"/>
      <c r="M73" s="232"/>
      <c r="N73" s="231"/>
      <c r="O73" s="231"/>
      <c r="P73" s="231"/>
      <c r="Q73" s="233"/>
    </row>
    <row r="74" spans="1:17" s="56" customFormat="1" ht="60">
      <c r="A74" s="251">
        <v>54</v>
      </c>
      <c r="B74" s="505"/>
      <c r="C74" s="511" t="s">
        <v>354</v>
      </c>
      <c r="D74" s="508" t="s">
        <v>1601</v>
      </c>
      <c r="E74" s="515" t="s">
        <v>140</v>
      </c>
      <c r="F74" s="508">
        <v>5</v>
      </c>
      <c r="G74" s="183"/>
      <c r="H74" s="177"/>
      <c r="I74" s="182"/>
      <c r="J74" s="186"/>
      <c r="K74" s="160"/>
      <c r="L74" s="231"/>
      <c r="M74" s="232"/>
      <c r="N74" s="231"/>
      <c r="O74" s="231"/>
      <c r="P74" s="231"/>
      <c r="Q74" s="233"/>
    </row>
    <row r="75" spans="1:17" s="56" customFormat="1" ht="75">
      <c r="A75" s="251">
        <v>55</v>
      </c>
      <c r="B75" s="505"/>
      <c r="C75" s="511" t="s">
        <v>361</v>
      </c>
      <c r="D75" s="508" t="s">
        <v>1602</v>
      </c>
      <c r="E75" s="515" t="s">
        <v>140</v>
      </c>
      <c r="F75" s="508">
        <v>15</v>
      </c>
      <c r="G75" s="183"/>
      <c r="H75" s="177"/>
      <c r="I75" s="182"/>
      <c r="J75" s="186"/>
      <c r="K75" s="160"/>
      <c r="L75" s="231"/>
      <c r="M75" s="232"/>
      <c r="N75" s="231"/>
      <c r="O75" s="231"/>
      <c r="P75" s="231"/>
      <c r="Q75" s="233"/>
    </row>
    <row r="76" spans="1:17" s="56" customFormat="1" ht="75">
      <c r="A76" s="251">
        <v>56</v>
      </c>
      <c r="B76" s="505"/>
      <c r="C76" s="511" t="s">
        <v>362</v>
      </c>
      <c r="D76" s="508" t="s">
        <v>1602</v>
      </c>
      <c r="E76" s="515" t="s">
        <v>140</v>
      </c>
      <c r="F76" s="508">
        <v>15</v>
      </c>
      <c r="G76" s="183"/>
      <c r="H76" s="177"/>
      <c r="I76" s="182"/>
      <c r="J76" s="186"/>
      <c r="K76" s="160"/>
      <c r="L76" s="231"/>
      <c r="M76" s="232"/>
      <c r="N76" s="231"/>
      <c r="O76" s="231"/>
      <c r="P76" s="231"/>
      <c r="Q76" s="233"/>
    </row>
    <row r="77" spans="1:17" s="56" customFormat="1" ht="75">
      <c r="A77" s="251">
        <v>57</v>
      </c>
      <c r="B77" s="505"/>
      <c r="C77" s="511" t="s">
        <v>363</v>
      </c>
      <c r="D77" s="508" t="s">
        <v>1603</v>
      </c>
      <c r="E77" s="515" t="s">
        <v>140</v>
      </c>
      <c r="F77" s="508">
        <v>15</v>
      </c>
      <c r="G77" s="183"/>
      <c r="H77" s="177"/>
      <c r="I77" s="182"/>
      <c r="J77" s="186"/>
      <c r="K77" s="160"/>
      <c r="L77" s="231"/>
      <c r="M77" s="232"/>
      <c r="N77" s="231"/>
      <c r="O77" s="231"/>
      <c r="P77" s="231"/>
      <c r="Q77" s="233"/>
    </row>
    <row r="78" spans="1:17" s="56" customFormat="1" ht="75">
      <c r="A78" s="251">
        <v>58</v>
      </c>
      <c r="B78" s="505"/>
      <c r="C78" s="511" t="s">
        <v>364</v>
      </c>
      <c r="D78" s="508" t="s">
        <v>1603</v>
      </c>
      <c r="E78" s="515" t="s">
        <v>140</v>
      </c>
      <c r="F78" s="508">
        <v>15</v>
      </c>
      <c r="G78" s="183"/>
      <c r="H78" s="177"/>
      <c r="I78" s="182"/>
      <c r="J78" s="186"/>
      <c r="K78" s="160"/>
      <c r="L78" s="231"/>
      <c r="M78" s="232"/>
      <c r="N78" s="231"/>
      <c r="O78" s="231"/>
      <c r="P78" s="231"/>
      <c r="Q78" s="233"/>
    </row>
    <row r="79" spans="1:17" s="56" customFormat="1" ht="60">
      <c r="A79" s="251">
        <v>59</v>
      </c>
      <c r="B79" s="505"/>
      <c r="C79" s="511" t="s">
        <v>365</v>
      </c>
      <c r="D79" s="508" t="s">
        <v>1604</v>
      </c>
      <c r="E79" s="515" t="s">
        <v>140</v>
      </c>
      <c r="F79" s="508">
        <v>4</v>
      </c>
      <c r="G79" s="183"/>
      <c r="H79" s="177"/>
      <c r="I79" s="182"/>
      <c r="J79" s="186"/>
      <c r="K79" s="160"/>
      <c r="L79" s="231"/>
      <c r="M79" s="232"/>
      <c r="N79" s="231"/>
      <c r="O79" s="231"/>
      <c r="P79" s="231"/>
      <c r="Q79" s="233"/>
    </row>
    <row r="80" spans="1:17" s="56" customFormat="1" ht="45">
      <c r="A80" s="251">
        <v>60</v>
      </c>
      <c r="B80" s="505"/>
      <c r="C80" s="358" t="s">
        <v>366</v>
      </c>
      <c r="D80" s="508" t="s">
        <v>1605</v>
      </c>
      <c r="E80" s="515" t="s">
        <v>141</v>
      </c>
      <c r="F80" s="508">
        <v>26</v>
      </c>
      <c r="G80" s="183"/>
      <c r="H80" s="177"/>
      <c r="I80" s="182"/>
      <c r="J80" s="186"/>
      <c r="K80" s="160"/>
      <c r="L80" s="231"/>
      <c r="M80" s="232"/>
      <c r="N80" s="231"/>
      <c r="O80" s="231"/>
      <c r="P80" s="231"/>
      <c r="Q80" s="233"/>
    </row>
    <row r="81" spans="1:17" s="56" customFormat="1" ht="15">
      <c r="A81" s="251">
        <v>61</v>
      </c>
      <c r="B81" s="505"/>
      <c r="C81" s="296" t="s">
        <v>367</v>
      </c>
      <c r="D81" s="508"/>
      <c r="E81" s="515" t="s">
        <v>146</v>
      </c>
      <c r="F81" s="508">
        <v>246</v>
      </c>
      <c r="G81" s="183"/>
      <c r="H81" s="177"/>
      <c r="I81" s="182"/>
      <c r="J81" s="186"/>
      <c r="K81" s="160"/>
      <c r="L81" s="231"/>
      <c r="M81" s="232"/>
      <c r="N81" s="231"/>
      <c r="O81" s="231"/>
      <c r="P81" s="231"/>
      <c r="Q81" s="233"/>
    </row>
    <row r="82" spans="1:17" s="56" customFormat="1" ht="60">
      <c r="A82" s="251">
        <v>62</v>
      </c>
      <c r="B82" s="505"/>
      <c r="C82" s="511" t="s">
        <v>368</v>
      </c>
      <c r="D82" s="508" t="s">
        <v>1606</v>
      </c>
      <c r="E82" s="515" t="s">
        <v>140</v>
      </c>
      <c r="F82" s="508">
        <v>26</v>
      </c>
      <c r="G82" s="183"/>
      <c r="H82" s="177"/>
      <c r="I82" s="182"/>
      <c r="J82" s="186"/>
      <c r="K82" s="160"/>
      <c r="L82" s="231"/>
      <c r="M82" s="232"/>
      <c r="N82" s="231"/>
      <c r="O82" s="231"/>
      <c r="P82" s="231"/>
      <c r="Q82" s="233"/>
    </row>
    <row r="83" spans="1:17" s="56" customFormat="1" ht="30">
      <c r="A83" s="251">
        <v>63</v>
      </c>
      <c r="B83" s="505"/>
      <c r="C83" s="296" t="s">
        <v>369</v>
      </c>
      <c r="D83" s="508" t="s">
        <v>1607</v>
      </c>
      <c r="E83" s="515" t="s">
        <v>140</v>
      </c>
      <c r="F83" s="508">
        <v>47</v>
      </c>
      <c r="G83" s="183"/>
      <c r="H83" s="177"/>
      <c r="I83" s="182"/>
      <c r="J83" s="186"/>
      <c r="K83" s="160"/>
      <c r="L83" s="231"/>
      <c r="M83" s="232"/>
      <c r="N83" s="231"/>
      <c r="O83" s="231"/>
      <c r="P83" s="231"/>
      <c r="Q83" s="233"/>
    </row>
    <row r="84" spans="1:17" s="56" customFormat="1" ht="30">
      <c r="A84" s="251">
        <v>64</v>
      </c>
      <c r="B84" s="505"/>
      <c r="C84" s="296" t="s">
        <v>370</v>
      </c>
      <c r="D84" s="508" t="s">
        <v>1608</v>
      </c>
      <c r="E84" s="515" t="s">
        <v>140</v>
      </c>
      <c r="F84" s="508">
        <v>12</v>
      </c>
      <c r="G84" s="183"/>
      <c r="H84" s="177"/>
      <c r="I84" s="182"/>
      <c r="J84" s="186"/>
      <c r="K84" s="160"/>
      <c r="L84" s="231"/>
      <c r="M84" s="232"/>
      <c r="N84" s="231"/>
      <c r="O84" s="231"/>
      <c r="P84" s="231"/>
      <c r="Q84" s="233"/>
    </row>
    <row r="85" spans="1:17" s="56" customFormat="1" ht="45">
      <c r="A85" s="251">
        <v>65</v>
      </c>
      <c r="B85" s="505"/>
      <c r="C85" s="358" t="s">
        <v>371</v>
      </c>
      <c r="D85" s="508" t="s">
        <v>1609</v>
      </c>
      <c r="E85" s="515" t="s">
        <v>140</v>
      </c>
      <c r="F85" s="508">
        <v>45</v>
      </c>
      <c r="G85" s="183"/>
      <c r="H85" s="177"/>
      <c r="I85" s="182"/>
      <c r="J85" s="186"/>
      <c r="K85" s="160"/>
      <c r="L85" s="231"/>
      <c r="M85" s="232"/>
      <c r="N85" s="231"/>
      <c r="O85" s="231"/>
      <c r="P85" s="231"/>
      <c r="Q85" s="233"/>
    </row>
    <row r="86" spans="1:17" s="56" customFormat="1" ht="45">
      <c r="A86" s="251">
        <v>66</v>
      </c>
      <c r="B86" s="505"/>
      <c r="C86" s="511" t="s">
        <v>372</v>
      </c>
      <c r="D86" s="508" t="s">
        <v>1610</v>
      </c>
      <c r="E86" s="515" t="s">
        <v>140</v>
      </c>
      <c r="F86" s="508">
        <v>49</v>
      </c>
      <c r="G86" s="183"/>
      <c r="H86" s="177"/>
      <c r="I86" s="182"/>
      <c r="J86" s="186"/>
      <c r="K86" s="160"/>
      <c r="L86" s="231"/>
      <c r="M86" s="232"/>
      <c r="N86" s="231"/>
      <c r="O86" s="231"/>
      <c r="P86" s="231"/>
      <c r="Q86" s="233"/>
    </row>
    <row r="87" spans="1:17" s="56" customFormat="1" ht="45">
      <c r="A87" s="251">
        <v>67</v>
      </c>
      <c r="B87" s="505"/>
      <c r="C87" s="511" t="s">
        <v>371</v>
      </c>
      <c r="D87" s="508" t="s">
        <v>1611</v>
      </c>
      <c r="E87" s="515" t="s">
        <v>140</v>
      </c>
      <c r="F87" s="508">
        <v>8</v>
      </c>
      <c r="G87" s="183"/>
      <c r="H87" s="177"/>
      <c r="I87" s="182"/>
      <c r="J87" s="186"/>
      <c r="K87" s="160"/>
      <c r="L87" s="231"/>
      <c r="M87" s="232"/>
      <c r="N87" s="231"/>
      <c r="O87" s="231"/>
      <c r="P87" s="231"/>
      <c r="Q87" s="233"/>
    </row>
    <row r="88" spans="1:17" s="56" customFormat="1" ht="45">
      <c r="A88" s="251">
        <v>68</v>
      </c>
      <c r="B88" s="505"/>
      <c r="C88" s="511" t="s">
        <v>373</v>
      </c>
      <c r="D88" s="508" t="s">
        <v>1612</v>
      </c>
      <c r="E88" s="515" t="s">
        <v>140</v>
      </c>
      <c r="F88" s="508">
        <v>81</v>
      </c>
      <c r="G88" s="183"/>
      <c r="H88" s="177"/>
      <c r="I88" s="182"/>
      <c r="J88" s="186"/>
      <c r="K88" s="160"/>
      <c r="L88" s="231"/>
      <c r="M88" s="232"/>
      <c r="N88" s="231"/>
      <c r="O88" s="231"/>
      <c r="P88" s="231"/>
      <c r="Q88" s="233"/>
    </row>
    <row r="89" spans="1:17" s="56" customFormat="1" ht="30">
      <c r="A89" s="251">
        <v>69</v>
      </c>
      <c r="B89" s="505"/>
      <c r="C89" s="511" t="s">
        <v>374</v>
      </c>
      <c r="D89" s="508"/>
      <c r="E89" s="515" t="s">
        <v>140</v>
      </c>
      <c r="F89" s="508">
        <v>9</v>
      </c>
      <c r="G89" s="183"/>
      <c r="H89" s="177"/>
      <c r="I89" s="182"/>
      <c r="J89" s="186"/>
      <c r="K89" s="160"/>
      <c r="L89" s="231"/>
      <c r="M89" s="232"/>
      <c r="N89" s="231"/>
      <c r="O89" s="231"/>
      <c r="P89" s="231"/>
      <c r="Q89" s="233"/>
    </row>
    <row r="90" spans="1:17" s="56" customFormat="1" ht="15">
      <c r="A90" s="251">
        <v>70</v>
      </c>
      <c r="B90" s="505"/>
      <c r="C90" s="511" t="s">
        <v>375</v>
      </c>
      <c r="D90" s="296"/>
      <c r="E90" s="515" t="s">
        <v>141</v>
      </c>
      <c r="F90" s="508">
        <v>1</v>
      </c>
      <c r="G90" s="164"/>
      <c r="H90" s="164"/>
      <c r="I90" s="178"/>
      <c r="J90" s="178"/>
      <c r="K90" s="178"/>
      <c r="L90" s="231"/>
      <c r="M90" s="232"/>
      <c r="N90" s="231"/>
      <c r="O90" s="231"/>
      <c r="P90" s="231"/>
      <c r="Q90" s="233"/>
    </row>
    <row r="91" spans="1:17" s="56" customFormat="1" ht="18.75">
      <c r="A91" s="251"/>
      <c r="B91" s="349"/>
      <c r="C91" s="503" t="s">
        <v>376</v>
      </c>
      <c r="D91" s="503"/>
      <c r="E91" s="503"/>
      <c r="F91" s="503"/>
      <c r="G91" s="164"/>
      <c r="H91" s="164"/>
      <c r="I91" s="178"/>
      <c r="J91" s="178"/>
      <c r="K91" s="178"/>
      <c r="L91" s="231"/>
      <c r="M91" s="232"/>
      <c r="N91" s="231"/>
      <c r="O91" s="231"/>
      <c r="P91" s="231"/>
      <c r="Q91" s="233"/>
    </row>
    <row r="92" spans="1:17" s="56" customFormat="1" ht="45">
      <c r="A92" s="251">
        <v>71</v>
      </c>
      <c r="B92" s="505"/>
      <c r="C92" s="511" t="s">
        <v>377</v>
      </c>
      <c r="D92" s="342" t="s">
        <v>1613</v>
      </c>
      <c r="E92" s="515" t="s">
        <v>140</v>
      </c>
      <c r="F92" s="512">
        <v>3</v>
      </c>
      <c r="G92" s="183"/>
      <c r="H92" s="177"/>
      <c r="I92" s="182"/>
      <c r="J92" s="185"/>
      <c r="K92" s="185"/>
      <c r="L92" s="231"/>
      <c r="M92" s="232"/>
      <c r="N92" s="231"/>
      <c r="O92" s="231"/>
      <c r="P92" s="231"/>
      <c r="Q92" s="233"/>
    </row>
    <row r="93" spans="1:17" s="56" customFormat="1" ht="60">
      <c r="A93" s="251">
        <v>72</v>
      </c>
      <c r="B93" s="505"/>
      <c r="C93" s="511" t="s">
        <v>378</v>
      </c>
      <c r="D93" s="342" t="s">
        <v>1614</v>
      </c>
      <c r="E93" s="515" t="s">
        <v>140</v>
      </c>
      <c r="F93" s="512">
        <v>2</v>
      </c>
      <c r="G93" s="183"/>
      <c r="H93" s="177"/>
      <c r="I93" s="182"/>
      <c r="J93" s="185"/>
      <c r="K93" s="185"/>
      <c r="L93" s="231"/>
      <c r="M93" s="232"/>
      <c r="N93" s="231"/>
      <c r="O93" s="231"/>
      <c r="P93" s="231"/>
      <c r="Q93" s="233"/>
    </row>
    <row r="94" spans="1:17" s="56" customFormat="1" ht="45">
      <c r="A94" s="251">
        <v>73</v>
      </c>
      <c r="B94" s="505"/>
      <c r="C94" s="511" t="s">
        <v>379</v>
      </c>
      <c r="D94" s="342" t="s">
        <v>1613</v>
      </c>
      <c r="E94" s="515" t="s">
        <v>140</v>
      </c>
      <c r="F94" s="512">
        <v>63</v>
      </c>
      <c r="G94" s="183"/>
      <c r="H94" s="177"/>
      <c r="I94" s="182"/>
      <c r="J94" s="185"/>
      <c r="K94" s="185"/>
      <c r="L94" s="231"/>
      <c r="M94" s="232"/>
      <c r="N94" s="231"/>
      <c r="O94" s="231"/>
      <c r="P94" s="231"/>
      <c r="Q94" s="233"/>
    </row>
    <row r="95" spans="1:17" s="56" customFormat="1" ht="60">
      <c r="A95" s="251">
        <v>74</v>
      </c>
      <c r="B95" s="505"/>
      <c r="C95" s="511" t="s">
        <v>380</v>
      </c>
      <c r="D95" s="342" t="s">
        <v>1614</v>
      </c>
      <c r="E95" s="515" t="s">
        <v>140</v>
      </c>
      <c r="F95" s="512">
        <v>77</v>
      </c>
      <c r="G95" s="183"/>
      <c r="H95" s="177"/>
      <c r="I95" s="182"/>
      <c r="J95" s="185"/>
      <c r="K95" s="185"/>
      <c r="L95" s="231"/>
      <c r="M95" s="232"/>
      <c r="N95" s="231"/>
      <c r="O95" s="231"/>
      <c r="P95" s="231"/>
      <c r="Q95" s="233"/>
    </row>
    <row r="96" spans="1:17" s="56" customFormat="1" ht="60">
      <c r="A96" s="251">
        <v>75</v>
      </c>
      <c r="B96" s="505"/>
      <c r="C96" s="511" t="s">
        <v>381</v>
      </c>
      <c r="D96" s="342" t="s">
        <v>1614</v>
      </c>
      <c r="E96" s="515" t="s">
        <v>140</v>
      </c>
      <c r="F96" s="512">
        <v>5</v>
      </c>
      <c r="G96" s="183"/>
      <c r="H96" s="177"/>
      <c r="I96" s="182"/>
      <c r="J96" s="185"/>
      <c r="K96" s="185"/>
      <c r="L96" s="231"/>
      <c r="M96" s="232"/>
      <c r="N96" s="231"/>
      <c r="O96" s="231"/>
      <c r="P96" s="231"/>
      <c r="Q96" s="233"/>
    </row>
    <row r="97" spans="1:17" s="56" customFormat="1" ht="45">
      <c r="A97" s="251">
        <v>76</v>
      </c>
      <c r="B97" s="505"/>
      <c r="C97" s="511" t="s">
        <v>382</v>
      </c>
      <c r="D97" s="342" t="s">
        <v>1613</v>
      </c>
      <c r="E97" s="515" t="s">
        <v>140</v>
      </c>
      <c r="F97" s="512">
        <v>15</v>
      </c>
      <c r="G97" s="183"/>
      <c r="H97" s="177"/>
      <c r="I97" s="182"/>
      <c r="J97" s="185"/>
      <c r="K97" s="185"/>
      <c r="L97" s="231"/>
      <c r="M97" s="232"/>
      <c r="N97" s="231"/>
      <c r="O97" s="231"/>
      <c r="P97" s="231"/>
      <c r="Q97" s="233"/>
    </row>
    <row r="98" spans="1:17" s="56" customFormat="1" ht="60">
      <c r="A98" s="251">
        <v>77</v>
      </c>
      <c r="B98" s="505"/>
      <c r="C98" s="511" t="s">
        <v>383</v>
      </c>
      <c r="D98" s="342" t="s">
        <v>1614</v>
      </c>
      <c r="E98" s="515" t="s">
        <v>140</v>
      </c>
      <c r="F98" s="512">
        <v>26</v>
      </c>
      <c r="G98" s="183"/>
      <c r="H98" s="177"/>
      <c r="I98" s="182"/>
      <c r="J98" s="185"/>
      <c r="K98" s="185"/>
      <c r="L98" s="231"/>
      <c r="M98" s="232"/>
      <c r="N98" s="231"/>
      <c r="O98" s="231"/>
      <c r="P98" s="231"/>
      <c r="Q98" s="233"/>
    </row>
    <row r="99" spans="1:17" s="56" customFormat="1" ht="45">
      <c r="A99" s="251">
        <v>78</v>
      </c>
      <c r="B99" s="505"/>
      <c r="C99" s="511" t="s">
        <v>384</v>
      </c>
      <c r="D99" s="342" t="s">
        <v>1613</v>
      </c>
      <c r="E99" s="515" t="s">
        <v>140</v>
      </c>
      <c r="F99" s="512">
        <v>15</v>
      </c>
      <c r="G99" s="183"/>
      <c r="H99" s="177"/>
      <c r="I99" s="182"/>
      <c r="J99" s="185"/>
      <c r="K99" s="185"/>
      <c r="L99" s="231"/>
      <c r="M99" s="232"/>
      <c r="N99" s="231"/>
      <c r="O99" s="231"/>
      <c r="P99" s="231"/>
      <c r="Q99" s="233"/>
    </row>
    <row r="100" spans="1:17" s="56" customFormat="1" ht="60">
      <c r="A100" s="251">
        <v>79</v>
      </c>
      <c r="B100" s="505"/>
      <c r="C100" s="511" t="s">
        <v>385</v>
      </c>
      <c r="D100" s="342" t="s">
        <v>1614</v>
      </c>
      <c r="E100" s="515" t="s">
        <v>140</v>
      </c>
      <c r="F100" s="512">
        <v>25</v>
      </c>
      <c r="G100" s="183"/>
      <c r="H100" s="177"/>
      <c r="I100" s="182"/>
      <c r="J100" s="185"/>
      <c r="K100" s="185"/>
      <c r="L100" s="231"/>
      <c r="M100" s="232"/>
      <c r="N100" s="231"/>
      <c r="O100" s="231"/>
      <c r="P100" s="231"/>
      <c r="Q100" s="233"/>
    </row>
    <row r="101" spans="1:17" s="56" customFormat="1" ht="60">
      <c r="A101" s="251">
        <v>80</v>
      </c>
      <c r="B101" s="505"/>
      <c r="C101" s="511" t="s">
        <v>386</v>
      </c>
      <c r="D101" s="342" t="s">
        <v>1614</v>
      </c>
      <c r="E101" s="515" t="s">
        <v>140</v>
      </c>
      <c r="F101" s="512">
        <v>9</v>
      </c>
      <c r="G101" s="183"/>
      <c r="H101" s="177"/>
      <c r="I101" s="182"/>
      <c r="J101" s="185"/>
      <c r="K101" s="185"/>
      <c r="L101" s="231"/>
      <c r="M101" s="232"/>
      <c r="N101" s="231"/>
      <c r="O101" s="231"/>
      <c r="P101" s="231"/>
      <c r="Q101" s="233"/>
    </row>
    <row r="102" spans="1:17" s="56" customFormat="1" ht="60">
      <c r="A102" s="251">
        <v>81</v>
      </c>
      <c r="B102" s="505"/>
      <c r="C102" s="511" t="s">
        <v>387</v>
      </c>
      <c r="D102" s="342" t="s">
        <v>1614</v>
      </c>
      <c r="E102" s="515" t="s">
        <v>140</v>
      </c>
      <c r="F102" s="512">
        <v>1</v>
      </c>
      <c r="G102" s="183"/>
      <c r="H102" s="177"/>
      <c r="I102" s="182"/>
      <c r="J102" s="185"/>
      <c r="K102" s="185"/>
      <c r="L102" s="231"/>
      <c r="M102" s="232"/>
      <c r="N102" s="231"/>
      <c r="O102" s="231"/>
      <c r="P102" s="231"/>
      <c r="Q102" s="233"/>
    </row>
    <row r="103" spans="1:17" s="56" customFormat="1" ht="30">
      <c r="A103" s="251">
        <v>82</v>
      </c>
      <c r="B103" s="505"/>
      <c r="C103" s="348" t="s">
        <v>388</v>
      </c>
      <c r="D103" s="342" t="s">
        <v>1615</v>
      </c>
      <c r="E103" s="515" t="s">
        <v>140</v>
      </c>
      <c r="F103" s="512">
        <v>2</v>
      </c>
      <c r="G103" s="183"/>
      <c r="H103" s="177"/>
      <c r="I103" s="182"/>
      <c r="J103" s="185"/>
      <c r="K103" s="185"/>
      <c r="L103" s="231"/>
      <c r="M103" s="232"/>
      <c r="N103" s="231"/>
      <c r="O103" s="231"/>
      <c r="P103" s="231"/>
      <c r="Q103" s="233"/>
    </row>
    <row r="104" spans="1:17" s="56" customFormat="1" ht="60">
      <c r="A104" s="251">
        <v>83</v>
      </c>
      <c r="B104" s="505"/>
      <c r="C104" s="513" t="s">
        <v>389</v>
      </c>
      <c r="D104" s="342" t="s">
        <v>1616</v>
      </c>
      <c r="E104" s="515" t="s">
        <v>140</v>
      </c>
      <c r="F104" s="512">
        <v>3</v>
      </c>
      <c r="G104" s="183"/>
      <c r="H104" s="177"/>
      <c r="I104" s="182"/>
      <c r="J104" s="185"/>
      <c r="K104" s="185"/>
      <c r="L104" s="231"/>
      <c r="M104" s="232"/>
      <c r="N104" s="231"/>
      <c r="O104" s="231"/>
      <c r="P104" s="231"/>
      <c r="Q104" s="233"/>
    </row>
    <row r="105" spans="1:17" s="56" customFormat="1" ht="60">
      <c r="A105" s="251">
        <v>84</v>
      </c>
      <c r="B105" s="505"/>
      <c r="C105" s="513" t="s">
        <v>390</v>
      </c>
      <c r="D105" s="342" t="s">
        <v>1616</v>
      </c>
      <c r="E105" s="515" t="s">
        <v>140</v>
      </c>
      <c r="F105" s="512">
        <v>2</v>
      </c>
      <c r="G105" s="183"/>
      <c r="H105" s="177"/>
      <c r="I105" s="182"/>
      <c r="J105" s="185"/>
      <c r="K105" s="185"/>
      <c r="L105" s="231"/>
      <c r="M105" s="232"/>
      <c r="N105" s="231"/>
      <c r="O105" s="231"/>
      <c r="P105" s="231"/>
      <c r="Q105" s="233"/>
    </row>
    <row r="106" spans="1:17" s="56" customFormat="1" ht="60">
      <c r="A106" s="251">
        <v>85</v>
      </c>
      <c r="B106" s="505"/>
      <c r="C106" s="513" t="s">
        <v>391</v>
      </c>
      <c r="D106" s="342" t="s">
        <v>1617</v>
      </c>
      <c r="E106" s="515" t="s">
        <v>140</v>
      </c>
      <c r="F106" s="512">
        <v>6</v>
      </c>
      <c r="G106" s="183"/>
      <c r="H106" s="177"/>
      <c r="I106" s="182"/>
      <c r="J106" s="185"/>
      <c r="K106" s="185"/>
      <c r="L106" s="231"/>
      <c r="M106" s="232"/>
      <c r="N106" s="231"/>
      <c r="O106" s="231"/>
      <c r="P106" s="231"/>
      <c r="Q106" s="233"/>
    </row>
    <row r="107" spans="1:17" s="56" customFormat="1" ht="45">
      <c r="A107" s="251">
        <v>86</v>
      </c>
      <c r="B107" s="505"/>
      <c r="C107" s="513" t="s">
        <v>392</v>
      </c>
      <c r="D107" s="342" t="s">
        <v>1613</v>
      </c>
      <c r="E107" s="515" t="s">
        <v>140</v>
      </c>
      <c r="F107" s="512">
        <v>48</v>
      </c>
      <c r="G107" s="183"/>
      <c r="H107" s="177"/>
      <c r="I107" s="182"/>
      <c r="J107" s="185"/>
      <c r="K107" s="185"/>
      <c r="L107" s="231"/>
      <c r="M107" s="232"/>
      <c r="N107" s="231"/>
      <c r="O107" s="231"/>
      <c r="P107" s="231"/>
      <c r="Q107" s="233"/>
    </row>
    <row r="108" spans="1:17" s="56" customFormat="1" ht="60">
      <c r="A108" s="251">
        <v>87</v>
      </c>
      <c r="B108" s="505"/>
      <c r="C108" s="513" t="s">
        <v>393</v>
      </c>
      <c r="D108" s="342" t="s">
        <v>1614</v>
      </c>
      <c r="E108" s="515" t="s">
        <v>140</v>
      </c>
      <c r="F108" s="512">
        <v>76</v>
      </c>
      <c r="G108" s="183"/>
      <c r="H108" s="177"/>
      <c r="I108" s="182"/>
      <c r="J108" s="185"/>
      <c r="K108" s="185"/>
      <c r="L108" s="231"/>
      <c r="M108" s="232"/>
      <c r="N108" s="231"/>
      <c r="O108" s="231"/>
      <c r="P108" s="231"/>
      <c r="Q108" s="233"/>
    </row>
    <row r="109" spans="1:17" s="56" customFormat="1" ht="45">
      <c r="A109" s="251">
        <v>88</v>
      </c>
      <c r="B109" s="505"/>
      <c r="C109" s="513" t="s">
        <v>394</v>
      </c>
      <c r="D109" s="342" t="s">
        <v>1613</v>
      </c>
      <c r="E109" s="515" t="s">
        <v>140</v>
      </c>
      <c r="F109" s="512">
        <v>63</v>
      </c>
      <c r="G109" s="183"/>
      <c r="H109" s="177"/>
      <c r="I109" s="182"/>
      <c r="J109" s="185"/>
      <c r="K109" s="185"/>
      <c r="L109" s="231"/>
      <c r="M109" s="232"/>
      <c r="N109" s="231"/>
      <c r="O109" s="231"/>
      <c r="P109" s="231"/>
      <c r="Q109" s="233"/>
    </row>
    <row r="110" spans="1:17" s="56" customFormat="1" ht="60">
      <c r="A110" s="251">
        <v>89</v>
      </c>
      <c r="B110" s="505"/>
      <c r="C110" s="513" t="s">
        <v>395</v>
      </c>
      <c r="D110" s="342" t="s">
        <v>1614</v>
      </c>
      <c r="E110" s="515" t="s">
        <v>140</v>
      </c>
      <c r="F110" s="512">
        <v>88</v>
      </c>
      <c r="G110" s="183"/>
      <c r="H110" s="177"/>
      <c r="I110" s="182"/>
      <c r="J110" s="185"/>
      <c r="K110" s="185"/>
      <c r="L110" s="231"/>
      <c r="M110" s="232"/>
      <c r="N110" s="231"/>
      <c r="O110" s="231"/>
      <c r="P110" s="231"/>
      <c r="Q110" s="233"/>
    </row>
    <row r="111" spans="1:17" s="56" customFormat="1" ht="45">
      <c r="A111" s="251">
        <v>90</v>
      </c>
      <c r="B111" s="505"/>
      <c r="C111" s="513" t="s">
        <v>396</v>
      </c>
      <c r="D111" s="342" t="s">
        <v>1613</v>
      </c>
      <c r="E111" s="515" t="s">
        <v>140</v>
      </c>
      <c r="F111" s="512">
        <v>12</v>
      </c>
      <c r="G111" s="183"/>
      <c r="H111" s="177"/>
      <c r="I111" s="182"/>
      <c r="J111" s="185"/>
      <c r="K111" s="185"/>
      <c r="L111" s="231"/>
      <c r="M111" s="232"/>
      <c r="N111" s="231"/>
      <c r="O111" s="231"/>
      <c r="P111" s="231"/>
      <c r="Q111" s="233"/>
    </row>
    <row r="112" spans="1:17" s="56" customFormat="1" ht="60">
      <c r="A112" s="251">
        <v>91</v>
      </c>
      <c r="B112" s="505"/>
      <c r="C112" s="513" t="s">
        <v>397</v>
      </c>
      <c r="D112" s="342" t="s">
        <v>1614</v>
      </c>
      <c r="E112" s="515" t="s">
        <v>140</v>
      </c>
      <c r="F112" s="512">
        <v>6</v>
      </c>
      <c r="G112" s="183"/>
      <c r="H112" s="177"/>
      <c r="I112" s="182"/>
      <c r="J112" s="185"/>
      <c r="K112" s="185"/>
      <c r="L112" s="231"/>
      <c r="M112" s="232"/>
      <c r="N112" s="231"/>
      <c r="O112" s="231"/>
      <c r="P112" s="231"/>
      <c r="Q112" s="233"/>
    </row>
    <row r="113" spans="1:17" s="56" customFormat="1" ht="45">
      <c r="A113" s="251">
        <v>92</v>
      </c>
      <c r="B113" s="505"/>
      <c r="C113" s="513" t="s">
        <v>398</v>
      </c>
      <c r="D113" s="342" t="s">
        <v>1613</v>
      </c>
      <c r="E113" s="515" t="s">
        <v>140</v>
      </c>
      <c r="F113" s="512">
        <v>15</v>
      </c>
      <c r="G113" s="183"/>
      <c r="H113" s="177"/>
      <c r="I113" s="182"/>
      <c r="J113" s="185"/>
      <c r="K113" s="185"/>
      <c r="L113" s="231"/>
      <c r="M113" s="232"/>
      <c r="N113" s="231"/>
      <c r="O113" s="231"/>
      <c r="P113" s="231"/>
      <c r="Q113" s="233"/>
    </row>
    <row r="114" spans="1:17" s="56" customFormat="1" ht="60">
      <c r="A114" s="251">
        <v>93</v>
      </c>
      <c r="B114" s="505"/>
      <c r="C114" s="513" t="s">
        <v>399</v>
      </c>
      <c r="D114" s="342" t="s">
        <v>1614</v>
      </c>
      <c r="E114" s="515" t="s">
        <v>140</v>
      </c>
      <c r="F114" s="512">
        <v>28</v>
      </c>
      <c r="G114" s="183"/>
      <c r="H114" s="177"/>
      <c r="I114" s="182"/>
      <c r="J114" s="185"/>
      <c r="K114" s="185"/>
      <c r="L114" s="231"/>
      <c r="M114" s="232"/>
      <c r="N114" s="231"/>
      <c r="O114" s="231"/>
      <c r="P114" s="231"/>
      <c r="Q114" s="233"/>
    </row>
    <row r="115" spans="1:17" s="56" customFormat="1" ht="45">
      <c r="A115" s="251">
        <v>94</v>
      </c>
      <c r="B115" s="505"/>
      <c r="C115" s="511" t="s">
        <v>400</v>
      </c>
      <c r="D115" s="359" t="s">
        <v>1618</v>
      </c>
      <c r="E115" s="515" t="s">
        <v>140</v>
      </c>
      <c r="F115" s="512">
        <v>12</v>
      </c>
      <c r="G115" s="183"/>
      <c r="H115" s="177"/>
      <c r="I115" s="182"/>
      <c r="J115" s="187"/>
      <c r="K115" s="185"/>
      <c r="L115" s="231"/>
      <c r="M115" s="232"/>
      <c r="N115" s="231"/>
      <c r="O115" s="231"/>
      <c r="P115" s="231"/>
      <c r="Q115" s="233"/>
    </row>
    <row r="116" spans="1:17" s="56" customFormat="1" ht="60">
      <c r="A116" s="251">
        <v>95</v>
      </c>
      <c r="B116" s="505"/>
      <c r="C116" s="511" t="s">
        <v>401</v>
      </c>
      <c r="D116" s="359" t="s">
        <v>1614</v>
      </c>
      <c r="E116" s="515" t="s">
        <v>140</v>
      </c>
      <c r="F116" s="512">
        <v>13</v>
      </c>
      <c r="G116" s="183"/>
      <c r="H116" s="177"/>
      <c r="I116" s="182"/>
      <c r="J116" s="187"/>
      <c r="K116" s="185"/>
      <c r="L116" s="231"/>
      <c r="M116" s="232"/>
      <c r="N116" s="231"/>
      <c r="O116" s="231"/>
      <c r="P116" s="231"/>
      <c r="Q116" s="233"/>
    </row>
    <row r="117" spans="1:17" s="56" customFormat="1" ht="45">
      <c r="A117" s="251">
        <v>96</v>
      </c>
      <c r="B117" s="505"/>
      <c r="C117" s="511" t="s">
        <v>402</v>
      </c>
      <c r="D117" s="359" t="s">
        <v>1618</v>
      </c>
      <c r="E117" s="515" t="s">
        <v>140</v>
      </c>
      <c r="F117" s="512">
        <v>24</v>
      </c>
      <c r="G117" s="183"/>
      <c r="H117" s="177"/>
      <c r="I117" s="182"/>
      <c r="J117" s="187"/>
      <c r="K117" s="185"/>
      <c r="L117" s="231"/>
      <c r="M117" s="232"/>
      <c r="N117" s="231"/>
      <c r="O117" s="231"/>
      <c r="P117" s="231"/>
      <c r="Q117" s="233"/>
    </row>
    <row r="118" spans="1:17" s="56" customFormat="1" ht="60">
      <c r="A118" s="251">
        <v>97</v>
      </c>
      <c r="B118" s="505"/>
      <c r="C118" s="511" t="s">
        <v>403</v>
      </c>
      <c r="D118" s="359" t="s">
        <v>1614</v>
      </c>
      <c r="E118" s="515" t="s">
        <v>140</v>
      </c>
      <c r="F118" s="512">
        <v>18</v>
      </c>
      <c r="G118" s="183"/>
      <c r="H118" s="177"/>
      <c r="I118" s="182"/>
      <c r="J118" s="187"/>
      <c r="K118" s="185"/>
      <c r="L118" s="231"/>
      <c r="M118" s="232"/>
      <c r="N118" s="231"/>
      <c r="O118" s="231"/>
      <c r="P118" s="231"/>
      <c r="Q118" s="233"/>
    </row>
    <row r="119" spans="1:17" s="56" customFormat="1" ht="45">
      <c r="A119" s="251">
        <v>98</v>
      </c>
      <c r="B119" s="505"/>
      <c r="C119" s="511" t="s">
        <v>404</v>
      </c>
      <c r="D119" s="508" t="s">
        <v>1618</v>
      </c>
      <c r="E119" s="515" t="s">
        <v>140</v>
      </c>
      <c r="F119" s="512">
        <v>30</v>
      </c>
      <c r="G119" s="183"/>
      <c r="H119" s="177"/>
      <c r="I119" s="182"/>
      <c r="J119" s="187"/>
      <c r="K119" s="185"/>
      <c r="L119" s="231"/>
      <c r="M119" s="232"/>
      <c r="N119" s="231"/>
      <c r="O119" s="231"/>
      <c r="P119" s="231"/>
      <c r="Q119" s="233"/>
    </row>
    <row r="120" spans="1:17" s="56" customFormat="1" ht="60">
      <c r="A120" s="251">
        <v>99</v>
      </c>
      <c r="B120" s="505"/>
      <c r="C120" s="511" t="s">
        <v>405</v>
      </c>
      <c r="D120" s="508" t="s">
        <v>1614</v>
      </c>
      <c r="E120" s="515" t="s">
        <v>140</v>
      </c>
      <c r="F120" s="512">
        <v>4</v>
      </c>
      <c r="G120" s="183"/>
      <c r="H120" s="177"/>
      <c r="I120" s="182"/>
      <c r="J120" s="187"/>
      <c r="K120" s="185"/>
      <c r="L120" s="231"/>
      <c r="M120" s="232"/>
      <c r="N120" s="231"/>
      <c r="O120" s="231"/>
      <c r="P120" s="231"/>
      <c r="Q120" s="233"/>
    </row>
    <row r="121" spans="1:17" s="56" customFormat="1" ht="45">
      <c r="A121" s="251">
        <v>100</v>
      </c>
      <c r="B121" s="505"/>
      <c r="C121" s="511" t="s">
        <v>406</v>
      </c>
      <c r="D121" s="508" t="s">
        <v>1618</v>
      </c>
      <c r="E121" s="515" t="s">
        <v>140</v>
      </c>
      <c r="F121" s="512">
        <v>3</v>
      </c>
      <c r="G121" s="183"/>
      <c r="H121" s="177"/>
      <c r="I121" s="182"/>
      <c r="J121" s="187"/>
      <c r="K121" s="185"/>
      <c r="L121" s="231"/>
      <c r="M121" s="232"/>
      <c r="N121" s="231"/>
      <c r="O121" s="231"/>
      <c r="P121" s="231"/>
      <c r="Q121" s="233"/>
    </row>
    <row r="122" spans="1:17" s="56" customFormat="1" ht="60">
      <c r="A122" s="251">
        <v>101</v>
      </c>
      <c r="B122" s="505"/>
      <c r="C122" s="511" t="s">
        <v>407</v>
      </c>
      <c r="D122" s="508" t="s">
        <v>1614</v>
      </c>
      <c r="E122" s="515" t="s">
        <v>140</v>
      </c>
      <c r="F122" s="512">
        <v>8</v>
      </c>
      <c r="G122" s="183"/>
      <c r="H122" s="177"/>
      <c r="I122" s="182"/>
      <c r="J122" s="187"/>
      <c r="K122" s="185"/>
      <c r="L122" s="231"/>
      <c r="M122" s="232"/>
      <c r="N122" s="231"/>
      <c r="O122" s="231"/>
      <c r="P122" s="231"/>
      <c r="Q122" s="233"/>
    </row>
    <row r="123" spans="1:17" s="56" customFormat="1" ht="60">
      <c r="A123" s="251">
        <v>102</v>
      </c>
      <c r="B123" s="505"/>
      <c r="C123" s="511" t="s">
        <v>408</v>
      </c>
      <c r="D123" s="508" t="s">
        <v>1614</v>
      </c>
      <c r="E123" s="515" t="s">
        <v>140</v>
      </c>
      <c r="F123" s="512">
        <v>1</v>
      </c>
      <c r="G123" s="183"/>
      <c r="H123" s="177"/>
      <c r="I123" s="182"/>
      <c r="J123" s="187"/>
      <c r="K123" s="185"/>
      <c r="L123" s="231"/>
      <c r="M123" s="232"/>
      <c r="N123" s="231"/>
      <c r="O123" s="231"/>
      <c r="P123" s="231"/>
      <c r="Q123" s="233"/>
    </row>
    <row r="124" spans="1:17" s="56" customFormat="1" ht="60">
      <c r="A124" s="251">
        <v>103</v>
      </c>
      <c r="B124" s="505"/>
      <c r="C124" s="511" t="s">
        <v>409</v>
      </c>
      <c r="D124" s="508" t="s">
        <v>1614</v>
      </c>
      <c r="E124" s="515" t="s">
        <v>140</v>
      </c>
      <c r="F124" s="512">
        <v>14</v>
      </c>
      <c r="G124" s="183"/>
      <c r="H124" s="177"/>
      <c r="I124" s="182"/>
      <c r="J124" s="187"/>
      <c r="K124" s="185"/>
      <c r="L124" s="231"/>
      <c r="M124" s="232"/>
      <c r="N124" s="231"/>
      <c r="O124" s="231"/>
      <c r="P124" s="231"/>
      <c r="Q124" s="233"/>
    </row>
    <row r="125" spans="1:17" s="56" customFormat="1" ht="60">
      <c r="A125" s="251">
        <v>104</v>
      </c>
      <c r="B125" s="505"/>
      <c r="C125" s="511" t="s">
        <v>410</v>
      </c>
      <c r="D125" s="508" t="s">
        <v>1614</v>
      </c>
      <c r="E125" s="515" t="s">
        <v>140</v>
      </c>
      <c r="F125" s="512">
        <v>7</v>
      </c>
      <c r="G125" s="183"/>
      <c r="H125" s="177"/>
      <c r="I125" s="182"/>
      <c r="J125" s="187"/>
      <c r="K125" s="185"/>
      <c r="L125" s="231"/>
      <c r="M125" s="232"/>
      <c r="N125" s="231"/>
      <c r="O125" s="231"/>
      <c r="P125" s="231"/>
      <c r="Q125" s="233"/>
    </row>
    <row r="126" spans="1:17" s="56" customFormat="1" ht="15">
      <c r="A126" s="251">
        <v>105</v>
      </c>
      <c r="B126" s="505"/>
      <c r="C126" s="511" t="s">
        <v>411</v>
      </c>
      <c r="D126" s="508"/>
      <c r="E126" s="515" t="s">
        <v>140</v>
      </c>
      <c r="F126" s="512">
        <v>47</v>
      </c>
      <c r="G126" s="183"/>
      <c r="H126" s="177"/>
      <c r="I126" s="182"/>
      <c r="J126" s="187"/>
      <c r="K126" s="185"/>
      <c r="L126" s="231"/>
      <c r="M126" s="232"/>
      <c r="N126" s="231"/>
      <c r="O126" s="231"/>
      <c r="P126" s="231"/>
      <c r="Q126" s="233"/>
    </row>
    <row r="127" spans="1:17" s="56" customFormat="1" ht="15">
      <c r="A127" s="251">
        <v>106</v>
      </c>
      <c r="B127" s="505"/>
      <c r="C127" s="516" t="s">
        <v>412</v>
      </c>
      <c r="D127" s="508"/>
      <c r="E127" s="515" t="s">
        <v>140</v>
      </c>
      <c r="F127" s="512">
        <v>651</v>
      </c>
      <c r="G127" s="183"/>
      <c r="H127" s="177"/>
      <c r="I127" s="182"/>
      <c r="J127" s="185"/>
      <c r="K127" s="185"/>
      <c r="L127" s="231"/>
      <c r="M127" s="232"/>
      <c r="N127" s="231"/>
      <c r="O127" s="231"/>
      <c r="P127" s="231"/>
      <c r="Q127" s="233"/>
    </row>
    <row r="128" spans="1:17" s="56" customFormat="1" ht="15">
      <c r="A128" s="251">
        <v>107</v>
      </c>
      <c r="B128" s="505"/>
      <c r="C128" s="511" t="s">
        <v>413</v>
      </c>
      <c r="D128" s="342"/>
      <c r="E128" s="515" t="s">
        <v>140</v>
      </c>
      <c r="F128" s="512">
        <v>50</v>
      </c>
      <c r="G128" s="183"/>
      <c r="H128" s="177"/>
      <c r="I128" s="182"/>
      <c r="J128" s="185"/>
      <c r="K128" s="185"/>
      <c r="L128" s="231"/>
      <c r="M128" s="232"/>
      <c r="N128" s="231"/>
      <c r="O128" s="231"/>
      <c r="P128" s="231"/>
      <c r="Q128" s="233"/>
    </row>
    <row r="129" spans="1:17" s="56" customFormat="1" ht="45">
      <c r="A129" s="251">
        <v>107</v>
      </c>
      <c r="B129" s="505"/>
      <c r="C129" s="517" t="s">
        <v>414</v>
      </c>
      <c r="D129" s="360" t="s">
        <v>1619</v>
      </c>
      <c r="E129" s="518" t="s">
        <v>141</v>
      </c>
      <c r="F129" s="519">
        <v>7</v>
      </c>
      <c r="G129" s="183"/>
      <c r="H129" s="177"/>
      <c r="I129" s="182"/>
      <c r="J129" s="186"/>
      <c r="K129" s="185"/>
      <c r="L129" s="231"/>
      <c r="M129" s="232"/>
      <c r="N129" s="231"/>
      <c r="O129" s="231"/>
      <c r="P129" s="231"/>
      <c r="Q129" s="233"/>
    </row>
    <row r="130" spans="1:17" s="56" customFormat="1" ht="15">
      <c r="A130" s="251">
        <v>108</v>
      </c>
      <c r="B130" s="505"/>
      <c r="C130" s="511" t="s">
        <v>375</v>
      </c>
      <c r="D130" s="360"/>
      <c r="E130" s="518" t="s">
        <v>141</v>
      </c>
      <c r="F130" s="519">
        <v>1</v>
      </c>
      <c r="G130" s="164"/>
      <c r="H130" s="164"/>
      <c r="I130" s="178"/>
      <c r="J130" s="178"/>
      <c r="K130" s="178"/>
      <c r="L130" s="231"/>
      <c r="M130" s="232"/>
      <c r="N130" s="231"/>
      <c r="O130" s="231"/>
      <c r="P130" s="231"/>
      <c r="Q130" s="233"/>
    </row>
    <row r="131" spans="1:17" s="56" customFormat="1" ht="18.75">
      <c r="A131" s="251"/>
      <c r="B131" s="349"/>
      <c r="C131" s="503" t="s">
        <v>415</v>
      </c>
      <c r="D131" s="503"/>
      <c r="E131" s="503"/>
      <c r="F131" s="503"/>
      <c r="G131" s="164"/>
      <c r="H131" s="164"/>
      <c r="I131" s="178"/>
      <c r="J131" s="178"/>
      <c r="K131" s="178"/>
      <c r="L131" s="231"/>
      <c r="M131" s="232"/>
      <c r="N131" s="231"/>
      <c r="O131" s="231"/>
      <c r="P131" s="231"/>
      <c r="Q131" s="233"/>
    </row>
    <row r="132" spans="1:17" s="56" customFormat="1" ht="45">
      <c r="A132" s="251">
        <v>109</v>
      </c>
      <c r="B132" s="520"/>
      <c r="C132" s="521" t="s">
        <v>1620</v>
      </c>
      <c r="D132" s="520"/>
      <c r="E132" s="360" t="s">
        <v>140</v>
      </c>
      <c r="F132" s="520">
        <v>254</v>
      </c>
      <c r="G132" s="164"/>
      <c r="H132" s="177"/>
      <c r="I132" s="182"/>
      <c r="J132" s="178"/>
      <c r="K132" s="185"/>
      <c r="L132" s="231"/>
      <c r="M132" s="232"/>
      <c r="N132" s="231"/>
      <c r="O132" s="231"/>
      <c r="P132" s="231"/>
      <c r="Q132" s="233"/>
    </row>
    <row r="133" spans="1:17" s="56" customFormat="1" ht="30">
      <c r="A133" s="251">
        <v>110</v>
      </c>
      <c r="B133" s="520"/>
      <c r="C133" s="521" t="s">
        <v>1621</v>
      </c>
      <c r="D133" s="520"/>
      <c r="E133" s="360" t="s">
        <v>140</v>
      </c>
      <c r="F133" s="520">
        <v>2</v>
      </c>
      <c r="G133" s="164"/>
      <c r="H133" s="177"/>
      <c r="I133" s="182"/>
      <c r="J133" s="178"/>
      <c r="K133" s="185"/>
      <c r="L133" s="231"/>
      <c r="M133" s="232"/>
      <c r="N133" s="231"/>
      <c r="O133" s="231"/>
      <c r="P133" s="231"/>
      <c r="Q133" s="233"/>
    </row>
    <row r="134" spans="1:17" s="56" customFormat="1" ht="30">
      <c r="A134" s="251">
        <v>111</v>
      </c>
      <c r="B134" s="520"/>
      <c r="C134" s="521" t="s">
        <v>1622</v>
      </c>
      <c r="D134" s="520"/>
      <c r="E134" s="360" t="s">
        <v>140</v>
      </c>
      <c r="F134" s="520">
        <v>1</v>
      </c>
      <c r="G134" s="164"/>
      <c r="H134" s="177"/>
      <c r="I134" s="182"/>
      <c r="J134" s="178"/>
      <c r="K134" s="185"/>
      <c r="L134" s="231"/>
      <c r="M134" s="232"/>
      <c r="N134" s="231"/>
      <c r="O134" s="231"/>
      <c r="P134" s="231"/>
      <c r="Q134" s="233"/>
    </row>
    <row r="135" spans="1:17" s="56" customFormat="1" ht="30">
      <c r="A135" s="251">
        <v>112</v>
      </c>
      <c r="B135" s="520"/>
      <c r="C135" s="521" t="s">
        <v>1623</v>
      </c>
      <c r="D135" s="520"/>
      <c r="E135" s="520" t="s">
        <v>146</v>
      </c>
      <c r="F135" s="520">
        <v>750</v>
      </c>
      <c r="G135" s="164"/>
      <c r="H135" s="177"/>
      <c r="I135" s="182"/>
      <c r="J135" s="178"/>
      <c r="K135" s="185"/>
      <c r="L135" s="231"/>
      <c r="M135" s="232"/>
      <c r="N135" s="231"/>
      <c r="O135" s="231"/>
      <c r="P135" s="231"/>
      <c r="Q135" s="233"/>
    </row>
    <row r="136" spans="1:17" s="56" customFormat="1" ht="30">
      <c r="A136" s="251">
        <v>113</v>
      </c>
      <c r="B136" s="520"/>
      <c r="C136" s="521" t="s">
        <v>1624</v>
      </c>
      <c r="D136" s="520"/>
      <c r="E136" s="520" t="s">
        <v>146</v>
      </c>
      <c r="F136" s="520">
        <v>750</v>
      </c>
      <c r="G136" s="164"/>
      <c r="H136" s="177"/>
      <c r="I136" s="182"/>
      <c r="J136" s="178"/>
      <c r="K136" s="185"/>
      <c r="L136" s="231"/>
      <c r="M136" s="232"/>
      <c r="N136" s="231"/>
      <c r="O136" s="231"/>
      <c r="P136" s="231"/>
      <c r="Q136" s="233"/>
    </row>
    <row r="137" spans="1:17" s="56" customFormat="1" ht="30">
      <c r="A137" s="251">
        <v>114</v>
      </c>
      <c r="B137" s="520"/>
      <c r="C137" s="521" t="s">
        <v>416</v>
      </c>
      <c r="D137" s="520"/>
      <c r="E137" s="520" t="s">
        <v>141</v>
      </c>
      <c r="F137" s="520">
        <v>1</v>
      </c>
      <c r="G137" s="164"/>
      <c r="H137" s="177"/>
      <c r="I137" s="182"/>
      <c r="J137" s="178"/>
      <c r="K137" s="185"/>
      <c r="L137" s="231"/>
      <c r="M137" s="232"/>
      <c r="N137" s="231"/>
      <c r="O137" s="231"/>
      <c r="P137" s="231"/>
      <c r="Q137" s="233"/>
    </row>
    <row r="138" spans="1:17" s="56" customFormat="1" ht="45">
      <c r="A138" s="251">
        <v>115</v>
      </c>
      <c r="B138" s="520"/>
      <c r="C138" s="521" t="s">
        <v>417</v>
      </c>
      <c r="D138" s="520"/>
      <c r="E138" s="520" t="s">
        <v>141</v>
      </c>
      <c r="F138" s="520">
        <v>2</v>
      </c>
      <c r="G138" s="164"/>
      <c r="H138" s="177"/>
      <c r="I138" s="182"/>
      <c r="J138" s="178"/>
      <c r="K138" s="185"/>
      <c r="L138" s="231"/>
      <c r="M138" s="232"/>
      <c r="N138" s="231"/>
      <c r="O138" s="231"/>
      <c r="P138" s="231"/>
      <c r="Q138" s="233"/>
    </row>
    <row r="139" spans="1:17" s="56" customFormat="1" ht="15">
      <c r="A139" s="251">
        <v>116</v>
      </c>
      <c r="B139" s="520"/>
      <c r="C139" s="521" t="s">
        <v>418</v>
      </c>
      <c r="D139" s="520"/>
      <c r="E139" s="360" t="s">
        <v>140</v>
      </c>
      <c r="F139" s="520">
        <v>16</v>
      </c>
      <c r="G139" s="164"/>
      <c r="H139" s="177"/>
      <c r="I139" s="182"/>
      <c r="J139" s="178"/>
      <c r="K139" s="185"/>
      <c r="L139" s="231"/>
      <c r="M139" s="232"/>
      <c r="N139" s="231"/>
      <c r="O139" s="231"/>
      <c r="P139" s="231"/>
      <c r="Q139" s="233"/>
    </row>
    <row r="140" spans="1:17" s="56" customFormat="1" ht="15">
      <c r="A140" s="251">
        <v>117</v>
      </c>
      <c r="B140" s="520"/>
      <c r="C140" s="521" t="s">
        <v>419</v>
      </c>
      <c r="D140" s="520"/>
      <c r="E140" s="360" t="s">
        <v>140</v>
      </c>
      <c r="F140" s="520">
        <v>16</v>
      </c>
      <c r="G140" s="164"/>
      <c r="H140" s="177"/>
      <c r="I140" s="182"/>
      <c r="J140" s="178"/>
      <c r="K140" s="185"/>
      <c r="L140" s="231"/>
      <c r="M140" s="232"/>
      <c r="N140" s="231"/>
      <c r="O140" s="231"/>
      <c r="P140" s="231"/>
      <c r="Q140" s="233"/>
    </row>
    <row r="141" spans="1:17" s="56" customFormat="1" ht="15">
      <c r="A141" s="251">
        <v>118</v>
      </c>
      <c r="B141" s="520"/>
      <c r="C141" s="511" t="s">
        <v>375</v>
      </c>
      <c r="D141" s="296"/>
      <c r="E141" s="515" t="s">
        <v>141</v>
      </c>
      <c r="F141" s="508">
        <v>1</v>
      </c>
      <c r="G141" s="164"/>
      <c r="H141" s="164"/>
      <c r="I141" s="178"/>
      <c r="J141" s="178"/>
      <c r="K141" s="178"/>
      <c r="L141" s="231"/>
      <c r="M141" s="232"/>
      <c r="N141" s="231"/>
      <c r="O141" s="231"/>
      <c r="P141" s="231"/>
      <c r="Q141" s="233"/>
    </row>
    <row r="142" spans="1:17" s="56" customFormat="1" ht="37.5">
      <c r="A142" s="251"/>
      <c r="B142" s="349"/>
      <c r="C142" s="522" t="s">
        <v>420</v>
      </c>
      <c r="D142" s="522"/>
      <c r="E142" s="522"/>
      <c r="F142" s="522"/>
      <c r="G142" s="164"/>
      <c r="H142" s="164"/>
      <c r="I142" s="178"/>
      <c r="J142" s="178"/>
      <c r="K142" s="178"/>
      <c r="L142" s="231"/>
      <c r="M142" s="232"/>
      <c r="N142" s="231"/>
      <c r="O142" s="231"/>
      <c r="P142" s="231"/>
      <c r="Q142" s="233"/>
    </row>
    <row r="143" spans="1:17" s="56" customFormat="1" ht="15">
      <c r="A143" s="251">
        <v>119</v>
      </c>
      <c r="B143" s="508"/>
      <c r="C143" s="511" t="s">
        <v>421</v>
      </c>
      <c r="D143" s="508"/>
      <c r="E143" s="508" t="s">
        <v>146</v>
      </c>
      <c r="F143" s="508">
        <v>410</v>
      </c>
      <c r="G143" s="183"/>
      <c r="H143" s="177"/>
      <c r="I143" s="182"/>
      <c r="J143" s="185"/>
      <c r="K143" s="185"/>
      <c r="L143" s="231"/>
      <c r="M143" s="232"/>
      <c r="N143" s="231"/>
      <c r="O143" s="231"/>
      <c r="P143" s="231"/>
      <c r="Q143" s="233"/>
    </row>
    <row r="144" spans="1:17" s="56" customFormat="1" ht="15">
      <c r="A144" s="251">
        <v>120</v>
      </c>
      <c r="B144" s="508"/>
      <c r="C144" s="511" t="s">
        <v>422</v>
      </c>
      <c r="D144" s="296"/>
      <c r="E144" s="353" t="s">
        <v>146</v>
      </c>
      <c r="F144" s="512">
        <v>120</v>
      </c>
      <c r="G144" s="183"/>
      <c r="H144" s="177"/>
      <c r="I144" s="182"/>
      <c r="J144" s="185"/>
      <c r="K144" s="185"/>
      <c r="L144" s="231"/>
      <c r="M144" s="232"/>
      <c r="N144" s="231"/>
      <c r="O144" s="231"/>
      <c r="P144" s="231"/>
      <c r="Q144" s="233"/>
    </row>
    <row r="145" spans="1:17" s="56" customFormat="1" ht="15">
      <c r="A145" s="251">
        <v>121</v>
      </c>
      <c r="B145" s="508"/>
      <c r="C145" s="511" t="s">
        <v>423</v>
      </c>
      <c r="D145" s="296"/>
      <c r="E145" s="353" t="s">
        <v>146</v>
      </c>
      <c r="F145" s="512">
        <v>40</v>
      </c>
      <c r="G145" s="183"/>
      <c r="H145" s="177"/>
      <c r="I145" s="182"/>
      <c r="J145" s="185"/>
      <c r="K145" s="185"/>
      <c r="L145" s="231"/>
      <c r="M145" s="232"/>
      <c r="N145" s="231"/>
      <c r="O145" s="231"/>
      <c r="P145" s="231"/>
      <c r="Q145" s="233"/>
    </row>
    <row r="146" spans="1:17" s="56" customFormat="1" ht="30">
      <c r="A146" s="251">
        <v>122</v>
      </c>
      <c r="B146" s="508"/>
      <c r="C146" s="511" t="s">
        <v>424</v>
      </c>
      <c r="D146" s="508"/>
      <c r="E146" s="508" t="s">
        <v>140</v>
      </c>
      <c r="F146" s="508">
        <v>1</v>
      </c>
      <c r="G146" s="183"/>
      <c r="H146" s="177"/>
      <c r="I146" s="182"/>
      <c r="J146" s="185"/>
      <c r="K146" s="185"/>
      <c r="L146" s="231"/>
      <c r="M146" s="232"/>
      <c r="N146" s="231"/>
      <c r="O146" s="231"/>
      <c r="P146" s="231"/>
      <c r="Q146" s="233"/>
    </row>
    <row r="147" spans="1:17" s="56" customFormat="1" ht="30">
      <c r="A147" s="251">
        <v>123</v>
      </c>
      <c r="B147" s="508"/>
      <c r="C147" s="511" t="s">
        <v>425</v>
      </c>
      <c r="D147" s="508"/>
      <c r="E147" s="508" t="s">
        <v>140</v>
      </c>
      <c r="F147" s="508">
        <v>36</v>
      </c>
      <c r="G147" s="183"/>
      <c r="H147" s="177"/>
      <c r="I147" s="182"/>
      <c r="J147" s="185"/>
      <c r="K147" s="185"/>
      <c r="L147" s="231"/>
      <c r="M147" s="232"/>
      <c r="N147" s="231"/>
      <c r="O147" s="231"/>
      <c r="P147" s="231"/>
      <c r="Q147" s="233"/>
    </row>
    <row r="148" spans="1:17" s="56" customFormat="1" ht="30">
      <c r="A148" s="251">
        <v>124</v>
      </c>
      <c r="B148" s="508"/>
      <c r="C148" s="511" t="s">
        <v>426</v>
      </c>
      <c r="D148" s="508"/>
      <c r="E148" s="508" t="s">
        <v>141</v>
      </c>
      <c r="F148" s="508">
        <v>8</v>
      </c>
      <c r="G148" s="183"/>
      <c r="H148" s="177"/>
      <c r="I148" s="182"/>
      <c r="J148" s="185"/>
      <c r="K148" s="185"/>
      <c r="L148" s="231"/>
      <c r="M148" s="232"/>
      <c r="N148" s="231"/>
      <c r="O148" s="231"/>
      <c r="P148" s="231"/>
      <c r="Q148" s="233"/>
    </row>
    <row r="149" spans="1:17" s="56" customFormat="1" ht="30">
      <c r="A149" s="251">
        <v>125</v>
      </c>
      <c r="B149" s="508"/>
      <c r="C149" s="358" t="s">
        <v>427</v>
      </c>
      <c r="D149" s="508"/>
      <c r="E149" s="508" t="s">
        <v>141</v>
      </c>
      <c r="F149" s="508">
        <v>5</v>
      </c>
      <c r="G149" s="183"/>
      <c r="H149" s="177"/>
      <c r="I149" s="182"/>
      <c r="J149" s="185"/>
      <c r="K149" s="185"/>
      <c r="L149" s="231"/>
      <c r="M149" s="232"/>
      <c r="N149" s="231"/>
      <c r="O149" s="231"/>
      <c r="P149" s="231"/>
      <c r="Q149" s="233"/>
    </row>
    <row r="150" spans="1:17" s="56" customFormat="1" ht="30">
      <c r="A150" s="251">
        <v>126</v>
      </c>
      <c r="B150" s="508"/>
      <c r="C150" s="361" t="s">
        <v>428</v>
      </c>
      <c r="D150" s="508"/>
      <c r="E150" s="342" t="s">
        <v>140</v>
      </c>
      <c r="F150" s="508">
        <v>120</v>
      </c>
      <c r="G150" s="183"/>
      <c r="H150" s="177"/>
      <c r="I150" s="182"/>
      <c r="J150" s="185"/>
      <c r="K150" s="185"/>
      <c r="L150" s="231"/>
      <c r="M150" s="232"/>
      <c r="N150" s="231"/>
      <c r="O150" s="231"/>
      <c r="P150" s="231"/>
      <c r="Q150" s="233"/>
    </row>
    <row r="151" spans="1:17" s="56" customFormat="1" ht="30">
      <c r="A151" s="251">
        <v>127</v>
      </c>
      <c r="B151" s="508"/>
      <c r="C151" s="361" t="s">
        <v>429</v>
      </c>
      <c r="D151" s="508"/>
      <c r="E151" s="342" t="s">
        <v>140</v>
      </c>
      <c r="F151" s="508">
        <v>250</v>
      </c>
      <c r="G151" s="183"/>
      <c r="H151" s="177"/>
      <c r="I151" s="182"/>
      <c r="J151" s="185"/>
      <c r="K151" s="185"/>
      <c r="L151" s="231"/>
      <c r="M151" s="232"/>
      <c r="N151" s="231"/>
      <c r="O151" s="231"/>
      <c r="P151" s="231"/>
      <c r="Q151" s="233"/>
    </row>
    <row r="152" spans="1:17" s="56" customFormat="1" ht="30">
      <c r="A152" s="251">
        <v>128</v>
      </c>
      <c r="B152" s="508"/>
      <c r="C152" s="361" t="s">
        <v>430</v>
      </c>
      <c r="D152" s="508"/>
      <c r="E152" s="342" t="s">
        <v>140</v>
      </c>
      <c r="F152" s="508">
        <v>160</v>
      </c>
      <c r="G152" s="183"/>
      <c r="H152" s="177"/>
      <c r="I152" s="182"/>
      <c r="J152" s="185"/>
      <c r="K152" s="185"/>
      <c r="L152" s="231"/>
      <c r="M152" s="232"/>
      <c r="N152" s="231"/>
      <c r="O152" s="231"/>
      <c r="P152" s="231"/>
      <c r="Q152" s="233"/>
    </row>
    <row r="153" spans="1:17" s="56" customFormat="1" ht="15">
      <c r="A153" s="251">
        <v>129</v>
      </c>
      <c r="B153" s="508"/>
      <c r="C153" s="361" t="s">
        <v>431</v>
      </c>
      <c r="D153" s="508"/>
      <c r="E153" s="342" t="s">
        <v>140</v>
      </c>
      <c r="F153" s="508">
        <v>12</v>
      </c>
      <c r="G153" s="183"/>
      <c r="H153" s="177"/>
      <c r="I153" s="182"/>
      <c r="J153" s="185"/>
      <c r="K153" s="185"/>
      <c r="L153" s="231"/>
      <c r="M153" s="232"/>
      <c r="N153" s="231"/>
      <c r="O153" s="231"/>
      <c r="P153" s="231"/>
      <c r="Q153" s="233"/>
    </row>
    <row r="154" spans="1:17" s="56" customFormat="1" ht="15">
      <c r="A154" s="251">
        <v>130</v>
      </c>
      <c r="B154" s="508"/>
      <c r="C154" s="511" t="s">
        <v>432</v>
      </c>
      <c r="D154" s="508"/>
      <c r="E154" s="508" t="s">
        <v>146</v>
      </c>
      <c r="F154" s="508">
        <v>1500</v>
      </c>
      <c r="G154" s="183"/>
      <c r="H154" s="177"/>
      <c r="I154" s="182"/>
      <c r="J154" s="185"/>
      <c r="K154" s="185"/>
      <c r="L154" s="231"/>
      <c r="M154" s="232"/>
      <c r="N154" s="231"/>
      <c r="O154" s="231"/>
      <c r="P154" s="231"/>
      <c r="Q154" s="233"/>
    </row>
    <row r="155" spans="1:17" s="56" customFormat="1" ht="15">
      <c r="A155" s="251">
        <v>131</v>
      </c>
      <c r="B155" s="508"/>
      <c r="C155" s="511" t="s">
        <v>433</v>
      </c>
      <c r="D155" s="508"/>
      <c r="E155" s="508" t="s">
        <v>140</v>
      </c>
      <c r="F155" s="342">
        <v>2</v>
      </c>
      <c r="G155" s="183"/>
      <c r="H155" s="177"/>
      <c r="I155" s="182"/>
      <c r="J155" s="185"/>
      <c r="K155" s="185"/>
      <c r="L155" s="231"/>
      <c r="M155" s="232"/>
      <c r="N155" s="231"/>
      <c r="O155" s="231"/>
      <c r="P155" s="231"/>
      <c r="Q155" s="233"/>
    </row>
    <row r="156" spans="1:17" s="56" customFormat="1" ht="15">
      <c r="A156" s="251">
        <v>132</v>
      </c>
      <c r="B156" s="508"/>
      <c r="C156" s="511" t="s">
        <v>375</v>
      </c>
      <c r="D156" s="508"/>
      <c r="E156" s="508" t="s">
        <v>140</v>
      </c>
      <c r="F156" s="508">
        <v>1</v>
      </c>
      <c r="G156" s="164"/>
      <c r="H156" s="164"/>
      <c r="I156" s="178"/>
      <c r="J156" s="178"/>
      <c r="K156" s="178"/>
      <c r="L156" s="231"/>
      <c r="M156" s="232"/>
      <c r="N156" s="231"/>
      <c r="O156" s="231"/>
      <c r="P156" s="231"/>
      <c r="Q156" s="233"/>
    </row>
    <row r="157" spans="1:17">
      <c r="A157" s="252"/>
      <c r="B157" s="253"/>
      <c r="C157" s="254"/>
      <c r="D157" s="254"/>
      <c r="E157" s="255"/>
      <c r="F157" s="256"/>
      <c r="G157" s="257"/>
      <c r="H157" s="257"/>
      <c r="I157" s="257"/>
      <c r="J157" s="256"/>
      <c r="K157" s="256"/>
      <c r="L157" s="256"/>
      <c r="M157" s="256"/>
      <c r="N157" s="256"/>
      <c r="O157" s="256"/>
      <c r="P157" s="256"/>
      <c r="Q157" s="258"/>
    </row>
    <row r="158" spans="1:17" ht="15.4" customHeight="1">
      <c r="A158" s="223"/>
      <c r="B158" s="240"/>
      <c r="C158" s="863" t="s">
        <v>98</v>
      </c>
      <c r="D158" s="863"/>
      <c r="E158" s="864"/>
      <c r="F158" s="864"/>
      <c r="G158" s="864"/>
      <c r="H158" s="864"/>
      <c r="I158" s="864"/>
      <c r="J158" s="864"/>
      <c r="K158" s="864"/>
      <c r="L158" s="864"/>
      <c r="M158" s="241"/>
      <c r="N158" s="241"/>
      <c r="O158" s="241"/>
      <c r="P158" s="241"/>
      <c r="Q158" s="241"/>
    </row>
    <row r="159" spans="1:17" s="114" customFormat="1">
      <c r="J159" s="135"/>
    </row>
    <row r="160" spans="1:17" customFormat="1" ht="12.75" customHeight="1">
      <c r="B160" s="136" t="s">
        <v>52</v>
      </c>
    </row>
    <row r="161" spans="1:17" customFormat="1" ht="45" customHeight="1">
      <c r="A161"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857"/>
      <c r="C161" s="857"/>
      <c r="D161" s="857"/>
      <c r="E161" s="857"/>
      <c r="F161" s="857"/>
      <c r="G161" s="857"/>
      <c r="H161" s="857"/>
      <c r="I161" s="857"/>
      <c r="J161" s="857"/>
      <c r="K161" s="857"/>
      <c r="L161" s="857"/>
      <c r="M161" s="857"/>
      <c r="N161" s="857"/>
      <c r="O161" s="857"/>
      <c r="P161" s="857"/>
      <c r="Q161" s="857"/>
    </row>
    <row r="162" spans="1:17" customFormat="1" ht="76.7" customHeight="1">
      <c r="A162" s="857"/>
      <c r="B162" s="857"/>
      <c r="C162" s="857"/>
      <c r="D162" s="857"/>
      <c r="E162" s="857"/>
      <c r="F162" s="857"/>
      <c r="G162" s="857"/>
      <c r="H162" s="857"/>
      <c r="I162" s="857"/>
      <c r="J162" s="857"/>
      <c r="K162" s="857"/>
      <c r="L162" s="857"/>
      <c r="M162" s="857"/>
      <c r="N162" s="857"/>
      <c r="O162" s="857"/>
      <c r="P162" s="857"/>
      <c r="Q162" s="857"/>
    </row>
    <row r="163" spans="1:17" customFormat="1" ht="12.75" customHeight="1">
      <c r="B163" s="137"/>
    </row>
    <row r="164" spans="1:17" customFormat="1" ht="12.75" customHeight="1">
      <c r="B164" s="137"/>
    </row>
    <row r="165" spans="1:17" s="114" customFormat="1">
      <c r="B165" s="114" t="s">
        <v>8</v>
      </c>
      <c r="M165" s="142" t="str">
        <f>Koptame!B41</f>
        <v>Pārbaudīja:</v>
      </c>
      <c r="N165" s="142"/>
      <c r="O165" s="142"/>
      <c r="P165" s="142"/>
      <c r="Q165" s="142"/>
    </row>
    <row r="166" spans="1:17" s="114" customFormat="1">
      <c r="C166" s="134">
        <f>Koptame!C36</f>
        <v>0</v>
      </c>
      <c r="D166" s="134"/>
      <c r="M166" s="134"/>
      <c r="N166" s="854">
        <f>Koptame!C42</f>
        <v>0</v>
      </c>
      <c r="O166" s="854"/>
      <c r="P166" s="142"/>
      <c r="Q166" s="142"/>
    </row>
    <row r="167" spans="1:17" s="114" customFormat="1">
      <c r="C167" s="133">
        <f>Koptame!C37</f>
        <v>0</v>
      </c>
      <c r="D167" s="133"/>
      <c r="M167" s="133"/>
      <c r="N167" s="855">
        <f>Koptame!C43</f>
        <v>0</v>
      </c>
      <c r="O167" s="855"/>
      <c r="P167" s="142"/>
      <c r="Q167" s="142"/>
    </row>
    <row r="168" spans="1:17" s="114" customFormat="1" collapsed="1">
      <c r="B168" s="135"/>
      <c r="G168" s="135"/>
      <c r="H168" s="135"/>
    </row>
    <row r="169" spans="1:17">
      <c r="B169" s="56"/>
      <c r="G169" s="56"/>
      <c r="H169" s="56"/>
    </row>
    <row r="170" spans="1:17">
      <c r="B170" s="56"/>
      <c r="G170" s="56"/>
      <c r="H170" s="56"/>
    </row>
  </sheetData>
  <autoFilter ref="H1:H170" xr:uid="{00000000-0009-0000-0000-000014000000}"/>
  <mergeCells count="17">
    <mergeCell ref="A2:Q2"/>
    <mergeCell ref="E3:Q3"/>
    <mergeCell ref="E4:Q4"/>
    <mergeCell ref="E5:Q5"/>
    <mergeCell ref="M9:P9"/>
    <mergeCell ref="G11:L11"/>
    <mergeCell ref="M11:Q11"/>
    <mergeCell ref="A11:A12"/>
    <mergeCell ref="B11:B12"/>
    <mergeCell ref="E11:E12"/>
    <mergeCell ref="F11:F12"/>
    <mergeCell ref="C11:D12"/>
    <mergeCell ref="N167:O167"/>
    <mergeCell ref="C158:L158"/>
    <mergeCell ref="A162:Q162"/>
    <mergeCell ref="N166:O166"/>
    <mergeCell ref="A161:Q161"/>
  </mergeCells>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92D050"/>
  </sheetPr>
  <dimension ref="A1:Q50"/>
  <sheetViews>
    <sheetView showZeros="0" view="pageBreakPreview" topLeftCell="A28" zoomScale="110" zoomScaleNormal="100" zoomScaleSheetLayoutView="110" workbookViewId="0">
      <selection activeCell="G30" sqref="G30"/>
    </sheetView>
  </sheetViews>
  <sheetFormatPr defaultColWidth="9.140625" defaultRowHeight="14.25"/>
  <cols>
    <col min="1" max="1" width="9" style="19" customWidth="1"/>
    <col min="2" max="2" width="9.28515625" style="19" customWidth="1"/>
    <col min="3" max="3" width="40.28515625" style="19" customWidth="1"/>
    <col min="4" max="4" width="15.42578125" style="1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kops2!B28</f>
        <v>2,8</v>
      </c>
    </row>
    <row r="2" spans="1:17" s="24" customFormat="1" ht="15">
      <c r="A2" s="865" t="str">
        <f>C13</f>
        <v>Ugunsgrēka signalizācijas sistēma</v>
      </c>
      <c r="B2" s="865"/>
      <c r="C2" s="865"/>
      <c r="D2" s="865"/>
      <c r="E2" s="865"/>
      <c r="F2" s="865"/>
      <c r="G2" s="865"/>
      <c r="H2" s="865"/>
      <c r="I2" s="865"/>
      <c r="J2" s="865"/>
      <c r="K2" s="865"/>
      <c r="L2" s="865"/>
      <c r="M2" s="865"/>
      <c r="N2" s="865"/>
      <c r="O2" s="865"/>
      <c r="P2" s="865"/>
      <c r="Q2" s="865"/>
    </row>
    <row r="3" spans="1:17" ht="15">
      <c r="A3" s="20"/>
      <c r="B3" s="20"/>
      <c r="C3" s="20" t="s">
        <v>11</v>
      </c>
      <c r="D3" s="20"/>
      <c r="E3" s="867" t="str">
        <f>Koptame!C11</f>
        <v>Pirmsskolas izglītības iestāde</v>
      </c>
      <c r="F3" s="867"/>
      <c r="G3" s="867"/>
      <c r="H3" s="867"/>
      <c r="I3" s="867"/>
      <c r="J3" s="867"/>
      <c r="K3" s="867"/>
      <c r="L3" s="867"/>
      <c r="M3" s="867"/>
      <c r="N3" s="867"/>
      <c r="O3" s="867"/>
      <c r="P3" s="867"/>
      <c r="Q3" s="867"/>
    </row>
    <row r="4" spans="1:17" ht="15">
      <c r="A4" s="20"/>
      <c r="B4" s="20"/>
      <c r="C4" s="20" t="s">
        <v>12</v>
      </c>
      <c r="D4" s="20"/>
      <c r="E4" s="867" t="str">
        <f>Koptame!C12</f>
        <v>Pirmsskolas izglītības iestādes jaunbūve</v>
      </c>
      <c r="F4" s="867"/>
      <c r="G4" s="867"/>
      <c r="H4" s="867"/>
      <c r="I4" s="867"/>
      <c r="J4" s="867"/>
      <c r="K4" s="867"/>
      <c r="L4" s="867"/>
      <c r="M4" s="867"/>
      <c r="N4" s="867"/>
      <c r="O4" s="867"/>
      <c r="P4" s="867"/>
      <c r="Q4" s="867"/>
    </row>
    <row r="5" spans="1:17" ht="15">
      <c r="A5" s="20"/>
      <c r="B5" s="20"/>
      <c r="C5" s="20" t="s">
        <v>13</v>
      </c>
      <c r="D5" s="20"/>
      <c r="E5" s="867" t="str">
        <f>Koptame!C13</f>
        <v>Baložu iela 33, Baloži, Ķekavas novads</v>
      </c>
      <c r="F5" s="867"/>
      <c r="G5" s="867"/>
      <c r="H5" s="867"/>
      <c r="I5" s="867"/>
      <c r="J5" s="867"/>
      <c r="K5" s="867"/>
      <c r="L5" s="867"/>
      <c r="M5" s="867"/>
      <c r="N5" s="867"/>
      <c r="O5" s="867"/>
      <c r="P5" s="867"/>
      <c r="Q5" s="867"/>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Q38</f>
        <v>0</v>
      </c>
    </row>
    <row r="8" spans="1:17">
      <c r="A8" s="23"/>
      <c r="B8" s="23"/>
      <c r="E8" s="27"/>
      <c r="F8" s="43"/>
      <c r="G8" s="43"/>
      <c r="H8" s="43"/>
      <c r="I8" s="43"/>
      <c r="J8" s="43"/>
      <c r="K8" s="43"/>
      <c r="L8" s="43"/>
      <c r="O8" s="43"/>
      <c r="P8" s="43"/>
      <c r="Q8" s="25"/>
    </row>
    <row r="9" spans="1:17" ht="15.4" customHeight="1">
      <c r="A9" s="45"/>
      <c r="B9" s="45"/>
      <c r="K9" s="44"/>
      <c r="L9" s="44"/>
      <c r="M9" s="866" t="str">
        <f>Koptame!D16</f>
        <v xml:space="preserve">Tāme sastādīta:   </v>
      </c>
      <c r="N9" s="866"/>
      <c r="O9" s="866"/>
      <c r="P9" s="866"/>
      <c r="Q9" s="44"/>
    </row>
    <row r="10" spans="1:17" ht="15">
      <c r="A10" s="45"/>
      <c r="B10" s="45"/>
    </row>
    <row r="11" spans="1:17" ht="14.25" customHeight="1">
      <c r="A11" s="858" t="s">
        <v>15</v>
      </c>
      <c r="B11" s="868" t="s">
        <v>21</v>
      </c>
      <c r="C11" s="889" t="s">
        <v>91</v>
      </c>
      <c r="D11" s="890"/>
      <c r="E11" s="862" t="s">
        <v>22</v>
      </c>
      <c r="F11" s="858" t="s">
        <v>23</v>
      </c>
      <c r="G11" s="856" t="s">
        <v>24</v>
      </c>
      <c r="H11" s="856"/>
      <c r="I11" s="856"/>
      <c r="J11" s="856"/>
      <c r="K11" s="856"/>
      <c r="L11" s="856"/>
      <c r="M11" s="856" t="s">
        <v>25</v>
      </c>
      <c r="N11" s="856"/>
      <c r="O11" s="856"/>
      <c r="P11" s="856"/>
      <c r="Q11" s="856"/>
    </row>
    <row r="12" spans="1:17" ht="64.5">
      <c r="A12" s="858"/>
      <c r="B12" s="869"/>
      <c r="C12" s="891"/>
      <c r="D12" s="892"/>
      <c r="E12" s="862"/>
      <c r="F12" s="858"/>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c r="C13" s="244" t="str">
        <f>kops2!C28</f>
        <v>Ugunsgrēka signalizācijas sistēma</v>
      </c>
      <c r="D13" s="244"/>
      <c r="E13" s="453"/>
      <c r="F13" s="454"/>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259"/>
      <c r="E14" s="260"/>
      <c r="F14" s="172"/>
      <c r="G14" s="165"/>
      <c r="H14" s="165"/>
      <c r="I14" s="173"/>
      <c r="J14" s="173"/>
      <c r="K14" s="173"/>
      <c r="L14" s="174"/>
      <c r="M14" s="173"/>
      <c r="N14" s="173"/>
      <c r="O14" s="173"/>
      <c r="P14" s="173"/>
      <c r="Q14" s="175"/>
    </row>
    <row r="15" spans="1:17" s="56" customFormat="1" ht="38.25">
      <c r="A15" s="234">
        <v>1</v>
      </c>
      <c r="B15" s="461"/>
      <c r="C15" s="462" t="s">
        <v>1124</v>
      </c>
      <c r="D15" s="626" t="s">
        <v>1625</v>
      </c>
      <c r="E15" s="379" t="s">
        <v>452</v>
      </c>
      <c r="F15" s="379">
        <v>1</v>
      </c>
      <c r="G15" s="523"/>
      <c r="H15" s="523"/>
      <c r="I15" s="523"/>
      <c r="J15" s="178"/>
      <c r="K15" s="524"/>
      <c r="L15" s="231"/>
      <c r="M15" s="232"/>
      <c r="N15" s="231"/>
      <c r="O15" s="231"/>
      <c r="P15" s="231"/>
      <c r="Q15" s="233"/>
    </row>
    <row r="16" spans="1:17" s="56" customFormat="1">
      <c r="A16" s="234">
        <v>2</v>
      </c>
      <c r="B16" s="461"/>
      <c r="C16" s="462" t="s">
        <v>631</v>
      </c>
      <c r="D16" s="463" t="s">
        <v>1125</v>
      </c>
      <c r="E16" s="379" t="s">
        <v>436</v>
      </c>
      <c r="F16" s="379">
        <v>2</v>
      </c>
      <c r="G16" s="523"/>
      <c r="H16" s="523"/>
      <c r="I16" s="523"/>
      <c r="J16" s="178"/>
      <c r="K16" s="524"/>
      <c r="L16" s="231"/>
      <c r="M16" s="232"/>
      <c r="N16" s="231"/>
      <c r="O16" s="231"/>
      <c r="P16" s="231"/>
      <c r="Q16" s="233"/>
    </row>
    <row r="17" spans="1:17" s="56" customFormat="1" ht="25.5">
      <c r="A17" s="234">
        <v>3</v>
      </c>
      <c r="B17" s="461"/>
      <c r="C17" s="462" t="s">
        <v>632</v>
      </c>
      <c r="D17" s="626" t="s">
        <v>1626</v>
      </c>
      <c r="E17" s="379" t="s">
        <v>436</v>
      </c>
      <c r="F17" s="379">
        <v>261</v>
      </c>
      <c r="G17" s="523"/>
      <c r="H17" s="523"/>
      <c r="I17" s="523"/>
      <c r="J17" s="178"/>
      <c r="K17" s="524"/>
      <c r="L17" s="231"/>
      <c r="M17" s="232"/>
      <c r="N17" s="231"/>
      <c r="O17" s="231"/>
      <c r="P17" s="231"/>
      <c r="Q17" s="233"/>
    </row>
    <row r="18" spans="1:17" s="56" customFormat="1" ht="25.5">
      <c r="A18" s="234">
        <v>4</v>
      </c>
      <c r="B18" s="461"/>
      <c r="C18" s="462" t="s">
        <v>633</v>
      </c>
      <c r="D18" s="626" t="s">
        <v>1627</v>
      </c>
      <c r="E18" s="379" t="s">
        <v>436</v>
      </c>
      <c r="F18" s="379">
        <v>47</v>
      </c>
      <c r="G18" s="523"/>
      <c r="H18" s="523"/>
      <c r="I18" s="523"/>
      <c r="J18" s="178"/>
      <c r="K18" s="524"/>
      <c r="L18" s="231"/>
      <c r="M18" s="232"/>
      <c r="N18" s="231"/>
      <c r="O18" s="231"/>
      <c r="P18" s="231"/>
      <c r="Q18" s="233"/>
    </row>
    <row r="19" spans="1:17" s="56" customFormat="1" ht="25.5">
      <c r="A19" s="234">
        <v>5</v>
      </c>
      <c r="B19" s="461"/>
      <c r="C19" s="462" t="s">
        <v>634</v>
      </c>
      <c r="D19" s="626" t="s">
        <v>1628</v>
      </c>
      <c r="E19" s="379" t="s">
        <v>436</v>
      </c>
      <c r="F19" s="379">
        <v>301</v>
      </c>
      <c r="G19" s="523"/>
      <c r="H19" s="523"/>
      <c r="I19" s="523"/>
      <c r="J19" s="178"/>
      <c r="K19" s="524"/>
      <c r="L19" s="231"/>
      <c r="M19" s="232"/>
      <c r="N19" s="231"/>
      <c r="O19" s="231"/>
      <c r="P19" s="231"/>
      <c r="Q19" s="233"/>
    </row>
    <row r="20" spans="1:17" s="56" customFormat="1">
      <c r="A20" s="234">
        <v>6</v>
      </c>
      <c r="B20" s="461"/>
      <c r="C20" s="462" t="s">
        <v>635</v>
      </c>
      <c r="D20" s="463"/>
      <c r="E20" s="464" t="s">
        <v>436</v>
      </c>
      <c r="F20" s="379">
        <v>5</v>
      </c>
      <c r="G20" s="221"/>
      <c r="H20" s="523"/>
      <c r="I20" s="166"/>
      <c r="J20" s="178"/>
      <c r="K20" s="212"/>
      <c r="L20" s="231"/>
      <c r="M20" s="232"/>
      <c r="N20" s="231"/>
      <c r="O20" s="231"/>
      <c r="P20" s="231"/>
      <c r="Q20" s="233"/>
    </row>
    <row r="21" spans="1:17" s="56" customFormat="1" ht="28.5">
      <c r="A21" s="234">
        <v>7</v>
      </c>
      <c r="B21" s="461"/>
      <c r="C21" s="462" t="s">
        <v>636</v>
      </c>
      <c r="D21" s="626" t="s">
        <v>1629</v>
      </c>
      <c r="E21" s="464" t="s">
        <v>452</v>
      </c>
      <c r="F21" s="379">
        <v>24</v>
      </c>
      <c r="G21" s="221"/>
      <c r="H21" s="523"/>
      <c r="I21" s="166"/>
      <c r="J21" s="178"/>
      <c r="K21" s="212"/>
      <c r="L21" s="231"/>
      <c r="M21" s="232"/>
      <c r="N21" s="231"/>
      <c r="O21" s="231"/>
      <c r="P21" s="231"/>
      <c r="Q21" s="233"/>
    </row>
    <row r="22" spans="1:17" s="56" customFormat="1" ht="25.5">
      <c r="A22" s="234">
        <v>8</v>
      </c>
      <c r="B22" s="461"/>
      <c r="C22" s="462" t="s">
        <v>637</v>
      </c>
      <c r="D22" s="626" t="s">
        <v>1630</v>
      </c>
      <c r="E22" s="464" t="s">
        <v>436</v>
      </c>
      <c r="F22" s="379">
        <v>24</v>
      </c>
      <c r="G22" s="221"/>
      <c r="H22" s="523"/>
      <c r="I22" s="166"/>
      <c r="J22" s="178"/>
      <c r="K22" s="212"/>
      <c r="L22" s="231"/>
      <c r="M22" s="232"/>
      <c r="N22" s="231"/>
      <c r="O22" s="231"/>
      <c r="P22" s="231"/>
      <c r="Q22" s="233"/>
    </row>
    <row r="23" spans="1:17" s="56" customFormat="1" ht="25.5">
      <c r="A23" s="234">
        <v>9</v>
      </c>
      <c r="B23" s="461"/>
      <c r="C23" s="462" t="s">
        <v>638</v>
      </c>
      <c r="D23" s="626" t="s">
        <v>1631</v>
      </c>
      <c r="E23" s="464" t="s">
        <v>452</v>
      </c>
      <c r="F23" s="379">
        <v>10</v>
      </c>
      <c r="G23" s="221"/>
      <c r="H23" s="523"/>
      <c r="I23" s="166"/>
      <c r="J23" s="178"/>
      <c r="K23" s="212"/>
      <c r="L23" s="231"/>
      <c r="M23" s="232"/>
      <c r="N23" s="231"/>
      <c r="O23" s="231"/>
      <c r="P23" s="231"/>
      <c r="Q23" s="233"/>
    </row>
    <row r="24" spans="1:17" s="56" customFormat="1">
      <c r="A24" s="234">
        <v>10</v>
      </c>
      <c r="B24" s="461"/>
      <c r="C24" s="462" t="s">
        <v>1126</v>
      </c>
      <c r="D24" s="463"/>
      <c r="E24" s="464" t="s">
        <v>452</v>
      </c>
      <c r="F24" s="379">
        <v>1</v>
      </c>
      <c r="G24" s="221"/>
      <c r="H24" s="523"/>
      <c r="I24" s="166"/>
      <c r="J24" s="178"/>
      <c r="K24" s="212"/>
      <c r="L24" s="231"/>
      <c r="M24" s="232"/>
      <c r="N24" s="231"/>
      <c r="O24" s="231"/>
      <c r="P24" s="231"/>
      <c r="Q24" s="233"/>
    </row>
    <row r="25" spans="1:17" s="56" customFormat="1" ht="38.25">
      <c r="A25" s="234">
        <v>11</v>
      </c>
      <c r="B25" s="461"/>
      <c r="C25" s="462" t="s">
        <v>639</v>
      </c>
      <c r="D25" s="626" t="s">
        <v>1632</v>
      </c>
      <c r="E25" s="464" t="s">
        <v>452</v>
      </c>
      <c r="F25" s="379">
        <v>3</v>
      </c>
      <c r="G25" s="221"/>
      <c r="H25" s="523"/>
      <c r="I25" s="166"/>
      <c r="J25" s="178"/>
      <c r="K25" s="212"/>
      <c r="L25" s="231"/>
      <c r="M25" s="232"/>
      <c r="N25" s="231"/>
      <c r="O25" s="231"/>
      <c r="P25" s="231"/>
      <c r="Q25" s="233"/>
    </row>
    <row r="26" spans="1:17" s="56" customFormat="1" ht="25.5">
      <c r="A26" s="234">
        <v>12</v>
      </c>
      <c r="B26" s="461"/>
      <c r="C26" s="462" t="s">
        <v>640</v>
      </c>
      <c r="D26" s="626" t="s">
        <v>1633</v>
      </c>
      <c r="E26" s="464" t="s">
        <v>436</v>
      </c>
      <c r="F26" s="379">
        <v>129</v>
      </c>
      <c r="G26" s="221"/>
      <c r="H26" s="523"/>
      <c r="I26" s="166"/>
      <c r="J26" s="178"/>
      <c r="K26" s="212"/>
      <c r="L26" s="231"/>
      <c r="M26" s="232"/>
      <c r="N26" s="231"/>
      <c r="O26" s="231"/>
      <c r="P26" s="231"/>
      <c r="Q26" s="233"/>
    </row>
    <row r="27" spans="1:17" s="56" customFormat="1" ht="51">
      <c r="A27" s="234">
        <v>13</v>
      </c>
      <c r="B27" s="461"/>
      <c r="C27" s="462" t="s">
        <v>641</v>
      </c>
      <c r="D27" s="626" t="s">
        <v>1634</v>
      </c>
      <c r="E27" s="464" t="s">
        <v>436</v>
      </c>
      <c r="F27" s="379">
        <v>129</v>
      </c>
      <c r="G27" s="221"/>
      <c r="H27" s="523"/>
      <c r="I27" s="166"/>
      <c r="J27" s="178"/>
      <c r="K27" s="212"/>
      <c r="L27" s="231"/>
      <c r="M27" s="232"/>
      <c r="N27" s="231"/>
      <c r="O27" s="231"/>
      <c r="P27" s="231"/>
      <c r="Q27" s="233"/>
    </row>
    <row r="28" spans="1:17" s="56" customFormat="1" ht="38.25">
      <c r="A28" s="234">
        <v>14</v>
      </c>
      <c r="B28" s="461"/>
      <c r="C28" s="462" t="s">
        <v>642</v>
      </c>
      <c r="D28" s="626" t="s">
        <v>1635</v>
      </c>
      <c r="E28" s="464" t="s">
        <v>146</v>
      </c>
      <c r="F28" s="379">
        <v>2500</v>
      </c>
      <c r="G28" s="221"/>
      <c r="H28" s="523"/>
      <c r="I28" s="166"/>
      <c r="J28" s="178"/>
      <c r="K28" s="212"/>
      <c r="L28" s="231"/>
      <c r="M28" s="232"/>
      <c r="N28" s="231"/>
      <c r="O28" s="231"/>
      <c r="P28" s="231"/>
      <c r="Q28" s="233"/>
    </row>
    <row r="29" spans="1:17" s="56" customFormat="1" ht="51">
      <c r="A29" s="234">
        <v>15</v>
      </c>
      <c r="B29" s="461"/>
      <c r="C29" s="465" t="s">
        <v>643</v>
      </c>
      <c r="D29" s="626" t="s">
        <v>1636</v>
      </c>
      <c r="E29" s="464" t="s">
        <v>146</v>
      </c>
      <c r="F29" s="379">
        <v>20</v>
      </c>
      <c r="G29" s="221"/>
      <c r="H29" s="523"/>
      <c r="I29" s="166"/>
      <c r="J29" s="178"/>
      <c r="K29" s="212"/>
      <c r="L29" s="231"/>
      <c r="M29" s="232"/>
      <c r="N29" s="231"/>
      <c r="O29" s="231"/>
      <c r="P29" s="231"/>
      <c r="Q29" s="233"/>
    </row>
    <row r="30" spans="1:17" s="56" customFormat="1">
      <c r="A30" s="234">
        <v>16</v>
      </c>
      <c r="B30" s="461"/>
      <c r="C30" s="465" t="s">
        <v>1127</v>
      </c>
      <c r="D30" s="463" t="s">
        <v>1128</v>
      </c>
      <c r="E30" s="464" t="s">
        <v>146</v>
      </c>
      <c r="F30" s="379">
        <v>1000</v>
      </c>
      <c r="G30" s="212"/>
      <c r="H30" s="523"/>
      <c r="I30" s="212"/>
      <c r="J30" s="212"/>
      <c r="K30" s="212"/>
      <c r="L30" s="231"/>
      <c r="M30" s="232"/>
      <c r="N30" s="231"/>
      <c r="O30" s="231"/>
      <c r="P30" s="231"/>
      <c r="Q30" s="233"/>
    </row>
    <row r="31" spans="1:17" s="56" customFormat="1">
      <c r="A31" s="234">
        <v>17</v>
      </c>
      <c r="B31" s="461"/>
      <c r="C31" s="462" t="s">
        <v>1129</v>
      </c>
      <c r="D31" s="463" t="s">
        <v>1130</v>
      </c>
      <c r="E31" s="464" t="s">
        <v>146</v>
      </c>
      <c r="F31" s="379">
        <v>10</v>
      </c>
      <c r="G31" s="221"/>
      <c r="H31" s="523"/>
      <c r="I31" s="166"/>
      <c r="J31" s="178"/>
      <c r="K31" s="212"/>
      <c r="L31" s="231"/>
      <c r="M31" s="232"/>
      <c r="N31" s="231"/>
      <c r="O31" s="231"/>
      <c r="P31" s="231"/>
      <c r="Q31" s="233"/>
    </row>
    <row r="32" spans="1:17" s="56" customFormat="1">
      <c r="A32" s="234">
        <v>18</v>
      </c>
      <c r="B32" s="461"/>
      <c r="C32" s="462" t="s">
        <v>595</v>
      </c>
      <c r="D32" s="463"/>
      <c r="E32" s="464" t="s">
        <v>452</v>
      </c>
      <c r="F32" s="379">
        <v>1</v>
      </c>
      <c r="G32" s="221"/>
      <c r="H32" s="523"/>
      <c r="I32" s="166"/>
      <c r="J32" s="178"/>
      <c r="K32" s="212"/>
      <c r="L32" s="231"/>
      <c r="M32" s="232"/>
      <c r="N32" s="231"/>
      <c r="O32" s="231"/>
      <c r="P32" s="231"/>
      <c r="Q32" s="233"/>
    </row>
    <row r="33" spans="1:17" s="56" customFormat="1">
      <c r="A33" s="234">
        <v>19</v>
      </c>
      <c r="B33" s="461"/>
      <c r="C33" s="466" t="s">
        <v>644</v>
      </c>
      <c r="D33" s="466" t="s">
        <v>1637</v>
      </c>
      <c r="E33" s="379" t="s">
        <v>436</v>
      </c>
      <c r="F33" s="379">
        <v>4770</v>
      </c>
      <c r="G33" s="212"/>
      <c r="H33" s="523"/>
      <c r="I33" s="212"/>
      <c r="J33" s="178"/>
      <c r="K33" s="212"/>
      <c r="L33" s="231"/>
      <c r="M33" s="232"/>
      <c r="N33" s="231"/>
      <c r="O33" s="231"/>
      <c r="P33" s="231"/>
      <c r="Q33" s="233"/>
    </row>
    <row r="34" spans="1:17" s="56" customFormat="1">
      <c r="A34" s="234">
        <v>20</v>
      </c>
      <c r="B34" s="461"/>
      <c r="C34" s="466" t="s">
        <v>645</v>
      </c>
      <c r="D34" s="466" t="s">
        <v>1638</v>
      </c>
      <c r="E34" s="379" t="s">
        <v>436</v>
      </c>
      <c r="F34" s="379">
        <v>200</v>
      </c>
      <c r="G34" s="212"/>
      <c r="H34" s="523"/>
      <c r="I34" s="212"/>
      <c r="J34" s="212"/>
      <c r="K34" s="212"/>
      <c r="L34" s="231"/>
      <c r="M34" s="232"/>
      <c r="N34" s="231"/>
      <c r="O34" s="231"/>
      <c r="P34" s="231"/>
      <c r="Q34" s="233"/>
    </row>
    <row r="35" spans="1:17" s="56" customFormat="1" ht="42.75">
      <c r="A35" s="234">
        <v>21</v>
      </c>
      <c r="B35" s="461"/>
      <c r="C35" s="466" t="s">
        <v>558</v>
      </c>
      <c r="D35" s="467" t="s">
        <v>1639</v>
      </c>
      <c r="E35" s="468" t="s">
        <v>452</v>
      </c>
      <c r="F35" s="379">
        <v>1</v>
      </c>
      <c r="G35" s="212"/>
      <c r="H35" s="523"/>
      <c r="I35" s="212"/>
      <c r="J35" s="212"/>
      <c r="K35" s="212"/>
      <c r="L35" s="231"/>
      <c r="M35" s="232"/>
      <c r="N35" s="231"/>
      <c r="O35" s="231"/>
      <c r="P35" s="231"/>
      <c r="Q35" s="233"/>
    </row>
    <row r="36" spans="1:17" s="56" customFormat="1">
      <c r="A36" s="234">
        <v>22</v>
      </c>
      <c r="B36" s="461"/>
      <c r="C36" s="466" t="s">
        <v>646</v>
      </c>
      <c r="D36" s="467"/>
      <c r="E36" s="468" t="s">
        <v>452</v>
      </c>
      <c r="F36" s="379">
        <v>1</v>
      </c>
      <c r="G36" s="212"/>
      <c r="H36" s="523"/>
      <c r="I36" s="212"/>
      <c r="J36" s="212"/>
      <c r="K36" s="212"/>
      <c r="L36" s="231"/>
      <c r="M36" s="232"/>
      <c r="N36" s="231"/>
      <c r="O36" s="231"/>
      <c r="P36" s="231"/>
      <c r="Q36" s="233"/>
    </row>
    <row r="37" spans="1:17">
      <c r="A37" s="252"/>
      <c r="B37" s="253"/>
      <c r="C37" s="254"/>
      <c r="D37" s="254"/>
      <c r="E37" s="255"/>
      <c r="F37" s="256"/>
      <c r="G37" s="257">
        <v>0</v>
      </c>
      <c r="H37" s="257">
        <v>0</v>
      </c>
      <c r="I37" s="257"/>
      <c r="J37" s="256"/>
      <c r="K37" s="256"/>
      <c r="L37" s="256"/>
      <c r="M37" s="256"/>
      <c r="N37" s="256"/>
      <c r="O37" s="256"/>
      <c r="P37" s="256"/>
      <c r="Q37" s="258"/>
    </row>
    <row r="38" spans="1:17" ht="15.4" customHeight="1">
      <c r="A38" s="223"/>
      <c r="B38" s="240"/>
      <c r="C38" s="863" t="s">
        <v>98</v>
      </c>
      <c r="D38" s="863"/>
      <c r="E38" s="864"/>
      <c r="F38" s="864"/>
      <c r="G38" s="864"/>
      <c r="H38" s="864"/>
      <c r="I38" s="864"/>
      <c r="J38" s="864"/>
      <c r="K38" s="864"/>
      <c r="L38" s="864"/>
      <c r="M38" s="241"/>
      <c r="N38" s="241"/>
      <c r="O38" s="241"/>
      <c r="P38" s="241"/>
      <c r="Q38" s="241"/>
    </row>
    <row r="39" spans="1:17" s="114" customFormat="1">
      <c r="J39" s="135"/>
    </row>
    <row r="40" spans="1:17" s="1" customFormat="1" ht="12.75" customHeight="1">
      <c r="B40" s="136" t="s">
        <v>52</v>
      </c>
    </row>
    <row r="41" spans="1:17" s="1" customFormat="1" ht="45" customHeight="1">
      <c r="A41" s="89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1" s="893"/>
      <c r="C41" s="893"/>
      <c r="D41" s="893"/>
      <c r="E41" s="893"/>
      <c r="F41" s="893"/>
      <c r="G41" s="893"/>
      <c r="H41" s="893"/>
      <c r="I41" s="893"/>
      <c r="J41" s="893"/>
      <c r="K41" s="893"/>
      <c r="L41" s="893"/>
      <c r="M41" s="893"/>
      <c r="N41" s="893"/>
      <c r="O41" s="893"/>
      <c r="P41" s="893"/>
      <c r="Q41" s="893"/>
    </row>
    <row r="42" spans="1:17" s="1" customFormat="1" ht="76.7" customHeight="1">
      <c r="A42" s="893"/>
      <c r="B42" s="893"/>
      <c r="C42" s="893"/>
      <c r="D42" s="893"/>
      <c r="E42" s="893"/>
      <c r="F42" s="893"/>
      <c r="G42" s="893"/>
      <c r="H42" s="893"/>
      <c r="I42" s="893"/>
      <c r="J42" s="893"/>
      <c r="K42" s="893"/>
      <c r="L42" s="893"/>
      <c r="M42" s="893"/>
      <c r="N42" s="893"/>
      <c r="O42" s="893"/>
      <c r="P42" s="893"/>
      <c r="Q42" s="893"/>
    </row>
    <row r="43" spans="1:17" s="1" customFormat="1" ht="12.75" customHeight="1">
      <c r="B43" s="491"/>
    </row>
    <row r="44" spans="1:17" s="1" customFormat="1" ht="12.75" customHeight="1">
      <c r="B44" s="491"/>
    </row>
    <row r="45" spans="1:17" s="114" customFormat="1">
      <c r="B45" s="114" t="s">
        <v>8</v>
      </c>
      <c r="M45" s="142" t="str">
        <f>Koptame!B41</f>
        <v>Pārbaudīja:</v>
      </c>
      <c r="N45" s="142"/>
      <c r="O45" s="142"/>
      <c r="P45" s="142"/>
      <c r="Q45" s="142"/>
    </row>
    <row r="46" spans="1:17" s="114" customFormat="1">
      <c r="C46" s="134">
        <f>Koptame!C36</f>
        <v>0</v>
      </c>
      <c r="D46" s="134"/>
      <c r="M46" s="134"/>
      <c r="N46" s="854">
        <f>Koptame!C42</f>
        <v>0</v>
      </c>
      <c r="O46" s="854"/>
      <c r="P46" s="142"/>
      <c r="Q46" s="142"/>
    </row>
    <row r="47" spans="1:17" s="114" customFormat="1">
      <c r="C47" s="133">
        <f>Koptame!C37</f>
        <v>0</v>
      </c>
      <c r="D47" s="133"/>
      <c r="M47" s="133"/>
      <c r="N47" s="855">
        <f>Koptame!C43</f>
        <v>0</v>
      </c>
      <c r="O47" s="855"/>
      <c r="P47" s="142"/>
      <c r="Q47" s="142"/>
    </row>
    <row r="48" spans="1:17" s="114" customFormat="1" collapsed="1">
      <c r="B48" s="135"/>
      <c r="G48" s="135"/>
      <c r="H48" s="135"/>
    </row>
    <row r="49" spans="2:8">
      <c r="B49" s="56"/>
      <c r="G49" s="56"/>
      <c r="H49" s="56"/>
    </row>
    <row r="50" spans="2:8">
      <c r="B50" s="56"/>
      <c r="G50" s="56"/>
      <c r="H50" s="56"/>
    </row>
  </sheetData>
  <autoFilter ref="H1:H50" xr:uid="{00000000-0009-0000-0000-000015000000}"/>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8:L38"/>
    <mergeCell ref="A42:Q42"/>
    <mergeCell ref="N46:O46"/>
    <mergeCell ref="A41:Q41"/>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8" max="16383" man="1"/>
  </rowBreaks>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92D050"/>
  </sheetPr>
  <dimension ref="A1:Q48"/>
  <sheetViews>
    <sheetView showZeros="0" view="pageBreakPreview" topLeftCell="A31" zoomScale="120" zoomScaleNormal="100" zoomScaleSheetLayoutView="120" workbookViewId="0">
      <selection activeCell="G29" sqref="G29"/>
    </sheetView>
  </sheetViews>
  <sheetFormatPr defaultColWidth="9.140625" defaultRowHeight="14.25"/>
  <cols>
    <col min="1" max="1" width="9" style="19" customWidth="1"/>
    <col min="2" max="2" width="6.28515625" style="19" customWidth="1"/>
    <col min="3" max="3" width="40.28515625" style="19" customWidth="1"/>
    <col min="4" max="4" width="15.42578125" style="1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kops2!B29</f>
        <v>2,9</v>
      </c>
    </row>
    <row r="2" spans="1:17" s="24" customFormat="1" ht="15">
      <c r="A2" s="865" t="str">
        <f>C13</f>
        <v xml:space="preserve">Piekļuves kontroles sistēma </v>
      </c>
      <c r="B2" s="865"/>
      <c r="C2" s="865"/>
      <c r="D2" s="865"/>
      <c r="E2" s="865"/>
      <c r="F2" s="865"/>
      <c r="G2" s="865"/>
      <c r="H2" s="865"/>
      <c r="I2" s="865"/>
      <c r="J2" s="865"/>
      <c r="K2" s="865"/>
      <c r="L2" s="865"/>
      <c r="M2" s="865"/>
      <c r="N2" s="865"/>
      <c r="O2" s="865"/>
      <c r="P2" s="865"/>
      <c r="Q2" s="865"/>
    </row>
    <row r="3" spans="1:17" ht="15">
      <c r="A3" s="20"/>
      <c r="B3" s="20"/>
      <c r="C3" s="20" t="s">
        <v>11</v>
      </c>
      <c r="D3" s="20"/>
      <c r="E3" s="867" t="str">
        <f>Koptame!C11</f>
        <v>Pirmsskolas izglītības iestāde</v>
      </c>
      <c r="F3" s="867"/>
      <c r="G3" s="867"/>
      <c r="H3" s="867"/>
      <c r="I3" s="867"/>
      <c r="J3" s="867"/>
      <c r="K3" s="867"/>
      <c r="L3" s="867"/>
      <c r="M3" s="867"/>
      <c r="N3" s="867"/>
      <c r="O3" s="867"/>
      <c r="P3" s="867"/>
      <c r="Q3" s="867"/>
    </row>
    <row r="4" spans="1:17" ht="15">
      <c r="A4" s="20"/>
      <c r="B4" s="20"/>
      <c r="C4" s="20" t="s">
        <v>12</v>
      </c>
      <c r="D4" s="20"/>
      <c r="E4" s="867" t="str">
        <f>Koptame!C12</f>
        <v>Pirmsskolas izglītības iestādes jaunbūve</v>
      </c>
      <c r="F4" s="867"/>
      <c r="G4" s="867"/>
      <c r="H4" s="867"/>
      <c r="I4" s="867"/>
      <c r="J4" s="867"/>
      <c r="K4" s="867"/>
      <c r="L4" s="867"/>
      <c r="M4" s="867"/>
      <c r="N4" s="867"/>
      <c r="O4" s="867"/>
      <c r="P4" s="867"/>
      <c r="Q4" s="867"/>
    </row>
    <row r="5" spans="1:17" ht="15">
      <c r="A5" s="20"/>
      <c r="B5" s="20"/>
      <c r="C5" s="20" t="s">
        <v>13</v>
      </c>
      <c r="D5" s="20"/>
      <c r="E5" s="867" t="str">
        <f>Koptame!C13</f>
        <v>Baložu iela 33, Baloži, Ķekavas novads</v>
      </c>
      <c r="F5" s="867"/>
      <c r="G5" s="867"/>
      <c r="H5" s="867"/>
      <c r="I5" s="867"/>
      <c r="J5" s="867"/>
      <c r="K5" s="867"/>
      <c r="L5" s="867"/>
      <c r="M5" s="867"/>
      <c r="N5" s="867"/>
      <c r="O5" s="867"/>
      <c r="P5" s="867"/>
      <c r="Q5" s="867"/>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Q36</f>
        <v>0</v>
      </c>
    </row>
    <row r="8" spans="1:17">
      <c r="A8" s="23"/>
      <c r="B8" s="23"/>
      <c r="E8" s="27"/>
      <c r="F8" s="43"/>
      <c r="G8" s="43"/>
      <c r="H8" s="43"/>
      <c r="I8" s="43"/>
      <c r="J8" s="43"/>
      <c r="K8" s="43"/>
      <c r="L8" s="43"/>
      <c r="O8" s="43"/>
      <c r="P8" s="43"/>
      <c r="Q8" s="25"/>
    </row>
    <row r="9" spans="1:17" ht="15.4" customHeight="1">
      <c r="A9" s="45"/>
      <c r="B9" s="45"/>
      <c r="K9" s="44"/>
      <c r="L9" s="44"/>
      <c r="M9" s="866" t="str">
        <f>Koptame!D16</f>
        <v xml:space="preserve">Tāme sastādīta:   </v>
      </c>
      <c r="N9" s="866"/>
      <c r="O9" s="866"/>
      <c r="P9" s="866"/>
      <c r="Q9" s="44"/>
    </row>
    <row r="10" spans="1:17" ht="15">
      <c r="A10" s="45"/>
      <c r="B10" s="45"/>
    </row>
    <row r="11" spans="1:17" ht="14.25" customHeight="1">
      <c r="A11" s="858" t="s">
        <v>15</v>
      </c>
      <c r="B11" s="868" t="s">
        <v>21</v>
      </c>
      <c r="C11" s="889" t="s">
        <v>91</v>
      </c>
      <c r="D11" s="890"/>
      <c r="E11" s="862" t="s">
        <v>22</v>
      </c>
      <c r="F11" s="858" t="s">
        <v>23</v>
      </c>
      <c r="G11" s="856" t="s">
        <v>24</v>
      </c>
      <c r="H11" s="856"/>
      <c r="I11" s="856"/>
      <c r="J11" s="856"/>
      <c r="K11" s="856"/>
      <c r="L11" s="856"/>
      <c r="M11" s="856" t="s">
        <v>25</v>
      </c>
      <c r="N11" s="856"/>
      <c r="O11" s="856"/>
      <c r="P11" s="856"/>
      <c r="Q11" s="856"/>
    </row>
    <row r="12" spans="1:17" ht="73.5" customHeight="1">
      <c r="A12" s="858"/>
      <c r="B12" s="869"/>
      <c r="C12" s="891"/>
      <c r="D12" s="892"/>
      <c r="E12" s="862"/>
      <c r="F12" s="858"/>
      <c r="G12" s="144" t="s">
        <v>26</v>
      </c>
      <c r="H12" s="144" t="s">
        <v>55</v>
      </c>
      <c r="I12" s="144" t="s">
        <v>56</v>
      </c>
      <c r="J12" s="144" t="s">
        <v>89</v>
      </c>
      <c r="K12" s="144" t="s">
        <v>57</v>
      </c>
      <c r="L12" s="144" t="s">
        <v>58</v>
      </c>
      <c r="M12" s="144" t="s">
        <v>18</v>
      </c>
      <c r="N12" s="144" t="s">
        <v>56</v>
      </c>
      <c r="O12" s="144" t="s">
        <v>89</v>
      </c>
      <c r="P12" s="144" t="s">
        <v>57</v>
      </c>
      <c r="Q12" s="144" t="s">
        <v>59</v>
      </c>
    </row>
    <row r="13" spans="1:17" ht="41.85" customHeight="1">
      <c r="A13" s="242"/>
      <c r="B13" s="309">
        <v>0</v>
      </c>
      <c r="C13" s="244" t="str">
        <f>kops2!C29</f>
        <v xml:space="preserve">Piekļuves kontroles sistēma </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7">
      <c r="A15" s="251">
        <v>1</v>
      </c>
      <c r="B15" s="525"/>
      <c r="C15" s="526" t="s">
        <v>501</v>
      </c>
      <c r="D15" s="526" t="s">
        <v>1640</v>
      </c>
      <c r="E15" s="374" t="s">
        <v>436</v>
      </c>
      <c r="F15" s="374">
        <v>7</v>
      </c>
      <c r="G15" s="192"/>
      <c r="H15" s="192"/>
      <c r="I15" s="190"/>
      <c r="J15" s="184"/>
      <c r="K15" s="193"/>
      <c r="L15" s="231"/>
      <c r="M15" s="232"/>
      <c r="N15" s="231"/>
      <c r="O15" s="231"/>
      <c r="P15" s="231"/>
      <c r="Q15" s="233"/>
    </row>
    <row r="16" spans="1:17" s="56" customFormat="1" ht="57">
      <c r="A16" s="251">
        <v>2</v>
      </c>
      <c r="B16" s="525"/>
      <c r="C16" s="526" t="s">
        <v>502</v>
      </c>
      <c r="D16" s="526" t="s">
        <v>1641</v>
      </c>
      <c r="E16" s="374" t="s">
        <v>436</v>
      </c>
      <c r="F16" s="374">
        <v>20</v>
      </c>
      <c r="G16" s="192"/>
      <c r="H16" s="192"/>
      <c r="I16" s="190"/>
      <c r="J16" s="184"/>
      <c r="K16" s="193"/>
      <c r="L16" s="231"/>
      <c r="M16" s="232"/>
      <c r="N16" s="231"/>
      <c r="O16" s="231"/>
      <c r="P16" s="231"/>
      <c r="Q16" s="233"/>
    </row>
    <row r="17" spans="1:17" s="56" customFormat="1" ht="57">
      <c r="A17" s="251">
        <v>3</v>
      </c>
      <c r="B17" s="525"/>
      <c r="C17" s="526" t="s">
        <v>439</v>
      </c>
      <c r="D17" s="526" t="s">
        <v>1642</v>
      </c>
      <c r="E17" s="374" t="s">
        <v>452</v>
      </c>
      <c r="F17" s="374">
        <v>7</v>
      </c>
      <c r="G17" s="192"/>
      <c r="H17" s="192"/>
      <c r="I17" s="190"/>
      <c r="J17" s="184"/>
      <c r="K17" s="193"/>
      <c r="L17" s="231"/>
      <c r="M17" s="232"/>
      <c r="N17" s="231"/>
      <c r="O17" s="231"/>
      <c r="P17" s="231"/>
      <c r="Q17" s="233"/>
    </row>
    <row r="18" spans="1:17" s="56" customFormat="1">
      <c r="A18" s="251">
        <v>4</v>
      </c>
      <c r="B18" s="525"/>
      <c r="C18" s="526" t="s">
        <v>440</v>
      </c>
      <c r="D18" s="526" t="s">
        <v>441</v>
      </c>
      <c r="E18" s="374" t="s">
        <v>452</v>
      </c>
      <c r="F18" s="374">
        <v>7</v>
      </c>
      <c r="G18" s="192"/>
      <c r="H18" s="192"/>
      <c r="I18" s="190"/>
      <c r="J18" s="184"/>
      <c r="K18" s="193"/>
      <c r="L18" s="231"/>
      <c r="M18" s="232"/>
      <c r="N18" s="231"/>
      <c r="O18" s="231"/>
      <c r="P18" s="231"/>
      <c r="Q18" s="233"/>
    </row>
    <row r="19" spans="1:17" s="56" customFormat="1" ht="57">
      <c r="A19" s="251">
        <v>5</v>
      </c>
      <c r="B19" s="525"/>
      <c r="C19" s="526" t="s">
        <v>503</v>
      </c>
      <c r="D19" s="526" t="s">
        <v>1643</v>
      </c>
      <c r="E19" s="374" t="s">
        <v>436</v>
      </c>
      <c r="F19" s="374">
        <v>52</v>
      </c>
      <c r="G19" s="192"/>
      <c r="H19" s="192"/>
      <c r="I19" s="190"/>
      <c r="J19" s="184"/>
      <c r="K19" s="193"/>
      <c r="L19" s="231"/>
      <c r="M19" s="232"/>
      <c r="N19" s="231"/>
      <c r="O19" s="231"/>
      <c r="P19" s="231"/>
      <c r="Q19" s="233"/>
    </row>
    <row r="20" spans="1:17" s="56" customFormat="1" ht="42.75">
      <c r="A20" s="251">
        <v>6</v>
      </c>
      <c r="B20" s="525"/>
      <c r="C20" s="526" t="s">
        <v>503</v>
      </c>
      <c r="D20" s="526" t="s">
        <v>1644</v>
      </c>
      <c r="E20" s="374" t="s">
        <v>436</v>
      </c>
      <c r="F20" s="374">
        <v>2</v>
      </c>
      <c r="G20" s="192"/>
      <c r="H20" s="192"/>
      <c r="I20" s="190"/>
      <c r="J20" s="184"/>
      <c r="K20" s="193"/>
      <c r="L20" s="231"/>
      <c r="M20" s="232"/>
      <c r="N20" s="231"/>
      <c r="O20" s="231"/>
      <c r="P20" s="231"/>
      <c r="Q20" s="233"/>
    </row>
    <row r="21" spans="1:17" s="56" customFormat="1" ht="42.75">
      <c r="A21" s="251">
        <v>7</v>
      </c>
      <c r="B21" s="525"/>
      <c r="C21" s="526" t="s">
        <v>504</v>
      </c>
      <c r="D21" s="526" t="s">
        <v>1645</v>
      </c>
      <c r="E21" s="374" t="s">
        <v>436</v>
      </c>
      <c r="F21" s="374">
        <v>54</v>
      </c>
      <c r="G21" s="192"/>
      <c r="H21" s="192"/>
      <c r="I21" s="190"/>
      <c r="J21" s="184"/>
      <c r="K21" s="193"/>
      <c r="L21" s="231"/>
      <c r="M21" s="232"/>
      <c r="N21" s="231"/>
      <c r="O21" s="231"/>
      <c r="P21" s="231"/>
      <c r="Q21" s="233"/>
    </row>
    <row r="22" spans="1:17" s="56" customFormat="1">
      <c r="A22" s="251">
        <v>8</v>
      </c>
      <c r="B22" s="525"/>
      <c r="C22" s="526" t="s">
        <v>444</v>
      </c>
      <c r="D22" s="526"/>
      <c r="E22" s="374" t="s">
        <v>436</v>
      </c>
      <c r="F22" s="374">
        <v>61</v>
      </c>
      <c r="G22" s="192"/>
      <c r="H22" s="192"/>
      <c r="I22" s="190"/>
      <c r="J22" s="184"/>
      <c r="K22" s="193"/>
      <c r="L22" s="231"/>
      <c r="M22" s="232"/>
      <c r="N22" s="231"/>
      <c r="O22" s="231"/>
      <c r="P22" s="231"/>
      <c r="Q22" s="233"/>
    </row>
    <row r="23" spans="1:17" s="56" customFormat="1">
      <c r="A23" s="251">
        <v>9</v>
      </c>
      <c r="B23" s="525"/>
      <c r="C23" s="526" t="s">
        <v>505</v>
      </c>
      <c r="D23" s="526"/>
      <c r="E23" s="374" t="s">
        <v>436</v>
      </c>
      <c r="F23" s="374">
        <v>54</v>
      </c>
      <c r="G23" s="192"/>
      <c r="H23" s="192"/>
      <c r="I23" s="190"/>
      <c r="J23" s="184"/>
      <c r="K23" s="193"/>
      <c r="L23" s="231"/>
      <c r="M23" s="232"/>
      <c r="N23" s="231"/>
      <c r="O23" s="231"/>
      <c r="P23" s="231"/>
      <c r="Q23" s="233"/>
    </row>
    <row r="24" spans="1:17" s="56" customFormat="1">
      <c r="A24" s="251">
        <v>10</v>
      </c>
      <c r="B24" s="525"/>
      <c r="C24" s="526" t="s">
        <v>506</v>
      </c>
      <c r="D24" s="526" t="s">
        <v>507</v>
      </c>
      <c r="E24" s="374" t="s">
        <v>146</v>
      </c>
      <c r="F24" s="374">
        <v>7000</v>
      </c>
      <c r="G24" s="192"/>
      <c r="H24" s="192"/>
      <c r="I24" s="190"/>
      <c r="J24" s="195"/>
      <c r="K24" s="196"/>
      <c r="L24" s="231"/>
      <c r="M24" s="232"/>
      <c r="N24" s="231"/>
      <c r="O24" s="231"/>
      <c r="P24" s="231"/>
      <c r="Q24" s="233"/>
    </row>
    <row r="25" spans="1:17" s="56" customFormat="1" ht="28.5">
      <c r="A25" s="251">
        <v>11</v>
      </c>
      <c r="B25" s="525"/>
      <c r="C25" s="526" t="s">
        <v>508</v>
      </c>
      <c r="D25" s="526" t="s">
        <v>509</v>
      </c>
      <c r="E25" s="374" t="s">
        <v>146</v>
      </c>
      <c r="F25" s="374">
        <v>30</v>
      </c>
      <c r="G25" s="192"/>
      <c r="H25" s="192"/>
      <c r="I25" s="190"/>
      <c r="J25" s="195"/>
      <c r="K25" s="196"/>
      <c r="L25" s="231"/>
      <c r="M25" s="232"/>
      <c r="N25" s="231"/>
      <c r="O25" s="231"/>
      <c r="P25" s="231"/>
      <c r="Q25" s="233"/>
    </row>
    <row r="26" spans="1:17" s="56" customFormat="1">
      <c r="A26" s="251">
        <v>12</v>
      </c>
      <c r="B26" s="525"/>
      <c r="C26" s="526" t="s">
        <v>449</v>
      </c>
      <c r="D26" s="526" t="s">
        <v>1131</v>
      </c>
      <c r="E26" s="374" t="s">
        <v>146</v>
      </c>
      <c r="F26" s="374">
        <v>60</v>
      </c>
      <c r="G26" s="192"/>
      <c r="H26" s="192"/>
      <c r="I26" s="190"/>
      <c r="J26" s="182"/>
      <c r="K26" s="182"/>
      <c r="L26" s="231"/>
      <c r="M26" s="232"/>
      <c r="N26" s="231"/>
      <c r="O26" s="231"/>
      <c r="P26" s="231"/>
      <c r="Q26" s="233"/>
    </row>
    <row r="27" spans="1:17" s="56" customFormat="1">
      <c r="A27" s="251">
        <v>13</v>
      </c>
      <c r="B27" s="525"/>
      <c r="C27" s="526" t="s">
        <v>1132</v>
      </c>
      <c r="D27" s="526" t="s">
        <v>1130</v>
      </c>
      <c r="E27" s="374" t="s">
        <v>146</v>
      </c>
      <c r="F27" s="374">
        <v>10</v>
      </c>
      <c r="G27" s="192"/>
      <c r="H27" s="192"/>
      <c r="I27" s="190"/>
      <c r="J27" s="182"/>
      <c r="K27" s="182"/>
      <c r="L27" s="231"/>
      <c r="M27" s="232"/>
      <c r="N27" s="231"/>
      <c r="O27" s="231"/>
      <c r="P27" s="231"/>
      <c r="Q27" s="233"/>
    </row>
    <row r="28" spans="1:17" s="56" customFormat="1">
      <c r="A28" s="251">
        <v>14</v>
      </c>
      <c r="B28" s="525"/>
      <c r="C28" s="526" t="s">
        <v>1133</v>
      </c>
      <c r="D28" s="526" t="s">
        <v>1130</v>
      </c>
      <c r="E28" s="374" t="s">
        <v>146</v>
      </c>
      <c r="F28" s="374">
        <v>10</v>
      </c>
      <c r="G28" s="192"/>
      <c r="H28" s="192"/>
      <c r="I28" s="190"/>
      <c r="J28" s="182"/>
      <c r="K28" s="182"/>
      <c r="L28" s="231"/>
      <c r="M28" s="232"/>
      <c r="N28" s="231"/>
      <c r="O28" s="231"/>
      <c r="P28" s="231"/>
      <c r="Q28" s="233"/>
    </row>
    <row r="29" spans="1:17" s="56" customFormat="1">
      <c r="A29" s="251">
        <v>15</v>
      </c>
      <c r="B29" s="525"/>
      <c r="C29" s="526" t="s">
        <v>451</v>
      </c>
      <c r="D29" s="526"/>
      <c r="E29" s="374" t="s">
        <v>452</v>
      </c>
      <c r="F29" s="374">
        <v>1</v>
      </c>
      <c r="G29" s="192"/>
      <c r="H29" s="192"/>
      <c r="I29" s="190"/>
      <c r="J29" s="160"/>
      <c r="K29" s="196"/>
      <c r="L29" s="231"/>
      <c r="M29" s="232"/>
      <c r="N29" s="231"/>
      <c r="O29" s="231"/>
      <c r="P29" s="231"/>
      <c r="Q29" s="233"/>
    </row>
    <row r="30" spans="1:17" s="56" customFormat="1">
      <c r="A30" s="251">
        <v>16</v>
      </c>
      <c r="B30" s="525"/>
      <c r="C30" s="526" t="s">
        <v>510</v>
      </c>
      <c r="D30" s="527" t="s">
        <v>1646</v>
      </c>
      <c r="E30" s="374" t="s">
        <v>436</v>
      </c>
      <c r="F30" s="374">
        <v>1</v>
      </c>
      <c r="G30" s="192"/>
      <c r="H30" s="192"/>
      <c r="I30" s="190"/>
      <c r="J30" s="184"/>
      <c r="K30" s="193"/>
      <c r="L30" s="231"/>
      <c r="M30" s="232"/>
      <c r="N30" s="231"/>
      <c r="O30" s="231"/>
      <c r="P30" s="231"/>
      <c r="Q30" s="233"/>
    </row>
    <row r="31" spans="1:17" s="56" customFormat="1" ht="42.75">
      <c r="A31" s="251">
        <v>17</v>
      </c>
      <c r="B31" s="525"/>
      <c r="C31" s="526" t="s">
        <v>511</v>
      </c>
      <c r="D31" s="526" t="s">
        <v>1647</v>
      </c>
      <c r="E31" s="374" t="s">
        <v>436</v>
      </c>
      <c r="F31" s="374">
        <v>2</v>
      </c>
      <c r="G31" s="192"/>
      <c r="H31" s="192"/>
      <c r="I31" s="190"/>
      <c r="J31" s="184"/>
      <c r="K31" s="193"/>
      <c r="L31" s="231"/>
      <c r="M31" s="232"/>
      <c r="N31" s="231"/>
      <c r="O31" s="231"/>
      <c r="P31" s="231"/>
      <c r="Q31" s="233"/>
    </row>
    <row r="32" spans="1:17" s="56" customFormat="1" ht="42.75">
      <c r="A32" s="251">
        <v>18</v>
      </c>
      <c r="B32" s="525"/>
      <c r="C32" s="526" t="s">
        <v>512</v>
      </c>
      <c r="D32" s="526" t="s">
        <v>1648</v>
      </c>
      <c r="E32" s="374" t="s">
        <v>436</v>
      </c>
      <c r="F32" s="374">
        <v>1</v>
      </c>
      <c r="G32" s="192"/>
      <c r="H32" s="192"/>
      <c r="I32" s="190"/>
      <c r="J32" s="184"/>
      <c r="K32" s="193"/>
      <c r="L32" s="231"/>
      <c r="M32" s="232"/>
      <c r="N32" s="231"/>
      <c r="O32" s="231"/>
      <c r="P32" s="231"/>
      <c r="Q32" s="233"/>
    </row>
    <row r="33" spans="1:17" s="56" customFormat="1" ht="57">
      <c r="A33" s="251">
        <v>19</v>
      </c>
      <c r="B33" s="525"/>
      <c r="C33" s="526" t="s">
        <v>1649</v>
      </c>
      <c r="D33" s="526"/>
      <c r="E33" s="374" t="s">
        <v>452</v>
      </c>
      <c r="F33" s="374">
        <v>1</v>
      </c>
      <c r="G33" s="192"/>
      <c r="H33" s="192"/>
      <c r="I33" s="190"/>
      <c r="J33" s="195"/>
      <c r="K33" s="196"/>
      <c r="L33" s="231"/>
      <c r="M33" s="232"/>
      <c r="N33" s="231"/>
      <c r="O33" s="231"/>
      <c r="P33" s="231"/>
      <c r="Q33" s="233"/>
    </row>
    <row r="34" spans="1:17" s="56" customFormat="1" ht="28.5">
      <c r="A34" s="251">
        <v>20</v>
      </c>
      <c r="B34" s="525"/>
      <c r="C34" s="526" t="s">
        <v>513</v>
      </c>
      <c r="D34" s="526"/>
      <c r="E34" s="374" t="s">
        <v>452</v>
      </c>
      <c r="F34" s="374">
        <v>1</v>
      </c>
      <c r="G34" s="192"/>
      <c r="H34" s="192"/>
      <c r="I34" s="190"/>
      <c r="J34" s="195"/>
      <c r="K34" s="196"/>
      <c r="L34" s="231"/>
      <c r="M34" s="232"/>
      <c r="N34" s="231"/>
      <c r="O34" s="231"/>
      <c r="P34" s="231"/>
      <c r="Q34" s="233"/>
    </row>
    <row r="35" spans="1:17" s="56" customFormat="1" ht="15">
      <c r="A35" s="366"/>
      <c r="B35" s="367"/>
      <c r="C35" s="368"/>
      <c r="D35" s="368"/>
      <c r="E35" s="325"/>
      <c r="F35" s="369"/>
      <c r="G35" s="370"/>
      <c r="H35" s="370"/>
      <c r="I35" s="257"/>
      <c r="J35" s="257"/>
      <c r="K35" s="257"/>
      <c r="L35" s="371"/>
      <c r="M35" s="372"/>
      <c r="N35" s="371"/>
      <c r="O35" s="371"/>
      <c r="P35" s="371"/>
      <c r="Q35" s="373"/>
    </row>
    <row r="36" spans="1:17" ht="15.4" customHeight="1">
      <c r="A36" s="223"/>
      <c r="B36" s="223"/>
      <c r="C36" s="863" t="s">
        <v>98</v>
      </c>
      <c r="D36" s="863"/>
      <c r="E36" s="864"/>
      <c r="F36" s="864"/>
      <c r="G36" s="864"/>
      <c r="H36" s="864"/>
      <c r="I36" s="864"/>
      <c r="J36" s="864"/>
      <c r="K36" s="864"/>
      <c r="L36" s="864"/>
      <c r="M36" s="241"/>
      <c r="N36" s="241"/>
      <c r="O36" s="241"/>
      <c r="P36" s="241"/>
      <c r="Q36" s="241"/>
    </row>
    <row r="37" spans="1:17" s="114" customFormat="1">
      <c r="J37" s="135"/>
    </row>
    <row r="38" spans="1:17" customFormat="1" ht="12.75" customHeight="1">
      <c r="B38" s="136" t="s">
        <v>52</v>
      </c>
    </row>
    <row r="39" spans="1:17" customFormat="1" ht="45" customHeight="1">
      <c r="A39"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9" s="857"/>
      <c r="C39" s="857"/>
      <c r="D39" s="857"/>
      <c r="E39" s="857"/>
      <c r="F39" s="857"/>
      <c r="G39" s="857"/>
      <c r="H39" s="857"/>
      <c r="I39" s="857"/>
      <c r="J39" s="857"/>
      <c r="K39" s="857"/>
      <c r="L39" s="857"/>
      <c r="M39" s="857"/>
      <c r="N39" s="857"/>
      <c r="O39" s="857"/>
      <c r="P39" s="857"/>
      <c r="Q39" s="857"/>
    </row>
    <row r="40" spans="1:17" customFormat="1" ht="76.7" customHeight="1">
      <c r="A40" s="857"/>
      <c r="B40" s="857"/>
      <c r="C40" s="857"/>
      <c r="D40" s="857"/>
      <c r="E40" s="857"/>
      <c r="F40" s="857"/>
      <c r="G40" s="857"/>
      <c r="H40" s="857"/>
      <c r="I40" s="857"/>
      <c r="J40" s="857"/>
      <c r="K40" s="857"/>
      <c r="L40" s="857"/>
      <c r="M40" s="857"/>
      <c r="N40" s="857"/>
      <c r="O40" s="857"/>
      <c r="P40" s="857"/>
      <c r="Q40" s="857"/>
    </row>
    <row r="41" spans="1:17" customFormat="1" ht="12.75" customHeight="1">
      <c r="B41" s="137"/>
    </row>
    <row r="42" spans="1:17" customFormat="1" ht="12.75" customHeight="1">
      <c r="B42" s="137"/>
    </row>
    <row r="43" spans="1:17" s="114" customFormat="1">
      <c r="B43" s="114" t="s">
        <v>8</v>
      </c>
      <c r="M43" s="142" t="str">
        <f>Koptame!B41</f>
        <v>Pārbaudīja:</v>
      </c>
      <c r="N43" s="142"/>
      <c r="O43" s="142"/>
      <c r="P43" s="142"/>
      <c r="Q43" s="142"/>
    </row>
    <row r="44" spans="1:17" s="114" customFormat="1">
      <c r="C44" s="134">
        <f>Koptame!C36</f>
        <v>0</v>
      </c>
      <c r="D44" s="134"/>
      <c r="M44" s="134"/>
      <c r="N44" s="854">
        <f>Koptame!C42</f>
        <v>0</v>
      </c>
      <c r="O44" s="854"/>
      <c r="P44" s="142"/>
      <c r="Q44" s="142"/>
    </row>
    <row r="45" spans="1:17" s="114" customFormat="1">
      <c r="C45" s="133">
        <f>Koptame!C37</f>
        <v>0</v>
      </c>
      <c r="D45" s="133"/>
      <c r="M45" s="133"/>
      <c r="N45" s="855">
        <f>Koptame!C43</f>
        <v>0</v>
      </c>
      <c r="O45" s="855"/>
      <c r="P45" s="142"/>
      <c r="Q45" s="142"/>
    </row>
    <row r="46" spans="1:17" s="114" customFormat="1" collapsed="1">
      <c r="B46" s="135"/>
      <c r="G46" s="135"/>
      <c r="H46" s="135"/>
    </row>
    <row r="47" spans="1:17">
      <c r="B47" s="56"/>
      <c r="G47" s="56"/>
      <c r="H47" s="56"/>
    </row>
    <row r="48" spans="1:17">
      <c r="B48" s="56"/>
      <c r="G48" s="56"/>
      <c r="H48" s="56"/>
    </row>
  </sheetData>
  <mergeCells count="17">
    <mergeCell ref="A2:Q2"/>
    <mergeCell ref="E3:Q3"/>
    <mergeCell ref="E4:Q4"/>
    <mergeCell ref="E5:Q5"/>
    <mergeCell ref="M9:P9"/>
    <mergeCell ref="N45:O45"/>
    <mergeCell ref="G11:L11"/>
    <mergeCell ref="M11:Q11"/>
    <mergeCell ref="C36:L36"/>
    <mergeCell ref="N44:O44"/>
    <mergeCell ref="A40:Q40"/>
    <mergeCell ref="A39:Q39"/>
    <mergeCell ref="A11:A12"/>
    <mergeCell ref="B11:B12"/>
    <mergeCell ref="E11:E12"/>
    <mergeCell ref="F11:F12"/>
    <mergeCell ref="C11:D12"/>
  </mergeCells>
  <conditionalFormatting sqref="E15:E20">
    <cfRule type="cellIs" dxfId="223" priority="7" stopIfTrue="1" operator="equal">
      <formula>0</formula>
    </cfRule>
    <cfRule type="expression" dxfId="222" priority="8" stopIfTrue="1">
      <formula>#DIV/0!</formula>
    </cfRule>
  </conditionalFormatting>
  <conditionalFormatting sqref="E22:E24">
    <cfRule type="cellIs" dxfId="221" priority="5" stopIfTrue="1" operator="equal">
      <formula>0</formula>
    </cfRule>
    <cfRule type="expression" dxfId="220" priority="6" stopIfTrue="1">
      <formula>#DIV/0!</formula>
    </cfRule>
  </conditionalFormatting>
  <conditionalFormatting sqref="E30:E31">
    <cfRule type="cellIs" dxfId="219" priority="9" stopIfTrue="1" operator="equal">
      <formula>0</formula>
    </cfRule>
    <cfRule type="expression" dxfId="218"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32"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92D050"/>
  </sheetPr>
  <dimension ref="A1:Q56"/>
  <sheetViews>
    <sheetView showZeros="0" view="pageBreakPreview" zoomScaleNormal="100" zoomScaleSheetLayoutView="100" workbookViewId="0">
      <selection activeCell="D20" sqref="D20"/>
    </sheetView>
  </sheetViews>
  <sheetFormatPr defaultColWidth="9.140625" defaultRowHeight="14.25"/>
  <cols>
    <col min="1" max="1" width="9" style="19" customWidth="1"/>
    <col min="2" max="2" width="9.28515625" style="19" customWidth="1"/>
    <col min="3" max="3" width="46.4257812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4" t="str">
        <f>kops2!B30</f>
        <v>2,10</v>
      </c>
    </row>
    <row r="2" spans="1:17" s="24" customFormat="1" ht="15">
      <c r="A2" s="865" t="str">
        <f>C13</f>
        <v>Elektronisko sakaru sistēma</v>
      </c>
      <c r="B2" s="865"/>
      <c r="C2" s="865"/>
      <c r="D2" s="865"/>
      <c r="E2" s="865"/>
      <c r="F2" s="865"/>
      <c r="G2" s="865"/>
      <c r="H2" s="865"/>
      <c r="I2" s="865"/>
      <c r="J2" s="865"/>
      <c r="K2" s="865"/>
      <c r="L2" s="865"/>
      <c r="M2" s="865"/>
      <c r="N2" s="865"/>
      <c r="O2" s="865"/>
      <c r="P2" s="865"/>
      <c r="Q2" s="865"/>
    </row>
    <row r="3" spans="1:17" ht="15">
      <c r="A3" s="20"/>
      <c r="B3" s="20"/>
      <c r="C3" s="48" t="s">
        <v>11</v>
      </c>
      <c r="D3" s="48"/>
      <c r="E3" s="867" t="str">
        <f>Koptame!C11</f>
        <v>Pirmsskolas izglītības iestāde</v>
      </c>
      <c r="F3" s="867"/>
      <c r="G3" s="867"/>
      <c r="H3" s="867"/>
      <c r="I3" s="867"/>
      <c r="J3" s="867"/>
      <c r="K3" s="867"/>
      <c r="L3" s="867"/>
      <c r="M3" s="867"/>
      <c r="N3" s="867"/>
      <c r="O3" s="867"/>
      <c r="P3" s="867"/>
      <c r="Q3" s="867"/>
    </row>
    <row r="4" spans="1:17" ht="15">
      <c r="A4" s="20"/>
      <c r="B4" s="20"/>
      <c r="C4" s="48" t="s">
        <v>12</v>
      </c>
      <c r="D4" s="48"/>
      <c r="E4" s="867" t="str">
        <f>Koptame!C12</f>
        <v>Pirmsskolas izglītības iestādes jaunbūve</v>
      </c>
      <c r="F4" s="867"/>
      <c r="G4" s="867"/>
      <c r="H4" s="867"/>
      <c r="I4" s="867"/>
      <c r="J4" s="867"/>
      <c r="K4" s="867"/>
      <c r="L4" s="867"/>
      <c r="M4" s="867"/>
      <c r="N4" s="867"/>
      <c r="O4" s="867"/>
      <c r="P4" s="867"/>
      <c r="Q4" s="867"/>
    </row>
    <row r="5" spans="1:17" ht="15">
      <c r="A5" s="20"/>
      <c r="B5" s="20"/>
      <c r="C5" s="48" t="s">
        <v>13</v>
      </c>
      <c r="D5" s="48"/>
      <c r="E5" s="867" t="str">
        <f>Koptame!C13</f>
        <v>Baložu iela 33, Baloži, Ķekavas novads</v>
      </c>
      <c r="F5" s="867"/>
      <c r="G5" s="867"/>
      <c r="H5" s="867"/>
      <c r="I5" s="867"/>
      <c r="J5" s="867"/>
      <c r="K5" s="867"/>
      <c r="L5" s="867"/>
      <c r="M5" s="867"/>
      <c r="N5" s="867"/>
      <c r="O5" s="867"/>
      <c r="P5" s="867"/>
      <c r="Q5" s="867"/>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Q44</f>
        <v>0</v>
      </c>
    </row>
    <row r="8" spans="1:17">
      <c r="A8" s="23"/>
      <c r="B8" s="23"/>
      <c r="E8" s="27"/>
      <c r="F8" s="43"/>
      <c r="G8" s="43"/>
      <c r="H8" s="43"/>
      <c r="I8" s="43"/>
      <c r="J8" s="43"/>
      <c r="K8" s="43"/>
      <c r="L8" s="43"/>
      <c r="O8" s="43"/>
      <c r="P8" s="43"/>
      <c r="Q8" s="25"/>
    </row>
    <row r="9" spans="1:17" ht="15.4" customHeight="1">
      <c r="A9" s="45"/>
      <c r="B9" s="45"/>
      <c r="K9" s="44"/>
      <c r="L9" s="44"/>
      <c r="M9" s="866" t="str">
        <f>Koptame!D16</f>
        <v xml:space="preserve">Tāme sastādīta:   </v>
      </c>
      <c r="N9" s="866"/>
      <c r="O9" s="866"/>
      <c r="P9" s="866"/>
      <c r="Q9" s="44"/>
    </row>
    <row r="10" spans="1:17" ht="15">
      <c r="A10" s="45"/>
      <c r="B10" s="45"/>
    </row>
    <row r="11" spans="1:17" ht="14.25" customHeight="1">
      <c r="A11" s="858" t="s">
        <v>15</v>
      </c>
      <c r="B11" s="868" t="s">
        <v>21</v>
      </c>
      <c r="C11" s="889" t="s">
        <v>91</v>
      </c>
      <c r="D11" s="890"/>
      <c r="E11" s="862" t="s">
        <v>22</v>
      </c>
      <c r="F11" s="858" t="s">
        <v>23</v>
      </c>
      <c r="G11" s="856" t="s">
        <v>24</v>
      </c>
      <c r="H11" s="856"/>
      <c r="I11" s="856"/>
      <c r="J11" s="856"/>
      <c r="K11" s="856"/>
      <c r="L11" s="856"/>
      <c r="M11" s="856" t="s">
        <v>25</v>
      </c>
      <c r="N11" s="856"/>
      <c r="O11" s="856"/>
      <c r="P11" s="856"/>
      <c r="Q11" s="856"/>
    </row>
    <row r="12" spans="1:17" ht="64.5">
      <c r="A12" s="858"/>
      <c r="B12" s="869"/>
      <c r="C12" s="891"/>
      <c r="D12" s="892"/>
      <c r="E12" s="862"/>
      <c r="F12" s="858"/>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kops2!C30</f>
        <v>Elektronisko sakaru sistēma</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25.5">
      <c r="A15" s="251">
        <v>1</v>
      </c>
      <c r="B15" s="375"/>
      <c r="C15" s="376" t="s">
        <v>514</v>
      </c>
      <c r="D15" s="380" t="s">
        <v>515</v>
      </c>
      <c r="E15" s="392" t="s">
        <v>452</v>
      </c>
      <c r="F15" s="392">
        <v>1</v>
      </c>
      <c r="G15" s="196"/>
      <c r="H15" s="189"/>
      <c r="I15" s="190"/>
      <c r="J15" s="160"/>
      <c r="K15" s="196"/>
      <c r="L15" s="231"/>
      <c r="M15" s="232"/>
      <c r="N15" s="231"/>
      <c r="O15" s="231"/>
      <c r="P15" s="231"/>
      <c r="Q15" s="233"/>
    </row>
    <row r="16" spans="1:17" s="56" customFormat="1" ht="25.5">
      <c r="A16" s="251">
        <v>2</v>
      </c>
      <c r="B16" s="375"/>
      <c r="C16" s="376" t="s">
        <v>516</v>
      </c>
      <c r="D16" s="380" t="s">
        <v>517</v>
      </c>
      <c r="E16" s="392" t="s">
        <v>452</v>
      </c>
      <c r="F16" s="392">
        <v>1</v>
      </c>
      <c r="G16" s="198"/>
      <c r="H16" s="189"/>
      <c r="I16" s="190"/>
      <c r="J16" s="160"/>
      <c r="K16" s="196"/>
      <c r="L16" s="231"/>
      <c r="M16" s="232"/>
      <c r="N16" s="231"/>
      <c r="O16" s="231"/>
      <c r="P16" s="231"/>
      <c r="Q16" s="233"/>
    </row>
    <row r="17" spans="1:17" s="56" customFormat="1">
      <c r="A17" s="251">
        <v>3</v>
      </c>
      <c r="B17" s="375"/>
      <c r="C17" s="376" t="s">
        <v>518</v>
      </c>
      <c r="D17" s="380"/>
      <c r="E17" s="392" t="s">
        <v>452</v>
      </c>
      <c r="F17" s="392">
        <v>1</v>
      </c>
      <c r="G17" s="199"/>
      <c r="H17" s="189"/>
      <c r="I17" s="190"/>
      <c r="J17" s="160"/>
      <c r="K17" s="196"/>
      <c r="L17" s="231"/>
      <c r="M17" s="232"/>
      <c r="N17" s="231"/>
      <c r="O17" s="231"/>
      <c r="P17" s="231"/>
      <c r="Q17" s="233"/>
    </row>
    <row r="18" spans="1:17" s="56" customFormat="1">
      <c r="A18" s="251">
        <v>4</v>
      </c>
      <c r="B18" s="375"/>
      <c r="C18" s="376" t="s">
        <v>519</v>
      </c>
      <c r="D18" s="380" t="s">
        <v>520</v>
      </c>
      <c r="E18" s="392" t="s">
        <v>452</v>
      </c>
      <c r="F18" s="392">
        <v>1</v>
      </c>
      <c r="G18" s="199"/>
      <c r="H18" s="189"/>
      <c r="I18" s="190"/>
      <c r="J18" s="160"/>
      <c r="K18" s="196"/>
      <c r="L18" s="231"/>
      <c r="M18" s="232"/>
      <c r="N18" s="231"/>
      <c r="O18" s="231"/>
      <c r="P18" s="231"/>
      <c r="Q18" s="233"/>
    </row>
    <row r="19" spans="1:17" s="56" customFormat="1" ht="25.5">
      <c r="A19" s="251">
        <v>5</v>
      </c>
      <c r="B19" s="375"/>
      <c r="C19" s="376" t="s">
        <v>521</v>
      </c>
      <c r="D19" s="380" t="s">
        <v>522</v>
      </c>
      <c r="E19" s="392" t="s">
        <v>452</v>
      </c>
      <c r="F19" s="392">
        <v>1</v>
      </c>
      <c r="G19" s="200"/>
      <c r="H19" s="189"/>
      <c r="I19" s="160"/>
      <c r="J19" s="160"/>
      <c r="K19" s="201"/>
      <c r="L19" s="231"/>
      <c r="M19" s="232"/>
      <c r="N19" s="231"/>
      <c r="O19" s="231"/>
      <c r="P19" s="231"/>
      <c r="Q19" s="233"/>
    </row>
    <row r="20" spans="1:17" s="56" customFormat="1" ht="25.5">
      <c r="A20" s="251">
        <v>6</v>
      </c>
      <c r="B20" s="375"/>
      <c r="C20" s="528" t="s">
        <v>523</v>
      </c>
      <c r="D20" s="380" t="s">
        <v>524</v>
      </c>
      <c r="E20" s="392" t="s">
        <v>452</v>
      </c>
      <c r="F20" s="392">
        <v>1</v>
      </c>
      <c r="G20" s="200"/>
      <c r="H20" s="189"/>
      <c r="I20" s="160"/>
      <c r="J20" s="160"/>
      <c r="K20" s="201"/>
      <c r="L20" s="231"/>
      <c r="M20" s="232"/>
      <c r="N20" s="231"/>
      <c r="O20" s="231"/>
      <c r="P20" s="231"/>
      <c r="Q20" s="233"/>
    </row>
    <row r="21" spans="1:17" s="56" customFormat="1">
      <c r="A21" s="251">
        <v>7</v>
      </c>
      <c r="B21" s="375"/>
      <c r="C21" s="376" t="s">
        <v>525</v>
      </c>
      <c r="D21" s="380" t="s">
        <v>526</v>
      </c>
      <c r="E21" s="392" t="s">
        <v>436</v>
      </c>
      <c r="F21" s="392">
        <v>4</v>
      </c>
      <c r="G21" s="202"/>
      <c r="H21" s="189"/>
      <c r="I21" s="160"/>
      <c r="J21" s="160"/>
      <c r="K21" s="201"/>
      <c r="L21" s="231"/>
      <c r="M21" s="232"/>
      <c r="N21" s="231"/>
      <c r="O21" s="231"/>
      <c r="P21" s="231"/>
      <c r="Q21" s="233"/>
    </row>
    <row r="22" spans="1:17" s="56" customFormat="1" ht="25.5">
      <c r="A22" s="251">
        <v>8</v>
      </c>
      <c r="B22" s="375"/>
      <c r="C22" s="376" t="s">
        <v>527</v>
      </c>
      <c r="D22" s="380" t="s">
        <v>528</v>
      </c>
      <c r="E22" s="392" t="s">
        <v>436</v>
      </c>
      <c r="F22" s="392">
        <v>1</v>
      </c>
      <c r="G22" s="188"/>
      <c r="H22" s="189"/>
      <c r="I22" s="160"/>
      <c r="J22" s="160"/>
      <c r="K22" s="201"/>
      <c r="L22" s="231"/>
      <c r="M22" s="232"/>
      <c r="N22" s="231"/>
      <c r="O22" s="231"/>
      <c r="P22" s="231"/>
      <c r="Q22" s="233"/>
    </row>
    <row r="23" spans="1:17" s="56" customFormat="1" ht="25.5">
      <c r="A23" s="251">
        <v>9</v>
      </c>
      <c r="B23" s="375"/>
      <c r="C23" s="376" t="s">
        <v>527</v>
      </c>
      <c r="D23" s="380" t="s">
        <v>529</v>
      </c>
      <c r="E23" s="392" t="s">
        <v>436</v>
      </c>
      <c r="F23" s="392">
        <v>1</v>
      </c>
      <c r="G23" s="188"/>
      <c r="H23" s="189"/>
      <c r="I23" s="160"/>
      <c r="J23" s="160"/>
      <c r="K23" s="201"/>
      <c r="L23" s="231"/>
      <c r="M23" s="232"/>
      <c r="N23" s="231"/>
      <c r="O23" s="231"/>
      <c r="P23" s="231"/>
      <c r="Q23" s="233"/>
    </row>
    <row r="24" spans="1:17" s="56" customFormat="1">
      <c r="A24" s="251">
        <v>10</v>
      </c>
      <c r="B24" s="375"/>
      <c r="C24" s="381" t="s">
        <v>530</v>
      </c>
      <c r="D24" s="381"/>
      <c r="E24" s="529" t="s">
        <v>436</v>
      </c>
      <c r="F24" s="529">
        <v>1</v>
      </c>
      <c r="G24" s="202"/>
      <c r="H24" s="189"/>
      <c r="I24" s="160"/>
      <c r="J24" s="160"/>
      <c r="K24" s="201"/>
      <c r="L24" s="231"/>
      <c r="M24" s="232"/>
      <c r="N24" s="231"/>
      <c r="O24" s="231"/>
      <c r="P24" s="231"/>
      <c r="Q24" s="233"/>
    </row>
    <row r="25" spans="1:17" s="56" customFormat="1" ht="25.5">
      <c r="A25" s="251">
        <v>11</v>
      </c>
      <c r="B25" s="375"/>
      <c r="C25" s="383" t="s">
        <v>531</v>
      </c>
      <c r="D25" s="384" t="s">
        <v>532</v>
      </c>
      <c r="E25" s="529" t="s">
        <v>436</v>
      </c>
      <c r="F25" s="529">
        <v>4</v>
      </c>
      <c r="G25" s="188"/>
      <c r="H25" s="189"/>
      <c r="I25" s="160"/>
      <c r="J25" s="160"/>
      <c r="K25" s="201"/>
      <c r="L25" s="231"/>
      <c r="M25" s="232"/>
      <c r="N25" s="231"/>
      <c r="O25" s="231"/>
      <c r="P25" s="231"/>
      <c r="Q25" s="233"/>
    </row>
    <row r="26" spans="1:17" s="56" customFormat="1">
      <c r="A26" s="251">
        <v>12</v>
      </c>
      <c r="B26" s="375"/>
      <c r="C26" s="383" t="s">
        <v>533</v>
      </c>
      <c r="D26" s="384" t="s">
        <v>534</v>
      </c>
      <c r="E26" s="529" t="s">
        <v>436</v>
      </c>
      <c r="F26" s="529">
        <f>F31*2+F32+F33*2+4</f>
        <v>81</v>
      </c>
      <c r="G26" s="188"/>
      <c r="H26" s="189"/>
      <c r="I26" s="160"/>
      <c r="J26" s="160"/>
      <c r="K26" s="201"/>
      <c r="L26" s="231"/>
      <c r="M26" s="232"/>
      <c r="N26" s="231"/>
      <c r="O26" s="231"/>
      <c r="P26" s="231"/>
      <c r="Q26" s="233"/>
    </row>
    <row r="27" spans="1:17" s="56" customFormat="1" ht="89.25">
      <c r="A27" s="251">
        <v>13</v>
      </c>
      <c r="B27" s="375"/>
      <c r="C27" s="530" t="s">
        <v>535</v>
      </c>
      <c r="D27" s="386" t="s">
        <v>536</v>
      </c>
      <c r="E27" s="529" t="s">
        <v>436</v>
      </c>
      <c r="F27" s="529">
        <v>1</v>
      </c>
      <c r="G27" s="196"/>
      <c r="H27" s="189"/>
      <c r="I27" s="160"/>
      <c r="J27" s="178"/>
      <c r="K27" s="201"/>
      <c r="L27" s="231"/>
      <c r="M27" s="232"/>
      <c r="N27" s="231"/>
      <c r="O27" s="231"/>
      <c r="P27" s="231"/>
      <c r="Q27" s="233"/>
    </row>
    <row r="28" spans="1:17" s="56" customFormat="1" ht="102">
      <c r="A28" s="251">
        <v>14</v>
      </c>
      <c r="B28" s="375"/>
      <c r="C28" s="383" t="s">
        <v>537</v>
      </c>
      <c r="D28" s="384" t="s">
        <v>538</v>
      </c>
      <c r="E28" s="529" t="s">
        <v>436</v>
      </c>
      <c r="F28" s="529">
        <v>1</v>
      </c>
      <c r="G28" s="196"/>
      <c r="H28" s="189"/>
      <c r="I28" s="160"/>
      <c r="J28" s="178"/>
      <c r="K28" s="201"/>
      <c r="L28" s="231"/>
      <c r="M28" s="232"/>
      <c r="N28" s="231"/>
      <c r="O28" s="231"/>
      <c r="P28" s="231"/>
      <c r="Q28" s="233"/>
    </row>
    <row r="29" spans="1:17" s="56" customFormat="1">
      <c r="A29" s="251">
        <v>15</v>
      </c>
      <c r="B29" s="375"/>
      <c r="C29" s="383" t="s">
        <v>537</v>
      </c>
      <c r="D29" s="384" t="s">
        <v>539</v>
      </c>
      <c r="E29" s="529" t="s">
        <v>436</v>
      </c>
      <c r="F29" s="529">
        <v>1</v>
      </c>
      <c r="G29" s="196"/>
      <c r="H29" s="189"/>
      <c r="I29" s="160"/>
      <c r="J29" s="178"/>
      <c r="K29" s="201"/>
      <c r="L29" s="231"/>
      <c r="M29" s="232"/>
      <c r="N29" s="231"/>
      <c r="O29" s="231"/>
      <c r="P29" s="231"/>
      <c r="Q29" s="233"/>
    </row>
    <row r="30" spans="1:17" s="56" customFormat="1" ht="51">
      <c r="A30" s="251">
        <v>16</v>
      </c>
      <c r="B30" s="375"/>
      <c r="C30" s="383" t="s">
        <v>540</v>
      </c>
      <c r="D30" s="384" t="s">
        <v>541</v>
      </c>
      <c r="E30" s="529" t="s">
        <v>436</v>
      </c>
      <c r="F30" s="529">
        <v>3</v>
      </c>
      <c r="G30" s="160"/>
      <c r="H30" s="189"/>
      <c r="I30" s="160"/>
      <c r="J30" s="160"/>
      <c r="K30" s="201"/>
      <c r="L30" s="231"/>
      <c r="M30" s="232"/>
      <c r="N30" s="231"/>
      <c r="O30" s="231"/>
      <c r="P30" s="231"/>
      <c r="Q30" s="233"/>
    </row>
    <row r="31" spans="1:17" s="56" customFormat="1" ht="38.25">
      <c r="A31" s="251">
        <v>17</v>
      </c>
      <c r="B31" s="375"/>
      <c r="C31" s="383" t="s">
        <v>542</v>
      </c>
      <c r="D31" s="386" t="s">
        <v>543</v>
      </c>
      <c r="E31" s="446" t="s">
        <v>452</v>
      </c>
      <c r="F31" s="446">
        <v>23</v>
      </c>
      <c r="G31" s="160"/>
      <c r="H31" s="189"/>
      <c r="I31" s="160"/>
      <c r="J31" s="160"/>
      <c r="K31" s="201"/>
      <c r="L31" s="231"/>
      <c r="M31" s="232"/>
      <c r="N31" s="231"/>
      <c r="O31" s="231"/>
      <c r="P31" s="231"/>
      <c r="Q31" s="233"/>
    </row>
    <row r="32" spans="1:17" s="56" customFormat="1" ht="38.25">
      <c r="A32" s="251">
        <v>18</v>
      </c>
      <c r="B32" s="375"/>
      <c r="C32" s="383" t="s">
        <v>544</v>
      </c>
      <c r="D32" s="386" t="s">
        <v>543</v>
      </c>
      <c r="E32" s="446" t="s">
        <v>452</v>
      </c>
      <c r="F32" s="446">
        <v>3</v>
      </c>
      <c r="G32" s="160"/>
      <c r="H32" s="189"/>
      <c r="I32" s="160"/>
      <c r="J32" s="160"/>
      <c r="K32" s="201"/>
      <c r="L32" s="231"/>
      <c r="M32" s="232"/>
      <c r="N32" s="231"/>
      <c r="O32" s="231"/>
      <c r="P32" s="231"/>
      <c r="Q32" s="233"/>
    </row>
    <row r="33" spans="1:17" s="56" customFormat="1" ht="38.25">
      <c r="A33" s="251">
        <v>19</v>
      </c>
      <c r="B33" s="375"/>
      <c r="C33" s="383" t="s">
        <v>1135</v>
      </c>
      <c r="D33" s="386" t="s">
        <v>543</v>
      </c>
      <c r="E33" s="446" t="s">
        <v>452</v>
      </c>
      <c r="F33" s="446">
        <v>14</v>
      </c>
      <c r="G33" s="160"/>
      <c r="H33" s="189"/>
      <c r="I33" s="160"/>
      <c r="J33" s="160"/>
      <c r="K33" s="201"/>
      <c r="L33" s="231"/>
      <c r="M33" s="232"/>
      <c r="N33" s="231"/>
      <c r="O33" s="231"/>
      <c r="P33" s="231"/>
      <c r="Q33" s="233"/>
    </row>
    <row r="34" spans="1:17" s="56" customFormat="1" ht="51">
      <c r="A34" s="251">
        <v>20</v>
      </c>
      <c r="B34" s="375"/>
      <c r="C34" s="530" t="s">
        <v>545</v>
      </c>
      <c r="D34" s="380" t="s">
        <v>546</v>
      </c>
      <c r="E34" s="392" t="s">
        <v>436</v>
      </c>
      <c r="F34" s="392">
        <v>1</v>
      </c>
      <c r="G34" s="160"/>
      <c r="H34" s="189"/>
      <c r="I34" s="160"/>
      <c r="J34" s="160"/>
      <c r="K34" s="201"/>
      <c r="L34" s="231"/>
      <c r="M34" s="232"/>
      <c r="N34" s="231"/>
      <c r="O34" s="231"/>
      <c r="P34" s="231"/>
      <c r="Q34" s="233"/>
    </row>
    <row r="35" spans="1:17" s="56" customFormat="1" ht="25.5">
      <c r="A35" s="251">
        <v>21</v>
      </c>
      <c r="B35" s="375"/>
      <c r="C35" s="376" t="s">
        <v>547</v>
      </c>
      <c r="D35" s="380" t="s">
        <v>548</v>
      </c>
      <c r="E35" s="392" t="s">
        <v>146</v>
      </c>
      <c r="F35" s="392">
        <v>5500</v>
      </c>
      <c r="G35" s="188"/>
      <c r="H35" s="189"/>
      <c r="I35" s="160"/>
      <c r="J35" s="160"/>
      <c r="K35" s="201"/>
      <c r="L35" s="231"/>
      <c r="M35" s="232"/>
      <c r="N35" s="231"/>
      <c r="O35" s="231"/>
      <c r="P35" s="231"/>
      <c r="Q35" s="233"/>
    </row>
    <row r="36" spans="1:17" s="56" customFormat="1">
      <c r="A36" s="251">
        <v>22</v>
      </c>
      <c r="B36" s="375"/>
      <c r="C36" s="376" t="s">
        <v>549</v>
      </c>
      <c r="D36" s="380" t="s">
        <v>550</v>
      </c>
      <c r="E36" s="392" t="s">
        <v>146</v>
      </c>
      <c r="F36" s="392">
        <v>500</v>
      </c>
      <c r="G36" s="198"/>
      <c r="H36" s="189"/>
      <c r="I36" s="190"/>
      <c r="J36" s="160"/>
      <c r="K36" s="196"/>
      <c r="L36" s="231"/>
      <c r="M36" s="232"/>
      <c r="N36" s="231"/>
      <c r="O36" s="231"/>
      <c r="P36" s="231"/>
      <c r="Q36" s="233"/>
    </row>
    <row r="37" spans="1:17" s="56" customFormat="1">
      <c r="A37" s="251">
        <v>23</v>
      </c>
      <c r="B37" s="375"/>
      <c r="C37" s="376" t="s">
        <v>1133</v>
      </c>
      <c r="D37" s="380" t="s">
        <v>551</v>
      </c>
      <c r="E37" s="392" t="s">
        <v>146</v>
      </c>
      <c r="F37" s="392">
        <v>10</v>
      </c>
      <c r="G37" s="198"/>
      <c r="H37" s="189"/>
      <c r="I37" s="190"/>
      <c r="J37" s="160"/>
      <c r="K37" s="196"/>
      <c r="L37" s="231"/>
      <c r="M37" s="232"/>
      <c r="N37" s="231"/>
      <c r="O37" s="231"/>
      <c r="P37" s="231"/>
      <c r="Q37" s="233"/>
    </row>
    <row r="38" spans="1:17" s="56" customFormat="1" ht="38.25">
      <c r="A38" s="251">
        <v>24</v>
      </c>
      <c r="B38" s="375"/>
      <c r="C38" s="376" t="s">
        <v>552</v>
      </c>
      <c r="D38" s="387" t="s">
        <v>553</v>
      </c>
      <c r="E38" s="392" t="s">
        <v>436</v>
      </c>
      <c r="F38" s="392">
        <v>34</v>
      </c>
      <c r="G38" s="160"/>
      <c r="H38" s="189"/>
      <c r="I38" s="160"/>
      <c r="J38" s="160"/>
      <c r="K38" s="201"/>
      <c r="L38" s="231"/>
      <c r="M38" s="232"/>
      <c r="N38" s="231"/>
      <c r="O38" s="231"/>
      <c r="P38" s="231"/>
      <c r="Q38" s="233"/>
    </row>
    <row r="39" spans="1:17" s="56" customFormat="1">
      <c r="A39" s="251">
        <v>25</v>
      </c>
      <c r="B39" s="375"/>
      <c r="C39" s="376" t="s">
        <v>554</v>
      </c>
      <c r="D39" s="387" t="s">
        <v>555</v>
      </c>
      <c r="E39" s="392" t="s">
        <v>436</v>
      </c>
      <c r="F39" s="392">
        <v>1</v>
      </c>
      <c r="G39" s="160"/>
      <c r="H39" s="189"/>
      <c r="I39" s="160"/>
      <c r="J39" s="160"/>
      <c r="K39" s="201"/>
      <c r="L39" s="231"/>
      <c r="M39" s="232"/>
      <c r="N39" s="231"/>
      <c r="O39" s="231"/>
      <c r="P39" s="231"/>
      <c r="Q39" s="233"/>
    </row>
    <row r="40" spans="1:17" s="56" customFormat="1">
      <c r="A40" s="251">
        <v>26</v>
      </c>
      <c r="B40" s="375"/>
      <c r="C40" s="376" t="s">
        <v>556</v>
      </c>
      <c r="D40" s="387" t="s">
        <v>555</v>
      </c>
      <c r="E40" s="392" t="s">
        <v>436</v>
      </c>
      <c r="F40" s="392">
        <v>1</v>
      </c>
      <c r="G40" s="160"/>
      <c r="H40" s="189"/>
      <c r="I40" s="160"/>
      <c r="J40" s="160"/>
      <c r="K40" s="201"/>
      <c r="L40" s="231"/>
      <c r="M40" s="232"/>
      <c r="N40" s="231"/>
      <c r="O40" s="231"/>
      <c r="P40" s="231"/>
      <c r="Q40" s="233"/>
    </row>
    <row r="41" spans="1:17" s="56" customFormat="1">
      <c r="A41" s="251">
        <v>27</v>
      </c>
      <c r="B41" s="375"/>
      <c r="C41" s="376" t="s">
        <v>557</v>
      </c>
      <c r="D41" s="380"/>
      <c r="E41" s="392" t="s">
        <v>452</v>
      </c>
      <c r="F41" s="392">
        <v>1</v>
      </c>
      <c r="G41" s="160"/>
      <c r="H41" s="189"/>
      <c r="I41" s="160"/>
      <c r="J41" s="160"/>
      <c r="K41" s="201"/>
      <c r="L41" s="231"/>
      <c r="M41" s="232"/>
      <c r="N41" s="231"/>
      <c r="O41" s="231"/>
      <c r="P41" s="231"/>
      <c r="Q41" s="233"/>
    </row>
    <row r="42" spans="1:17" s="56" customFormat="1" ht="25.5">
      <c r="A42" s="251">
        <v>28</v>
      </c>
      <c r="B42" s="375"/>
      <c r="C42" s="376" t="s">
        <v>558</v>
      </c>
      <c r="D42" s="376" t="s">
        <v>559</v>
      </c>
      <c r="E42" s="392" t="s">
        <v>452</v>
      </c>
      <c r="F42" s="392">
        <v>1</v>
      </c>
      <c r="G42" s="202"/>
      <c r="H42" s="189"/>
      <c r="I42" s="190"/>
      <c r="J42" s="160"/>
      <c r="K42" s="196"/>
      <c r="L42" s="231"/>
      <c r="M42" s="232"/>
      <c r="N42" s="231"/>
      <c r="O42" s="231"/>
      <c r="P42" s="231"/>
      <c r="Q42" s="233"/>
    </row>
    <row r="43" spans="1:17">
      <c r="A43" s="252"/>
      <c r="B43" s="378"/>
      <c r="C43" s="254"/>
      <c r="D43" s="254"/>
      <c r="E43" s="255"/>
      <c r="F43" s="256"/>
      <c r="G43" s="256">
        <v>0</v>
      </c>
      <c r="H43" s="256">
        <v>0</v>
      </c>
      <c r="I43" s="257"/>
      <c r="J43" s="256"/>
      <c r="K43" s="256"/>
      <c r="L43" s="256"/>
      <c r="M43" s="256"/>
      <c r="N43" s="256"/>
      <c r="O43" s="256"/>
      <c r="P43" s="256"/>
      <c r="Q43" s="258"/>
    </row>
    <row r="44" spans="1:17" ht="15.4" customHeight="1">
      <c r="A44" s="223"/>
      <c r="B44" s="223"/>
      <c r="C44" s="863" t="s">
        <v>98</v>
      </c>
      <c r="D44" s="863"/>
      <c r="E44" s="864"/>
      <c r="F44" s="864"/>
      <c r="G44" s="864"/>
      <c r="H44" s="864"/>
      <c r="I44" s="864"/>
      <c r="J44" s="864"/>
      <c r="K44" s="864"/>
      <c r="L44" s="864"/>
      <c r="M44" s="241"/>
      <c r="N44" s="241"/>
      <c r="O44" s="241"/>
      <c r="P44" s="241"/>
      <c r="Q44" s="241"/>
    </row>
    <row r="45" spans="1:17" s="114" customFormat="1">
      <c r="J45" s="135"/>
    </row>
    <row r="46" spans="1:17" customFormat="1" ht="12.75" customHeight="1">
      <c r="B46" s="136" t="s">
        <v>52</v>
      </c>
    </row>
    <row r="47" spans="1:17" customFormat="1" ht="45" customHeight="1">
      <c r="A47"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7" s="857"/>
      <c r="C47" s="857"/>
      <c r="D47" s="857"/>
      <c r="E47" s="857"/>
      <c r="F47" s="857"/>
      <c r="G47" s="857"/>
      <c r="H47" s="857"/>
      <c r="I47" s="857"/>
      <c r="J47" s="857"/>
      <c r="K47" s="857"/>
      <c r="L47" s="857"/>
      <c r="M47" s="857"/>
      <c r="N47" s="857"/>
      <c r="O47" s="857"/>
      <c r="P47" s="857"/>
      <c r="Q47" s="857"/>
    </row>
    <row r="48" spans="1:17" customFormat="1" ht="76.7" customHeight="1">
      <c r="A48" s="857"/>
      <c r="B48" s="857"/>
      <c r="C48" s="857"/>
      <c r="D48" s="857"/>
      <c r="E48" s="857"/>
      <c r="F48" s="857"/>
      <c r="G48" s="857"/>
      <c r="H48" s="857"/>
      <c r="I48" s="857"/>
      <c r="J48" s="857"/>
      <c r="K48" s="857"/>
      <c r="L48" s="857"/>
      <c r="M48" s="857"/>
      <c r="N48" s="857"/>
      <c r="O48" s="857"/>
      <c r="P48" s="857"/>
      <c r="Q48" s="857"/>
    </row>
    <row r="49" spans="2:17" customFormat="1" ht="12.75" customHeight="1">
      <c r="B49" s="137"/>
    </row>
    <row r="50" spans="2:17" customFormat="1" ht="12.75" customHeight="1">
      <c r="B50" s="137"/>
    </row>
    <row r="51" spans="2:17" s="114" customFormat="1">
      <c r="B51" s="114" t="s">
        <v>8</v>
      </c>
      <c r="M51" s="142" t="str">
        <f>Koptame!B41</f>
        <v>Pārbaudīja:</v>
      </c>
      <c r="N51" s="142"/>
      <c r="O51" s="142"/>
      <c r="P51" s="142"/>
      <c r="Q51" s="142"/>
    </row>
    <row r="52" spans="2:17" s="114" customFormat="1">
      <c r="C52" s="134">
        <f>Koptame!C36</f>
        <v>0</v>
      </c>
      <c r="D52" s="134"/>
      <c r="M52" s="134"/>
      <c r="N52" s="854">
        <f>Koptame!C42</f>
        <v>0</v>
      </c>
      <c r="O52" s="854"/>
      <c r="P52" s="142"/>
      <c r="Q52" s="142"/>
    </row>
    <row r="53" spans="2:17" s="114" customFormat="1">
      <c r="C53" s="133">
        <f>Koptame!C37</f>
        <v>0</v>
      </c>
      <c r="D53" s="133"/>
      <c r="M53" s="133"/>
      <c r="N53" s="855">
        <f>Koptame!C43</f>
        <v>0</v>
      </c>
      <c r="O53" s="855"/>
      <c r="P53" s="142"/>
      <c r="Q53" s="142"/>
    </row>
    <row r="54" spans="2:17" s="114" customFormat="1" collapsed="1">
      <c r="B54" s="135"/>
      <c r="G54" s="135"/>
      <c r="H54" s="135"/>
    </row>
    <row r="55" spans="2:17">
      <c r="B55" s="56"/>
      <c r="C55" s="19"/>
      <c r="D55" s="19"/>
      <c r="G55" s="56"/>
      <c r="H55" s="56"/>
    </row>
    <row r="56" spans="2:17">
      <c r="B56" s="56"/>
      <c r="C56" s="19"/>
      <c r="D56" s="19"/>
      <c r="G56" s="56"/>
      <c r="H56" s="56"/>
    </row>
  </sheetData>
  <mergeCells count="17">
    <mergeCell ref="A2:Q2"/>
    <mergeCell ref="E3:Q3"/>
    <mergeCell ref="E4:Q4"/>
    <mergeCell ref="E5:Q5"/>
    <mergeCell ref="M9:P9"/>
    <mergeCell ref="N53:O53"/>
    <mergeCell ref="G11:L11"/>
    <mergeCell ref="M11:Q11"/>
    <mergeCell ref="C44:L44"/>
    <mergeCell ref="N52:O52"/>
    <mergeCell ref="A48:Q48"/>
    <mergeCell ref="A47:Q47"/>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92D050"/>
  </sheetPr>
  <dimension ref="A1:Q47"/>
  <sheetViews>
    <sheetView showZeros="0" view="pageBreakPreview" topLeftCell="A22" zoomScale="110" zoomScaleNormal="100" zoomScaleSheetLayoutView="110" workbookViewId="0">
      <selection activeCell="C34" sqref="C34"/>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kops2!B31</f>
        <v>2,11</v>
      </c>
    </row>
    <row r="2" spans="1:17" s="24" customFormat="1" ht="15">
      <c r="A2" s="865" t="str">
        <f>C13</f>
        <v>Videonovērošanas sistēma</v>
      </c>
      <c r="B2" s="865"/>
      <c r="C2" s="865"/>
      <c r="D2" s="865"/>
      <c r="E2" s="865"/>
      <c r="F2" s="865"/>
      <c r="G2" s="865"/>
      <c r="H2" s="865"/>
      <c r="I2" s="865"/>
      <c r="J2" s="865"/>
      <c r="K2" s="865"/>
      <c r="L2" s="865"/>
      <c r="M2" s="865"/>
      <c r="N2" s="865"/>
      <c r="O2" s="865"/>
      <c r="P2" s="865"/>
      <c r="Q2" s="865"/>
    </row>
    <row r="3" spans="1:17" ht="15">
      <c r="A3" s="20"/>
      <c r="B3" s="20"/>
      <c r="C3" s="48" t="s">
        <v>11</v>
      </c>
      <c r="D3" s="48"/>
      <c r="E3" s="867" t="str">
        <f>Koptame!C11</f>
        <v>Pirmsskolas izglītības iestāde</v>
      </c>
      <c r="F3" s="867"/>
      <c r="G3" s="867"/>
      <c r="H3" s="867"/>
      <c r="I3" s="867"/>
      <c r="J3" s="867"/>
      <c r="K3" s="867"/>
      <c r="L3" s="867"/>
      <c r="M3" s="867"/>
      <c r="N3" s="867"/>
      <c r="O3" s="867"/>
      <c r="P3" s="867"/>
      <c r="Q3" s="867"/>
    </row>
    <row r="4" spans="1:17" ht="15">
      <c r="A4" s="20"/>
      <c r="B4" s="20"/>
      <c r="C4" s="48" t="s">
        <v>12</v>
      </c>
      <c r="D4" s="48"/>
      <c r="E4" s="867" t="str">
        <f>Koptame!C12</f>
        <v>Pirmsskolas izglītības iestādes jaunbūve</v>
      </c>
      <c r="F4" s="867"/>
      <c r="G4" s="867"/>
      <c r="H4" s="867"/>
      <c r="I4" s="867"/>
      <c r="J4" s="867"/>
      <c r="K4" s="867"/>
      <c r="L4" s="867"/>
      <c r="M4" s="867"/>
      <c r="N4" s="867"/>
      <c r="O4" s="867"/>
      <c r="P4" s="867"/>
      <c r="Q4" s="867"/>
    </row>
    <row r="5" spans="1:17" ht="15">
      <c r="A5" s="20"/>
      <c r="B5" s="20"/>
      <c r="C5" s="48" t="s">
        <v>13</v>
      </c>
      <c r="D5" s="48"/>
      <c r="E5" s="867" t="str">
        <f>Koptame!C13</f>
        <v>Baložu iela 33, Baloži, Ķekavas novads</v>
      </c>
      <c r="F5" s="867"/>
      <c r="G5" s="867"/>
      <c r="H5" s="867"/>
      <c r="I5" s="867"/>
      <c r="J5" s="867"/>
      <c r="K5" s="867"/>
      <c r="L5" s="867"/>
      <c r="M5" s="867"/>
      <c r="N5" s="867"/>
      <c r="O5" s="867"/>
      <c r="P5" s="867"/>
      <c r="Q5" s="867"/>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Q35</f>
        <v>0</v>
      </c>
    </row>
    <row r="8" spans="1:17">
      <c r="A8" s="23"/>
      <c r="B8" s="23"/>
      <c r="E8" s="27"/>
      <c r="F8" s="43"/>
      <c r="G8" s="43"/>
      <c r="H8" s="43"/>
      <c r="I8" s="43"/>
      <c r="J8" s="43"/>
      <c r="K8" s="43"/>
      <c r="L8" s="43"/>
      <c r="O8" s="43"/>
      <c r="P8" s="43"/>
      <c r="Q8" s="25"/>
    </row>
    <row r="9" spans="1:17" ht="15.4" customHeight="1">
      <c r="A9" s="45"/>
      <c r="B9" s="45"/>
      <c r="K9" s="44"/>
      <c r="L9" s="44"/>
      <c r="M9" s="866" t="str">
        <f>Koptame!D16</f>
        <v xml:space="preserve">Tāme sastādīta:   </v>
      </c>
      <c r="N9" s="866"/>
      <c r="O9" s="866"/>
      <c r="P9" s="866"/>
      <c r="Q9" s="44"/>
    </row>
    <row r="10" spans="1:17" ht="15">
      <c r="A10" s="45"/>
      <c r="B10" s="45"/>
    </row>
    <row r="11" spans="1:17" ht="14.25" customHeight="1">
      <c r="A11" s="858" t="s">
        <v>15</v>
      </c>
      <c r="B11" s="868" t="s">
        <v>21</v>
      </c>
      <c r="C11" s="889" t="s">
        <v>91</v>
      </c>
      <c r="D11" s="890"/>
      <c r="E11" s="862" t="s">
        <v>22</v>
      </c>
      <c r="F11" s="858" t="s">
        <v>23</v>
      </c>
      <c r="G11" s="856" t="s">
        <v>24</v>
      </c>
      <c r="H11" s="856"/>
      <c r="I11" s="856"/>
      <c r="J11" s="856"/>
      <c r="K11" s="856"/>
      <c r="L11" s="856"/>
      <c r="M11" s="856" t="s">
        <v>25</v>
      </c>
      <c r="N11" s="856"/>
      <c r="O11" s="856"/>
      <c r="P11" s="856"/>
      <c r="Q11" s="856"/>
    </row>
    <row r="12" spans="1:17" ht="64.5">
      <c r="A12" s="858"/>
      <c r="B12" s="869"/>
      <c r="C12" s="891"/>
      <c r="D12" s="892"/>
      <c r="E12" s="862"/>
      <c r="F12" s="858"/>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kops2!C31</f>
        <v>Videonovērošanas sistēma</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1">
      <c r="A15" s="251">
        <v>1</v>
      </c>
      <c r="B15" s="382"/>
      <c r="C15" s="416" t="s">
        <v>1650</v>
      </c>
      <c r="D15" s="381" t="s">
        <v>560</v>
      </c>
      <c r="E15" s="382" t="s">
        <v>436</v>
      </c>
      <c r="F15" s="382">
        <v>17</v>
      </c>
      <c r="G15" s="160"/>
      <c r="H15" s="183"/>
      <c r="I15" s="160"/>
      <c r="J15" s="161"/>
      <c r="K15" s="203"/>
      <c r="L15" s="231"/>
      <c r="M15" s="232"/>
      <c r="N15" s="231"/>
      <c r="O15" s="231"/>
      <c r="P15" s="231"/>
      <c r="Q15" s="233"/>
    </row>
    <row r="16" spans="1:17" s="56" customFormat="1" ht="51">
      <c r="A16" s="251">
        <v>2</v>
      </c>
      <c r="B16" s="382"/>
      <c r="C16" s="416" t="s">
        <v>1651</v>
      </c>
      <c r="D16" s="381" t="s">
        <v>560</v>
      </c>
      <c r="E16" s="382" t="s">
        <v>436</v>
      </c>
      <c r="F16" s="382">
        <v>20</v>
      </c>
      <c r="G16" s="160"/>
      <c r="H16" s="183"/>
      <c r="I16" s="160"/>
      <c r="J16" s="161"/>
      <c r="K16" s="203"/>
      <c r="L16" s="231"/>
      <c r="M16" s="232"/>
      <c r="N16" s="231"/>
      <c r="O16" s="231"/>
      <c r="P16" s="231"/>
      <c r="Q16" s="233"/>
    </row>
    <row r="17" spans="1:17" s="56" customFormat="1">
      <c r="A17" s="251">
        <v>3</v>
      </c>
      <c r="B17" s="382"/>
      <c r="C17" s="381" t="s">
        <v>561</v>
      </c>
      <c r="D17" s="381"/>
      <c r="E17" s="382" t="s">
        <v>436</v>
      </c>
      <c r="F17" s="382">
        <v>17</v>
      </c>
      <c r="G17" s="160"/>
      <c r="H17" s="183"/>
      <c r="I17" s="160"/>
      <c r="J17" s="160"/>
      <c r="K17" s="201"/>
      <c r="L17" s="231"/>
      <c r="M17" s="232"/>
      <c r="N17" s="231"/>
      <c r="O17" s="231"/>
      <c r="P17" s="231"/>
      <c r="Q17" s="233"/>
    </row>
    <row r="18" spans="1:17" s="56" customFormat="1">
      <c r="A18" s="251">
        <v>4</v>
      </c>
      <c r="B18" s="382"/>
      <c r="C18" s="381" t="s">
        <v>1137</v>
      </c>
      <c r="D18" s="381"/>
      <c r="E18" s="382" t="s">
        <v>436</v>
      </c>
      <c r="F18" s="612">
        <v>4</v>
      </c>
      <c r="G18" s="160"/>
      <c r="H18" s="183"/>
      <c r="I18" s="160"/>
      <c r="J18" s="160"/>
      <c r="K18" s="201"/>
      <c r="L18" s="231"/>
      <c r="M18" s="232"/>
      <c r="N18" s="231"/>
      <c r="O18" s="231"/>
      <c r="P18" s="231"/>
      <c r="Q18" s="233"/>
    </row>
    <row r="19" spans="1:17" s="56" customFormat="1">
      <c r="A19" s="251">
        <v>5</v>
      </c>
      <c r="B19" s="382"/>
      <c r="C19" s="381" t="s">
        <v>537</v>
      </c>
      <c r="D19" s="381" t="s">
        <v>562</v>
      </c>
      <c r="E19" s="382" t="s">
        <v>436</v>
      </c>
      <c r="F19" s="382">
        <v>1</v>
      </c>
      <c r="G19" s="191"/>
      <c r="H19" s="192"/>
      <c r="I19" s="190"/>
      <c r="J19" s="184"/>
      <c r="K19" s="193"/>
      <c r="L19" s="231"/>
      <c r="M19" s="232"/>
      <c r="N19" s="231"/>
      <c r="O19" s="231"/>
      <c r="P19" s="231"/>
      <c r="Q19" s="233"/>
    </row>
    <row r="20" spans="1:17" s="56" customFormat="1">
      <c r="A20" s="251">
        <v>6</v>
      </c>
      <c r="B20" s="382"/>
      <c r="C20" s="381" t="s">
        <v>530</v>
      </c>
      <c r="D20" s="381"/>
      <c r="E20" s="382" t="s">
        <v>436</v>
      </c>
      <c r="F20" s="382">
        <v>1</v>
      </c>
      <c r="G20" s="204"/>
      <c r="H20" s="183"/>
      <c r="I20" s="160"/>
      <c r="J20" s="160"/>
      <c r="K20" s="201"/>
      <c r="L20" s="231"/>
      <c r="M20" s="232"/>
      <c r="N20" s="231"/>
      <c r="O20" s="231"/>
      <c r="P20" s="231"/>
      <c r="Q20" s="233"/>
    </row>
    <row r="21" spans="1:17" s="56" customFormat="1" ht="25.5">
      <c r="A21" s="251">
        <v>7</v>
      </c>
      <c r="B21" s="382"/>
      <c r="C21" s="381" t="s">
        <v>563</v>
      </c>
      <c r="D21" s="381" t="s">
        <v>564</v>
      </c>
      <c r="E21" s="382" t="s">
        <v>436</v>
      </c>
      <c r="F21" s="611">
        <v>1</v>
      </c>
      <c r="G21" s="181"/>
      <c r="H21" s="183"/>
      <c r="I21" s="181"/>
      <c r="J21" s="181"/>
      <c r="K21" s="178"/>
      <c r="L21" s="231"/>
      <c r="M21" s="232"/>
      <c r="N21" s="231"/>
      <c r="O21" s="231"/>
      <c r="P21" s="231"/>
      <c r="Q21" s="233"/>
    </row>
    <row r="22" spans="1:17" s="56" customFormat="1">
      <c r="A22" s="251">
        <v>8</v>
      </c>
      <c r="B22" s="382"/>
      <c r="C22" s="381" t="s">
        <v>565</v>
      </c>
      <c r="D22" s="381" t="s">
        <v>566</v>
      </c>
      <c r="E22" s="382" t="s">
        <v>436</v>
      </c>
      <c r="F22" s="382">
        <v>4</v>
      </c>
      <c r="G22" s="204"/>
      <c r="H22" s="183"/>
      <c r="I22" s="160"/>
      <c r="J22" s="161"/>
      <c r="K22" s="203"/>
      <c r="L22" s="231"/>
      <c r="M22" s="232"/>
      <c r="N22" s="231"/>
      <c r="O22" s="231"/>
      <c r="P22" s="231"/>
      <c r="Q22" s="233"/>
    </row>
    <row r="23" spans="1:17" s="56" customFormat="1" ht="25.5">
      <c r="A23" s="251">
        <v>9</v>
      </c>
      <c r="B23" s="382"/>
      <c r="C23" s="381" t="s">
        <v>567</v>
      </c>
      <c r="D23" s="381" t="s">
        <v>568</v>
      </c>
      <c r="E23" s="382" t="s">
        <v>436</v>
      </c>
      <c r="F23" s="382">
        <f>17*2</f>
        <v>34</v>
      </c>
      <c r="G23" s="160"/>
      <c r="H23" s="183"/>
      <c r="I23" s="160"/>
      <c r="J23" s="178"/>
      <c r="K23" s="178"/>
      <c r="L23" s="231"/>
      <c r="M23" s="232"/>
      <c r="N23" s="231"/>
      <c r="O23" s="231"/>
      <c r="P23" s="231"/>
      <c r="Q23" s="233"/>
    </row>
    <row r="24" spans="1:17" s="56" customFormat="1" ht="25.5">
      <c r="A24" s="251">
        <v>10</v>
      </c>
      <c r="B24" s="382"/>
      <c r="C24" s="528" t="s">
        <v>569</v>
      </c>
      <c r="D24" s="528" t="s">
        <v>570</v>
      </c>
      <c r="E24" s="382" t="s">
        <v>436</v>
      </c>
      <c r="F24" s="382">
        <f>F15+F16</f>
        <v>37</v>
      </c>
      <c r="G24" s="160"/>
      <c r="H24" s="183"/>
      <c r="I24" s="160"/>
      <c r="J24" s="160"/>
      <c r="K24" s="201"/>
      <c r="L24" s="231"/>
      <c r="M24" s="232"/>
      <c r="N24" s="231"/>
      <c r="O24" s="231"/>
      <c r="P24" s="231"/>
      <c r="Q24" s="233"/>
    </row>
    <row r="25" spans="1:17" s="56" customFormat="1" ht="25.5">
      <c r="A25" s="251">
        <v>11</v>
      </c>
      <c r="B25" s="382"/>
      <c r="C25" s="528" t="s">
        <v>527</v>
      </c>
      <c r="D25" s="528" t="s">
        <v>571</v>
      </c>
      <c r="E25" s="382" t="s">
        <v>436</v>
      </c>
      <c r="F25" s="382">
        <v>1</v>
      </c>
      <c r="G25" s="160"/>
      <c r="H25" s="183"/>
      <c r="I25" s="160"/>
      <c r="J25" s="161"/>
      <c r="K25" s="203"/>
      <c r="L25" s="231"/>
      <c r="M25" s="232"/>
      <c r="N25" s="231"/>
      <c r="O25" s="231"/>
      <c r="P25" s="231"/>
      <c r="Q25" s="233"/>
    </row>
    <row r="26" spans="1:17" s="56" customFormat="1" ht="51">
      <c r="A26" s="251">
        <v>12</v>
      </c>
      <c r="B26" s="382"/>
      <c r="C26" s="381" t="s">
        <v>446</v>
      </c>
      <c r="D26" s="381" t="s">
        <v>572</v>
      </c>
      <c r="E26" s="382" t="s">
        <v>146</v>
      </c>
      <c r="F26" s="382">
        <v>2500</v>
      </c>
      <c r="G26" s="160"/>
      <c r="H26" s="183"/>
      <c r="I26" s="160"/>
      <c r="J26" s="161"/>
      <c r="K26" s="203"/>
      <c r="L26" s="231"/>
      <c r="M26" s="232"/>
      <c r="N26" s="231"/>
      <c r="O26" s="231"/>
      <c r="P26" s="231"/>
      <c r="Q26" s="233"/>
    </row>
    <row r="27" spans="1:17" s="56" customFormat="1">
      <c r="A27" s="251">
        <v>13</v>
      </c>
      <c r="B27" s="382"/>
      <c r="C27" s="381" t="s">
        <v>573</v>
      </c>
      <c r="D27" s="381" t="s">
        <v>574</v>
      </c>
      <c r="E27" s="382" t="s">
        <v>146</v>
      </c>
      <c r="F27" s="382">
        <v>300</v>
      </c>
      <c r="G27" s="200"/>
      <c r="H27" s="183"/>
      <c r="I27" s="160"/>
      <c r="J27" s="160"/>
      <c r="K27" s="201"/>
      <c r="L27" s="231"/>
      <c r="M27" s="232"/>
      <c r="N27" s="231"/>
      <c r="O27" s="231"/>
      <c r="P27" s="231"/>
      <c r="Q27" s="233"/>
    </row>
    <row r="28" spans="1:17" s="56" customFormat="1">
      <c r="A28" s="251">
        <v>14</v>
      </c>
      <c r="B28" s="382"/>
      <c r="C28" s="381" t="s">
        <v>1129</v>
      </c>
      <c r="D28" s="381" t="s">
        <v>1138</v>
      </c>
      <c r="E28" s="382" t="s">
        <v>146</v>
      </c>
      <c r="F28" s="382">
        <v>10</v>
      </c>
      <c r="G28" s="200"/>
      <c r="H28" s="183"/>
      <c r="I28" s="160"/>
      <c r="J28" s="160"/>
      <c r="K28" s="201"/>
      <c r="L28" s="231"/>
      <c r="M28" s="232"/>
      <c r="N28" s="231"/>
      <c r="O28" s="231"/>
      <c r="P28" s="231"/>
      <c r="Q28" s="233"/>
    </row>
    <row r="29" spans="1:17" s="56" customFormat="1">
      <c r="A29" s="251">
        <v>15</v>
      </c>
      <c r="B29" s="382"/>
      <c r="C29" s="381" t="s">
        <v>1139</v>
      </c>
      <c r="D29" s="381" t="s">
        <v>1130</v>
      </c>
      <c r="E29" s="382" t="s">
        <v>146</v>
      </c>
      <c r="F29" s="532">
        <f>(54+19.6)*1.1</f>
        <v>80.959999999999994</v>
      </c>
      <c r="G29" s="200"/>
      <c r="H29" s="183"/>
      <c r="I29" s="160"/>
      <c r="J29" s="160"/>
      <c r="K29" s="201"/>
      <c r="L29" s="231"/>
      <c r="M29" s="232"/>
      <c r="N29" s="231"/>
      <c r="O29" s="231"/>
      <c r="P29" s="231"/>
      <c r="Q29" s="233"/>
    </row>
    <row r="30" spans="1:17" s="56" customFormat="1" ht="38.25">
      <c r="A30" s="251">
        <v>16</v>
      </c>
      <c r="B30" s="382"/>
      <c r="C30" s="381" t="s">
        <v>558</v>
      </c>
      <c r="D30" s="381" t="s">
        <v>1652</v>
      </c>
      <c r="E30" s="382" t="s">
        <v>452</v>
      </c>
      <c r="F30" s="382">
        <v>1</v>
      </c>
      <c r="G30" s="160"/>
      <c r="H30" s="183"/>
      <c r="I30" s="160"/>
      <c r="J30" s="178"/>
      <c r="K30" s="178"/>
      <c r="L30" s="231"/>
      <c r="M30" s="232"/>
      <c r="N30" s="231"/>
      <c r="O30" s="231"/>
      <c r="P30" s="231"/>
      <c r="Q30" s="233"/>
    </row>
    <row r="31" spans="1:17" s="56" customFormat="1">
      <c r="A31" s="251">
        <v>17</v>
      </c>
      <c r="B31" s="382"/>
      <c r="C31" s="381" t="s">
        <v>575</v>
      </c>
      <c r="D31" s="381"/>
      <c r="E31" s="382" t="s">
        <v>452</v>
      </c>
      <c r="F31" s="382">
        <v>1</v>
      </c>
      <c r="G31" s="160"/>
      <c r="H31" s="183"/>
      <c r="I31" s="160"/>
      <c r="J31" s="178"/>
      <c r="K31" s="178"/>
      <c r="L31" s="231"/>
      <c r="M31" s="232"/>
      <c r="N31" s="231"/>
      <c r="O31" s="231"/>
      <c r="P31" s="231"/>
      <c r="Q31" s="233"/>
    </row>
    <row r="32" spans="1:17" s="56" customFormat="1">
      <c r="A32" s="251">
        <v>18</v>
      </c>
      <c r="B32" s="382"/>
      <c r="C32" s="381" t="s">
        <v>376</v>
      </c>
      <c r="D32" s="381"/>
      <c r="E32" s="382" t="s">
        <v>452</v>
      </c>
      <c r="F32" s="382">
        <v>1</v>
      </c>
      <c r="G32" s="181"/>
      <c r="H32" s="183"/>
      <c r="I32" s="181"/>
      <c r="J32" s="181"/>
      <c r="K32" s="178"/>
      <c r="L32" s="231"/>
      <c r="M32" s="232"/>
      <c r="N32" s="231"/>
      <c r="O32" s="231"/>
      <c r="P32" s="231"/>
      <c r="Q32" s="233"/>
    </row>
    <row r="33" spans="1:17" s="56" customFormat="1">
      <c r="A33" s="251">
        <v>19</v>
      </c>
      <c r="B33" s="382"/>
      <c r="C33" s="381" t="s">
        <v>576</v>
      </c>
      <c r="D33" s="381"/>
      <c r="E33" s="382" t="s">
        <v>452</v>
      </c>
      <c r="F33" s="382">
        <v>1</v>
      </c>
      <c r="G33" s="164"/>
      <c r="H33" s="183"/>
      <c r="I33" s="160"/>
      <c r="J33" s="178"/>
      <c r="K33" s="178"/>
      <c r="L33" s="231"/>
      <c r="M33" s="232"/>
      <c r="N33" s="231"/>
      <c r="O33" s="231"/>
      <c r="P33" s="231"/>
      <c r="Q33" s="233"/>
    </row>
    <row r="34" spans="1:17">
      <c r="A34" s="252"/>
      <c r="B34" s="378"/>
      <c r="C34" s="254"/>
      <c r="D34" s="254"/>
      <c r="E34" s="255"/>
      <c r="F34" s="256"/>
      <c r="G34" s="256">
        <v>0</v>
      </c>
      <c r="H34" s="256">
        <v>0</v>
      </c>
      <c r="I34" s="257"/>
      <c r="J34" s="256"/>
      <c r="K34" s="256"/>
      <c r="L34" s="256"/>
      <c r="M34" s="256"/>
      <c r="N34" s="256"/>
      <c r="O34" s="256"/>
      <c r="P34" s="256"/>
      <c r="Q34" s="258"/>
    </row>
    <row r="35" spans="1:17" ht="15.4" customHeight="1">
      <c r="A35" s="223"/>
      <c r="B35" s="223"/>
      <c r="C35" s="863" t="s">
        <v>98</v>
      </c>
      <c r="D35" s="863"/>
      <c r="E35" s="864"/>
      <c r="F35" s="864"/>
      <c r="G35" s="864"/>
      <c r="H35" s="864"/>
      <c r="I35" s="864"/>
      <c r="J35" s="864"/>
      <c r="K35" s="864"/>
      <c r="L35" s="864"/>
      <c r="M35" s="241"/>
      <c r="N35" s="241"/>
      <c r="O35" s="241"/>
      <c r="P35" s="241"/>
      <c r="Q35" s="241"/>
    </row>
    <row r="36" spans="1:17" s="114" customFormat="1">
      <c r="J36" s="135"/>
    </row>
    <row r="37" spans="1:17" customFormat="1" ht="12.75" customHeight="1">
      <c r="B37" s="136" t="s">
        <v>52</v>
      </c>
    </row>
    <row r="38" spans="1:17" customFormat="1" ht="45" customHeight="1">
      <c r="A38"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8" s="857"/>
      <c r="C38" s="857"/>
      <c r="D38" s="857"/>
      <c r="E38" s="857"/>
      <c r="F38" s="857"/>
      <c r="G38" s="857"/>
      <c r="H38" s="857"/>
      <c r="I38" s="857"/>
      <c r="J38" s="857"/>
      <c r="K38" s="857"/>
      <c r="L38" s="857"/>
      <c r="M38" s="857"/>
      <c r="N38" s="857"/>
      <c r="O38" s="857"/>
      <c r="P38" s="857"/>
      <c r="Q38" s="857"/>
    </row>
    <row r="39" spans="1:17" customFormat="1" ht="76.7" customHeight="1">
      <c r="A39" s="857"/>
      <c r="B39" s="857"/>
      <c r="C39" s="857"/>
      <c r="D39" s="857"/>
      <c r="E39" s="857"/>
      <c r="F39" s="857"/>
      <c r="G39" s="857"/>
      <c r="H39" s="857"/>
      <c r="I39" s="857"/>
      <c r="J39" s="857"/>
      <c r="K39" s="857"/>
      <c r="L39" s="857"/>
      <c r="M39" s="857"/>
      <c r="N39" s="857"/>
      <c r="O39" s="857"/>
      <c r="P39" s="857"/>
      <c r="Q39" s="857"/>
    </row>
    <row r="40" spans="1:17" customFormat="1" ht="12.75" customHeight="1">
      <c r="B40" s="137"/>
    </row>
    <row r="41" spans="1:17" customFormat="1" ht="12.75" customHeight="1">
      <c r="B41" s="137"/>
    </row>
    <row r="42" spans="1:17" s="114" customFormat="1">
      <c r="B42" s="114" t="s">
        <v>8</v>
      </c>
      <c r="M42" s="142" t="str">
        <f>Koptame!B41</f>
        <v>Pārbaudīja:</v>
      </c>
      <c r="N42" s="142"/>
      <c r="O42" s="142"/>
      <c r="P42" s="142"/>
      <c r="Q42" s="142"/>
    </row>
    <row r="43" spans="1:17" s="114" customFormat="1">
      <c r="C43" s="134">
        <f>Koptame!C36</f>
        <v>0</v>
      </c>
      <c r="D43" s="134"/>
      <c r="M43" s="134"/>
      <c r="N43" s="854">
        <f>Koptame!C42</f>
        <v>0</v>
      </c>
      <c r="O43" s="854"/>
      <c r="P43" s="142"/>
      <c r="Q43" s="142"/>
    </row>
    <row r="44" spans="1:17" s="114" customFormat="1">
      <c r="C44" s="133">
        <f>Koptame!C37</f>
        <v>0</v>
      </c>
      <c r="D44" s="133"/>
      <c r="M44" s="133"/>
      <c r="N44" s="855">
        <f>Koptame!C43</f>
        <v>0</v>
      </c>
      <c r="O44" s="855"/>
      <c r="P44" s="142"/>
      <c r="Q44" s="142"/>
    </row>
    <row r="45" spans="1:17" s="114" customFormat="1" collapsed="1">
      <c r="B45" s="135"/>
      <c r="G45" s="135"/>
      <c r="H45" s="135"/>
    </row>
    <row r="46" spans="1:17">
      <c r="B46" s="56"/>
      <c r="C46" s="19"/>
      <c r="D46" s="19"/>
      <c r="G46" s="56"/>
      <c r="H46" s="56"/>
    </row>
    <row r="47" spans="1:17">
      <c r="B47" s="56"/>
      <c r="C47" s="19"/>
      <c r="D47" s="19"/>
      <c r="G47" s="56"/>
      <c r="H47" s="56"/>
    </row>
  </sheetData>
  <mergeCells count="17">
    <mergeCell ref="A2:Q2"/>
    <mergeCell ref="E3:Q3"/>
    <mergeCell ref="E4:Q4"/>
    <mergeCell ref="E5:Q5"/>
    <mergeCell ref="M9:P9"/>
    <mergeCell ref="N44:O44"/>
    <mergeCell ref="G11:L11"/>
    <mergeCell ref="M11:Q11"/>
    <mergeCell ref="C35:L35"/>
    <mergeCell ref="N43:O43"/>
    <mergeCell ref="A39:Q39"/>
    <mergeCell ref="A38:Q3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92D050"/>
  </sheetPr>
  <dimension ref="A1:S45"/>
  <sheetViews>
    <sheetView showZeros="0" view="pageBreakPreview" topLeftCell="A16" zoomScale="110" zoomScaleNormal="100" zoomScaleSheetLayoutView="110" workbookViewId="0">
      <selection activeCell="D32" sqref="D32"/>
    </sheetView>
  </sheetViews>
  <sheetFormatPr defaultColWidth="9.140625" defaultRowHeight="14.25"/>
  <cols>
    <col min="1" max="1" width="9" style="19" customWidth="1"/>
    <col min="2" max="2" width="9.28515625" style="19" customWidth="1"/>
    <col min="3" max="3" width="43.85546875" style="49" customWidth="1"/>
    <col min="4" max="4" width="14.8554687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9" s="24" customFormat="1" ht="15">
      <c r="C1" s="47"/>
      <c r="D1" s="47"/>
      <c r="F1" s="21"/>
      <c r="G1" s="21"/>
      <c r="H1" s="155" t="s">
        <v>87</v>
      </c>
      <c r="I1" s="103" t="str">
        <f>kops2!B32</f>
        <v>2,12</v>
      </c>
    </row>
    <row r="2" spans="1:19" s="24" customFormat="1" ht="15">
      <c r="A2" s="865" t="str">
        <f>C13</f>
        <v>Apsardzes signalizācijas sistēma</v>
      </c>
      <c r="B2" s="865"/>
      <c r="C2" s="865"/>
      <c r="D2" s="865"/>
      <c r="E2" s="865"/>
      <c r="F2" s="865"/>
      <c r="G2" s="865"/>
      <c r="H2" s="865"/>
      <c r="I2" s="865"/>
      <c r="J2" s="865"/>
      <c r="K2" s="865"/>
      <c r="L2" s="865"/>
      <c r="M2" s="865"/>
      <c r="N2" s="865"/>
      <c r="O2" s="865"/>
      <c r="P2" s="865"/>
      <c r="Q2" s="865"/>
    </row>
    <row r="3" spans="1:19" ht="15">
      <c r="A3" s="20"/>
      <c r="B3" s="20"/>
      <c r="C3" s="48" t="s">
        <v>11</v>
      </c>
      <c r="D3" s="48"/>
      <c r="E3" s="867" t="str">
        <f>Koptame!C11</f>
        <v>Pirmsskolas izglītības iestāde</v>
      </c>
      <c r="F3" s="867"/>
      <c r="G3" s="867"/>
      <c r="H3" s="867"/>
      <c r="I3" s="867"/>
      <c r="J3" s="867"/>
      <c r="K3" s="867"/>
      <c r="L3" s="867"/>
      <c r="M3" s="867"/>
      <c r="N3" s="867"/>
      <c r="O3" s="867"/>
      <c r="P3" s="867"/>
      <c r="Q3" s="867"/>
    </row>
    <row r="4" spans="1:19" ht="15">
      <c r="A4" s="20"/>
      <c r="B4" s="20"/>
      <c r="C4" s="48" t="s">
        <v>12</v>
      </c>
      <c r="D4" s="48"/>
      <c r="E4" s="867" t="str">
        <f>Koptame!C12</f>
        <v>Pirmsskolas izglītības iestādes jaunbūve</v>
      </c>
      <c r="F4" s="867"/>
      <c r="G4" s="867"/>
      <c r="H4" s="867"/>
      <c r="I4" s="867"/>
      <c r="J4" s="867"/>
      <c r="K4" s="867"/>
      <c r="L4" s="867"/>
      <c r="M4" s="867"/>
      <c r="N4" s="867"/>
      <c r="O4" s="867"/>
      <c r="P4" s="867"/>
      <c r="Q4" s="867"/>
    </row>
    <row r="5" spans="1:19" ht="15">
      <c r="A5" s="20"/>
      <c r="B5" s="20"/>
      <c r="C5" s="48" t="s">
        <v>13</v>
      </c>
      <c r="D5" s="48"/>
      <c r="E5" s="867" t="str">
        <f>Koptame!C13</f>
        <v>Baložu iela 33, Baloži, Ķekavas novads</v>
      </c>
      <c r="F5" s="867"/>
      <c r="G5" s="867"/>
      <c r="H5" s="867"/>
      <c r="I5" s="867"/>
      <c r="J5" s="867"/>
      <c r="K5" s="867"/>
      <c r="L5" s="867"/>
      <c r="M5" s="867"/>
      <c r="N5" s="867"/>
      <c r="O5" s="867"/>
      <c r="P5" s="867"/>
      <c r="Q5" s="867"/>
    </row>
    <row r="6" spans="1:19">
      <c r="A6" s="20"/>
      <c r="B6" s="20"/>
      <c r="C6" s="48" t="str">
        <f>Koptame!B14</f>
        <v>Iepirkuma Id Nr.</v>
      </c>
      <c r="D6" s="48"/>
      <c r="E6" s="22" t="str">
        <f>Koptame!C14</f>
        <v>ĶNP 2023/85</v>
      </c>
      <c r="F6" s="43"/>
      <c r="G6" s="43"/>
      <c r="H6" s="43"/>
      <c r="I6" s="43"/>
      <c r="J6" s="43"/>
      <c r="K6" s="43"/>
      <c r="L6" s="43"/>
      <c r="M6" s="43"/>
      <c r="N6" s="43"/>
      <c r="O6" s="43"/>
      <c r="P6" s="43"/>
      <c r="Q6" s="25"/>
    </row>
    <row r="7" spans="1:19">
      <c r="A7" s="3" t="str">
        <f>Koptame!B17</f>
        <v>Tāme sastādīta 2024.gada tirgus cenās</v>
      </c>
      <c r="B7" s="46"/>
      <c r="E7" s="22"/>
      <c r="F7" s="22"/>
      <c r="G7" s="22"/>
      <c r="H7" s="22"/>
      <c r="I7" s="22"/>
      <c r="J7" s="22"/>
      <c r="K7" s="22"/>
      <c r="L7" s="43"/>
      <c r="M7" s="43"/>
      <c r="N7" s="43"/>
      <c r="O7" s="43"/>
      <c r="P7" s="20" t="s">
        <v>86</v>
      </c>
      <c r="Q7" s="26">
        <f>Q33</f>
        <v>0</v>
      </c>
    </row>
    <row r="8" spans="1:19">
      <c r="A8" s="23"/>
      <c r="B8" s="23"/>
      <c r="E8" s="27"/>
      <c r="F8" s="43"/>
      <c r="G8" s="43"/>
      <c r="H8" s="43"/>
      <c r="I8" s="43"/>
      <c r="J8" s="43"/>
      <c r="K8" s="43"/>
      <c r="L8" s="43"/>
      <c r="O8" s="43"/>
      <c r="P8" s="43"/>
      <c r="Q8" s="25"/>
    </row>
    <row r="9" spans="1:19" ht="15.4" customHeight="1">
      <c r="A9" s="45"/>
      <c r="B9" s="45"/>
      <c r="K9" s="44"/>
      <c r="L9" s="44"/>
      <c r="M9" s="866" t="str">
        <f>Koptame!D16</f>
        <v xml:space="preserve">Tāme sastādīta:   </v>
      </c>
      <c r="N9" s="866"/>
      <c r="O9" s="866"/>
      <c r="P9" s="866"/>
      <c r="Q9" s="44"/>
    </row>
    <row r="10" spans="1:19" ht="15">
      <c r="A10" s="45"/>
      <c r="B10" s="45"/>
    </row>
    <row r="11" spans="1:19" ht="14.25" customHeight="1">
      <c r="A11" s="858" t="s">
        <v>15</v>
      </c>
      <c r="B11" s="868" t="s">
        <v>21</v>
      </c>
      <c r="C11" s="889" t="s">
        <v>91</v>
      </c>
      <c r="D11" s="890"/>
      <c r="E11" s="862" t="s">
        <v>22</v>
      </c>
      <c r="F11" s="858" t="s">
        <v>23</v>
      </c>
      <c r="G11" s="856" t="s">
        <v>24</v>
      </c>
      <c r="H11" s="856"/>
      <c r="I11" s="856"/>
      <c r="J11" s="856"/>
      <c r="K11" s="856"/>
      <c r="L11" s="856"/>
      <c r="M11" s="856" t="s">
        <v>25</v>
      </c>
      <c r="N11" s="856"/>
      <c r="O11" s="856"/>
      <c r="P11" s="856"/>
      <c r="Q11" s="856"/>
    </row>
    <row r="12" spans="1:19" ht="75" customHeight="1">
      <c r="A12" s="858"/>
      <c r="B12" s="869"/>
      <c r="C12" s="891"/>
      <c r="D12" s="892"/>
      <c r="E12" s="862"/>
      <c r="F12" s="858"/>
      <c r="G12" s="144" t="s">
        <v>26</v>
      </c>
      <c r="H12" s="144" t="s">
        <v>55</v>
      </c>
      <c r="I12" s="144" t="s">
        <v>56</v>
      </c>
      <c r="J12" s="144" t="s">
        <v>89</v>
      </c>
      <c r="K12" s="144" t="s">
        <v>57</v>
      </c>
      <c r="L12" s="144" t="s">
        <v>58</v>
      </c>
      <c r="M12" s="144" t="s">
        <v>18</v>
      </c>
      <c r="N12" s="144" t="s">
        <v>56</v>
      </c>
      <c r="O12" s="144" t="s">
        <v>89</v>
      </c>
      <c r="P12" s="144" t="s">
        <v>57</v>
      </c>
      <c r="Q12" s="144" t="s">
        <v>59</v>
      </c>
    </row>
    <row r="13" spans="1:19" ht="15.75">
      <c r="A13" s="242"/>
      <c r="B13" s="309"/>
      <c r="C13" s="244" t="str">
        <f>kops2!C32</f>
        <v>Apsardzes signalizācijas sistēma</v>
      </c>
      <c r="D13" s="244"/>
      <c r="E13" s="224"/>
      <c r="F13" s="225"/>
      <c r="G13" s="330">
        <v>0</v>
      </c>
      <c r="H13" s="330">
        <v>0</v>
      </c>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9" s="176" customFormat="1" ht="36" customHeight="1">
      <c r="A14" s="169"/>
      <c r="B14" s="170"/>
      <c r="C14" s="171" t="s">
        <v>647</v>
      </c>
      <c r="D14" s="14"/>
      <c r="E14" s="15"/>
      <c r="F14" s="172"/>
      <c r="G14" s="165"/>
      <c r="H14" s="165"/>
      <c r="I14" s="173"/>
      <c r="J14" s="173"/>
      <c r="K14" s="173"/>
      <c r="L14" s="174"/>
      <c r="M14" s="173"/>
      <c r="N14" s="173"/>
      <c r="O14" s="173"/>
      <c r="P14" s="173"/>
      <c r="Q14" s="175"/>
    </row>
    <row r="15" spans="1:19" s="56" customFormat="1" ht="38.25">
      <c r="A15" s="251">
        <v>1</v>
      </c>
      <c r="B15" s="385"/>
      <c r="C15" s="376" t="s">
        <v>435</v>
      </c>
      <c r="D15" s="380" t="s">
        <v>1653</v>
      </c>
      <c r="E15" s="375" t="s">
        <v>436</v>
      </c>
      <c r="F15" s="375">
        <v>1</v>
      </c>
      <c r="G15" s="197"/>
      <c r="H15" s="192"/>
      <c r="I15" s="190"/>
      <c r="J15" s="184"/>
      <c r="K15" s="193"/>
      <c r="L15" s="231"/>
      <c r="M15" s="232"/>
      <c r="N15" s="231"/>
      <c r="O15" s="231"/>
      <c r="P15" s="231"/>
      <c r="Q15" s="233"/>
      <c r="S15" s="94"/>
    </row>
    <row r="16" spans="1:19" s="56" customFormat="1" ht="38.25">
      <c r="A16" s="251">
        <v>2</v>
      </c>
      <c r="B16" s="385"/>
      <c r="C16" s="383" t="s">
        <v>437</v>
      </c>
      <c r="D16" s="389" t="s">
        <v>1654</v>
      </c>
      <c r="E16" s="385" t="s">
        <v>436</v>
      </c>
      <c r="F16" s="385">
        <v>4</v>
      </c>
      <c r="G16" s="160"/>
      <c r="H16" s="205"/>
      <c r="I16" s="160"/>
      <c r="J16" s="195"/>
      <c r="K16" s="195"/>
      <c r="L16" s="231"/>
      <c r="M16" s="232"/>
      <c r="N16" s="231"/>
      <c r="O16" s="231"/>
      <c r="P16" s="231"/>
      <c r="Q16" s="233"/>
      <c r="S16" s="94"/>
    </row>
    <row r="17" spans="1:19" s="56" customFormat="1" ht="38.25">
      <c r="A17" s="251">
        <v>3</v>
      </c>
      <c r="B17" s="385"/>
      <c r="C17" s="376" t="s">
        <v>438</v>
      </c>
      <c r="D17" s="387" t="s">
        <v>1655</v>
      </c>
      <c r="E17" s="385" t="s">
        <v>436</v>
      </c>
      <c r="F17" s="385">
        <v>14</v>
      </c>
      <c r="G17" s="160"/>
      <c r="H17" s="205"/>
      <c r="I17" s="160"/>
      <c r="J17" s="195"/>
      <c r="K17" s="195"/>
      <c r="L17" s="231"/>
      <c r="M17" s="232"/>
      <c r="N17" s="231"/>
      <c r="O17" s="231"/>
      <c r="P17" s="231"/>
      <c r="Q17" s="233"/>
      <c r="S17" s="94"/>
    </row>
    <row r="18" spans="1:19" s="56" customFormat="1" ht="38.25">
      <c r="A18" s="251">
        <v>4</v>
      </c>
      <c r="B18" s="385"/>
      <c r="C18" s="383" t="s">
        <v>439</v>
      </c>
      <c r="D18" s="383" t="s">
        <v>1642</v>
      </c>
      <c r="E18" s="385" t="s">
        <v>436</v>
      </c>
      <c r="F18" s="385">
        <v>4</v>
      </c>
      <c r="G18" s="160"/>
      <c r="H18" s="205"/>
      <c r="I18" s="160"/>
      <c r="J18" s="195"/>
      <c r="K18" s="195"/>
      <c r="L18" s="231"/>
      <c r="M18" s="232"/>
      <c r="N18" s="231"/>
      <c r="O18" s="231"/>
      <c r="P18" s="231"/>
      <c r="Q18" s="233"/>
      <c r="S18" s="94"/>
    </row>
    <row r="19" spans="1:19" s="56" customFormat="1">
      <c r="A19" s="251">
        <v>5</v>
      </c>
      <c r="B19" s="385"/>
      <c r="C19" s="383" t="s">
        <v>440</v>
      </c>
      <c r="D19" s="380" t="s">
        <v>441</v>
      </c>
      <c r="E19" s="385" t="s">
        <v>436</v>
      </c>
      <c r="F19" s="385">
        <v>4</v>
      </c>
      <c r="G19" s="206"/>
      <c r="H19" s="205"/>
      <c r="I19" s="160"/>
      <c r="J19" s="184"/>
      <c r="K19" s="207"/>
      <c r="L19" s="231"/>
      <c r="M19" s="232"/>
      <c r="N19" s="231"/>
      <c r="O19" s="231"/>
      <c r="P19" s="231"/>
      <c r="Q19" s="233"/>
      <c r="S19" s="94"/>
    </row>
    <row r="20" spans="1:19" s="56" customFormat="1" ht="25.5">
      <c r="A20" s="251">
        <v>6</v>
      </c>
      <c r="B20" s="385"/>
      <c r="C20" s="383" t="s">
        <v>442</v>
      </c>
      <c r="D20" s="389" t="s">
        <v>1656</v>
      </c>
      <c r="E20" s="385" t="s">
        <v>436</v>
      </c>
      <c r="F20" s="385">
        <v>2</v>
      </c>
      <c r="G20" s="160"/>
      <c r="H20" s="205"/>
      <c r="I20" s="160"/>
      <c r="J20" s="195"/>
      <c r="K20" s="195"/>
      <c r="L20" s="231"/>
      <c r="M20" s="232"/>
      <c r="N20" s="231"/>
      <c r="O20" s="231"/>
      <c r="P20" s="231"/>
      <c r="Q20" s="233"/>
      <c r="S20" s="94"/>
    </row>
    <row r="21" spans="1:19" s="56" customFormat="1" ht="25.5">
      <c r="A21" s="251">
        <v>7</v>
      </c>
      <c r="B21" s="385"/>
      <c r="C21" s="390" t="s">
        <v>443</v>
      </c>
      <c r="D21" s="390" t="s">
        <v>1657</v>
      </c>
      <c r="E21" s="529" t="s">
        <v>436</v>
      </c>
      <c r="F21" s="529">
        <v>67</v>
      </c>
      <c r="G21" s="160"/>
      <c r="H21" s="205"/>
      <c r="I21" s="160"/>
      <c r="J21" s="195"/>
      <c r="K21" s="195"/>
      <c r="L21" s="231"/>
      <c r="M21" s="232"/>
      <c r="N21" s="231"/>
      <c r="O21" s="231"/>
      <c r="P21" s="231"/>
      <c r="Q21" s="233"/>
      <c r="S21" s="94"/>
    </row>
    <row r="22" spans="1:19" s="56" customFormat="1" ht="25.5">
      <c r="A22" s="251">
        <v>8</v>
      </c>
      <c r="B22" s="385"/>
      <c r="C22" s="381" t="s">
        <v>444</v>
      </c>
      <c r="D22" s="528" t="s">
        <v>1658</v>
      </c>
      <c r="E22" s="529" t="s">
        <v>436</v>
      </c>
      <c r="F22" s="529">
        <v>23</v>
      </c>
      <c r="G22" s="164"/>
      <c r="H22" s="164"/>
      <c r="I22" s="178"/>
      <c r="J22" s="178"/>
      <c r="K22" s="178"/>
      <c r="L22" s="231"/>
      <c r="M22" s="232"/>
      <c r="N22" s="231"/>
      <c r="O22" s="231"/>
      <c r="P22" s="231"/>
      <c r="Q22" s="233"/>
      <c r="S22" s="94"/>
    </row>
    <row r="23" spans="1:19" s="56" customFormat="1">
      <c r="A23" s="251">
        <v>9</v>
      </c>
      <c r="B23" s="385"/>
      <c r="C23" s="530" t="s">
        <v>651</v>
      </c>
      <c r="D23" s="528"/>
      <c r="E23" s="529" t="s">
        <v>436</v>
      </c>
      <c r="F23" s="531">
        <v>63</v>
      </c>
      <c r="G23" s="206"/>
      <c r="H23" s="205"/>
      <c r="I23" s="184"/>
      <c r="J23" s="195"/>
      <c r="K23" s="195"/>
      <c r="L23" s="231"/>
      <c r="M23" s="232"/>
      <c r="N23" s="231"/>
      <c r="O23" s="231"/>
      <c r="P23" s="231"/>
      <c r="Q23" s="233"/>
      <c r="S23" s="94"/>
    </row>
    <row r="24" spans="1:19" s="56" customFormat="1" ht="25.5">
      <c r="A24" s="251">
        <v>10</v>
      </c>
      <c r="B24" s="385"/>
      <c r="C24" s="381" t="s">
        <v>445</v>
      </c>
      <c r="D24" s="528" t="s">
        <v>1659</v>
      </c>
      <c r="E24" s="529" t="s">
        <v>436</v>
      </c>
      <c r="F24" s="529">
        <v>2</v>
      </c>
      <c r="G24" s="160"/>
      <c r="H24" s="205"/>
      <c r="I24" s="160"/>
      <c r="J24" s="195"/>
      <c r="K24" s="195"/>
      <c r="L24" s="231"/>
      <c r="M24" s="232"/>
      <c r="N24" s="231"/>
      <c r="O24" s="231"/>
      <c r="P24" s="231"/>
      <c r="Q24" s="233"/>
      <c r="S24" s="94"/>
    </row>
    <row r="25" spans="1:19" s="56" customFormat="1" ht="25.5">
      <c r="A25" s="251">
        <v>11</v>
      </c>
      <c r="B25" s="385"/>
      <c r="C25" s="390" t="s">
        <v>446</v>
      </c>
      <c r="D25" s="390" t="s">
        <v>447</v>
      </c>
      <c r="E25" s="529" t="s">
        <v>146</v>
      </c>
      <c r="F25" s="446">
        <f>81+35</f>
        <v>116</v>
      </c>
      <c r="G25" s="206"/>
      <c r="H25" s="205"/>
      <c r="I25" s="160"/>
      <c r="J25" s="184"/>
      <c r="K25" s="207"/>
      <c r="L25" s="231"/>
      <c r="M25" s="232"/>
      <c r="N25" s="231"/>
      <c r="O25" s="231"/>
      <c r="P25" s="231"/>
      <c r="Q25" s="233"/>
      <c r="S25" s="94"/>
    </row>
    <row r="26" spans="1:19" s="56" customFormat="1">
      <c r="A26" s="251">
        <v>12</v>
      </c>
      <c r="B26" s="385"/>
      <c r="C26" s="390" t="s">
        <v>446</v>
      </c>
      <c r="D26" s="528" t="s">
        <v>448</v>
      </c>
      <c r="E26" s="529" t="s">
        <v>146</v>
      </c>
      <c r="F26" s="529">
        <v>9500</v>
      </c>
      <c r="G26" s="194"/>
      <c r="H26" s="192"/>
      <c r="I26" s="190"/>
      <c r="J26" s="160"/>
      <c r="K26" s="195"/>
      <c r="L26" s="231"/>
      <c r="M26" s="232"/>
      <c r="N26" s="231"/>
      <c r="O26" s="231"/>
      <c r="P26" s="231"/>
      <c r="Q26" s="233"/>
      <c r="S26" s="94"/>
    </row>
    <row r="27" spans="1:19" s="56" customFormat="1">
      <c r="A27" s="251">
        <v>13</v>
      </c>
      <c r="B27" s="385"/>
      <c r="C27" s="390" t="s">
        <v>1140</v>
      </c>
      <c r="D27" s="390" t="s">
        <v>450</v>
      </c>
      <c r="E27" s="529" t="s">
        <v>146</v>
      </c>
      <c r="F27" s="529">
        <v>100</v>
      </c>
      <c r="G27" s="194"/>
      <c r="H27" s="192"/>
      <c r="I27" s="190"/>
      <c r="J27" s="160"/>
      <c r="K27" s="195"/>
      <c r="L27" s="231"/>
      <c r="M27" s="232"/>
      <c r="N27" s="231"/>
      <c r="O27" s="231"/>
      <c r="P27" s="231"/>
      <c r="Q27" s="233"/>
      <c r="S27" s="94"/>
    </row>
    <row r="28" spans="1:19" s="56" customFormat="1">
      <c r="A28" s="251">
        <v>14</v>
      </c>
      <c r="B28" s="385"/>
      <c r="C28" s="390" t="s">
        <v>1141</v>
      </c>
      <c r="D28" s="390" t="s">
        <v>1142</v>
      </c>
      <c r="E28" s="529" t="s">
        <v>146</v>
      </c>
      <c r="F28" s="529">
        <v>10</v>
      </c>
      <c r="G28" s="194"/>
      <c r="H28" s="192"/>
      <c r="I28" s="190"/>
      <c r="J28" s="160"/>
      <c r="K28" s="195"/>
      <c r="L28" s="231"/>
      <c r="M28" s="232"/>
      <c r="N28" s="231"/>
      <c r="O28" s="231"/>
      <c r="P28" s="231"/>
      <c r="Q28" s="233"/>
      <c r="S28" s="94"/>
    </row>
    <row r="29" spans="1:19" s="56" customFormat="1">
      <c r="A29" s="251">
        <v>15</v>
      </c>
      <c r="B29" s="385"/>
      <c r="C29" s="390" t="s">
        <v>451</v>
      </c>
      <c r="D29" s="383"/>
      <c r="E29" s="529" t="s">
        <v>452</v>
      </c>
      <c r="F29" s="529">
        <v>1</v>
      </c>
      <c r="G29" s="194"/>
      <c r="H29" s="192"/>
      <c r="I29" s="190"/>
      <c r="J29" s="160"/>
      <c r="K29" s="195"/>
      <c r="L29" s="231"/>
      <c r="M29" s="232"/>
      <c r="N29" s="231"/>
      <c r="O29" s="231"/>
      <c r="P29" s="231"/>
      <c r="Q29" s="233"/>
      <c r="S29" s="94"/>
    </row>
    <row r="30" spans="1:19" s="56" customFormat="1">
      <c r="A30" s="251">
        <v>16</v>
      </c>
      <c r="B30" s="385"/>
      <c r="C30" s="376" t="s">
        <v>1660</v>
      </c>
      <c r="D30" s="376" t="s">
        <v>453</v>
      </c>
      <c r="E30" s="392" t="s">
        <v>452</v>
      </c>
      <c r="F30" s="392">
        <v>1</v>
      </c>
      <c r="G30" s="197"/>
      <c r="H30" s="192"/>
      <c r="I30" s="190"/>
      <c r="J30" s="184"/>
      <c r="K30" s="193"/>
      <c r="L30" s="231"/>
      <c r="M30" s="232"/>
      <c r="N30" s="231"/>
      <c r="O30" s="231"/>
      <c r="P30" s="231"/>
      <c r="Q30" s="233"/>
      <c r="S30" s="94"/>
    </row>
    <row r="31" spans="1:19" s="56" customFormat="1" ht="38.25">
      <c r="A31" s="251">
        <v>17</v>
      </c>
      <c r="B31" s="388"/>
      <c r="C31" s="383" t="s">
        <v>1649</v>
      </c>
      <c r="D31" s="383"/>
      <c r="E31" s="382" t="s">
        <v>452</v>
      </c>
      <c r="F31" s="382">
        <v>1</v>
      </c>
      <c r="G31" s="194"/>
      <c r="H31" s="192"/>
      <c r="I31" s="190"/>
      <c r="J31" s="195"/>
      <c r="K31" s="196"/>
      <c r="L31" s="231"/>
      <c r="M31" s="232"/>
      <c r="N31" s="231"/>
      <c r="O31" s="231"/>
      <c r="P31" s="231"/>
      <c r="Q31" s="233"/>
      <c r="S31" s="94"/>
    </row>
    <row r="32" spans="1:19">
      <c r="A32" s="252"/>
      <c r="B32" s="378"/>
      <c r="C32" s="254"/>
      <c r="D32" s="254"/>
      <c r="E32" s="255"/>
      <c r="F32" s="256"/>
      <c r="G32" s="256">
        <v>0</v>
      </c>
      <c r="H32" s="256">
        <v>0</v>
      </c>
      <c r="I32" s="257"/>
      <c r="J32" s="256"/>
      <c r="K32" s="256"/>
      <c r="L32" s="256"/>
      <c r="M32" s="256"/>
      <c r="N32" s="256"/>
      <c r="O32" s="256"/>
      <c r="P32" s="256"/>
      <c r="Q32" s="258"/>
    </row>
    <row r="33" spans="1:17" ht="15.95" customHeight="1">
      <c r="A33" s="223"/>
      <c r="B33" s="223"/>
      <c r="C33" s="863" t="s">
        <v>98</v>
      </c>
      <c r="D33" s="863"/>
      <c r="E33" s="864"/>
      <c r="F33" s="864"/>
      <c r="G33" s="864"/>
      <c r="H33" s="864"/>
      <c r="I33" s="864"/>
      <c r="J33" s="864"/>
      <c r="K33" s="864"/>
      <c r="L33" s="864"/>
      <c r="M33" s="241"/>
      <c r="N33" s="241"/>
      <c r="O33" s="241"/>
      <c r="P33" s="241"/>
      <c r="Q33" s="241"/>
    </row>
    <row r="34" spans="1:17" s="114" customFormat="1">
      <c r="J34" s="135"/>
    </row>
    <row r="35" spans="1:17" customFormat="1" ht="12.75" customHeight="1">
      <c r="B35" s="136" t="s">
        <v>52</v>
      </c>
    </row>
    <row r="36" spans="1:17" customFormat="1" ht="45" customHeight="1">
      <c r="A36"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857"/>
      <c r="C36" s="857"/>
      <c r="D36" s="857"/>
      <c r="E36" s="857"/>
      <c r="F36" s="857"/>
      <c r="G36" s="857"/>
      <c r="H36" s="857"/>
      <c r="I36" s="857"/>
      <c r="J36" s="857"/>
      <c r="K36" s="857"/>
      <c r="L36" s="857"/>
      <c r="M36" s="857"/>
      <c r="N36" s="857"/>
      <c r="O36" s="857"/>
      <c r="P36" s="857"/>
      <c r="Q36" s="857"/>
    </row>
    <row r="37" spans="1:17" customFormat="1" ht="76.7" customHeight="1">
      <c r="A37" s="857"/>
      <c r="B37" s="857"/>
      <c r="C37" s="857"/>
      <c r="D37" s="857"/>
      <c r="E37" s="857"/>
      <c r="F37" s="857"/>
      <c r="G37" s="857"/>
      <c r="H37" s="857"/>
      <c r="I37" s="857"/>
      <c r="J37" s="857"/>
      <c r="K37" s="857"/>
      <c r="L37" s="857"/>
      <c r="M37" s="857"/>
      <c r="N37" s="857"/>
      <c r="O37" s="857"/>
      <c r="P37" s="857"/>
      <c r="Q37" s="857"/>
    </row>
    <row r="38" spans="1:17" customFormat="1" ht="12.75" customHeight="1">
      <c r="B38" s="137"/>
    </row>
    <row r="39" spans="1:17" customFormat="1" ht="12.75" customHeight="1">
      <c r="B39" s="137"/>
    </row>
    <row r="40" spans="1:17" s="114" customFormat="1">
      <c r="B40" s="114" t="s">
        <v>8</v>
      </c>
      <c r="M40" s="142" t="str">
        <f>Koptame!B41</f>
        <v>Pārbaudīja:</v>
      </c>
      <c r="N40" s="142"/>
      <c r="O40" s="142"/>
      <c r="P40" s="142"/>
      <c r="Q40" s="142"/>
    </row>
    <row r="41" spans="1:17" s="114" customFormat="1">
      <c r="C41" s="134">
        <f>Koptame!C36</f>
        <v>0</v>
      </c>
      <c r="D41" s="134"/>
      <c r="M41" s="134"/>
      <c r="N41" s="854">
        <f>Koptame!C42</f>
        <v>0</v>
      </c>
      <c r="O41" s="854"/>
      <c r="P41" s="142"/>
      <c r="Q41" s="142"/>
    </row>
    <row r="42" spans="1:17" s="114" customFormat="1">
      <c r="C42" s="133">
        <f>Koptame!C37</f>
        <v>0</v>
      </c>
      <c r="D42" s="133"/>
      <c r="M42" s="133"/>
      <c r="N42" s="855">
        <f>Koptame!C43</f>
        <v>0</v>
      </c>
      <c r="O42" s="855"/>
      <c r="P42" s="142"/>
      <c r="Q42" s="142"/>
    </row>
    <row r="43" spans="1:17" s="114" customFormat="1" collapsed="1">
      <c r="B43" s="135"/>
      <c r="G43" s="135"/>
      <c r="H43" s="135"/>
    </row>
    <row r="44" spans="1:17">
      <c r="B44" s="56"/>
      <c r="C44" s="19"/>
      <c r="D44" s="19"/>
      <c r="G44" s="56"/>
      <c r="H44" s="56"/>
    </row>
    <row r="45" spans="1:17">
      <c r="B45" s="56"/>
      <c r="C45" s="19"/>
      <c r="D45" s="19"/>
      <c r="G45" s="56"/>
      <c r="H45" s="56"/>
    </row>
  </sheetData>
  <mergeCells count="17">
    <mergeCell ref="A2:Q2"/>
    <mergeCell ref="E3:Q3"/>
    <mergeCell ref="E4:Q4"/>
    <mergeCell ref="E5:Q5"/>
    <mergeCell ref="M9:P9"/>
    <mergeCell ref="N42:O42"/>
    <mergeCell ref="G11:L11"/>
    <mergeCell ref="M11:Q11"/>
    <mergeCell ref="C33:L33"/>
    <mergeCell ref="N41:O41"/>
    <mergeCell ref="A37:Q37"/>
    <mergeCell ref="A36:Q36"/>
    <mergeCell ref="A11:A12"/>
    <mergeCell ref="B11:B12"/>
    <mergeCell ref="E11:E12"/>
    <mergeCell ref="F11:F12"/>
    <mergeCell ref="C11:D12"/>
  </mergeCells>
  <conditionalFormatting sqref="E15">
    <cfRule type="cellIs" dxfId="217" priority="5" stopIfTrue="1" operator="equal">
      <formula>0</formula>
    </cfRule>
    <cfRule type="expression" dxfId="216" priority="6" stopIfTrue="1">
      <formula>#DIV/0!</formula>
    </cfRule>
    <cfRule type="cellIs" dxfId="215" priority="7" stopIfTrue="1" operator="equal">
      <formula>0</formula>
    </cfRule>
    <cfRule type="expression" dxfId="214" priority="8" stopIfTrue="1">
      <formula>#DIV/0!</formula>
    </cfRule>
  </conditionalFormatting>
  <conditionalFormatting sqref="E30">
    <cfRule type="cellIs" dxfId="213" priority="9" stopIfTrue="1" operator="equal">
      <formula>0</formula>
    </cfRule>
    <cfRule type="expression" dxfId="212"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7" orientation="landscape" horizontalDpi="300" verticalDpi="300" r:id="rId1"/>
  <rowBreaks count="1" manualBreakCount="1">
    <brk id="25" max="16"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92D050"/>
  </sheetPr>
  <dimension ref="A1:Q52"/>
  <sheetViews>
    <sheetView showZeros="0" view="pageBreakPreview" zoomScale="120" zoomScaleNormal="100" zoomScaleSheetLayoutView="120" workbookViewId="0">
      <selection activeCell="C41" sqref="C41"/>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kops2!B33</f>
        <v>2,13</v>
      </c>
    </row>
    <row r="2" spans="1:17" s="24" customFormat="1" ht="15">
      <c r="A2" s="865" t="str">
        <f>C13</f>
        <v>Centralizētā izziņošanas sistēma</v>
      </c>
      <c r="B2" s="865"/>
      <c r="C2" s="865"/>
      <c r="D2" s="865"/>
      <c r="E2" s="865"/>
      <c r="F2" s="865"/>
      <c r="G2" s="865"/>
      <c r="H2" s="865"/>
      <c r="I2" s="865"/>
      <c r="J2" s="865"/>
      <c r="K2" s="865"/>
      <c r="L2" s="865"/>
      <c r="M2" s="865"/>
      <c r="N2" s="865"/>
      <c r="O2" s="865"/>
      <c r="P2" s="865"/>
      <c r="Q2" s="865"/>
    </row>
    <row r="3" spans="1:17" ht="15">
      <c r="A3" s="20"/>
      <c r="B3" s="20"/>
      <c r="C3" s="48" t="s">
        <v>11</v>
      </c>
      <c r="D3" s="48"/>
      <c r="E3" s="867" t="str">
        <f>Koptame!C11</f>
        <v>Pirmsskolas izglītības iestāde</v>
      </c>
      <c r="F3" s="867"/>
      <c r="G3" s="867"/>
      <c r="H3" s="867"/>
      <c r="I3" s="867"/>
      <c r="J3" s="867"/>
      <c r="K3" s="867"/>
      <c r="L3" s="867"/>
      <c r="M3" s="867"/>
      <c r="N3" s="867"/>
      <c r="O3" s="867"/>
      <c r="P3" s="867"/>
      <c r="Q3" s="867"/>
    </row>
    <row r="4" spans="1:17" ht="15">
      <c r="A4" s="20"/>
      <c r="B4" s="20"/>
      <c r="C4" s="48" t="s">
        <v>12</v>
      </c>
      <c r="D4" s="48"/>
      <c r="E4" s="867" t="str">
        <f>Koptame!C12</f>
        <v>Pirmsskolas izglītības iestādes jaunbūve</v>
      </c>
      <c r="F4" s="867"/>
      <c r="G4" s="867"/>
      <c r="H4" s="867"/>
      <c r="I4" s="867"/>
      <c r="J4" s="867"/>
      <c r="K4" s="867"/>
      <c r="L4" s="867"/>
      <c r="M4" s="867"/>
      <c r="N4" s="867"/>
      <c r="O4" s="867"/>
      <c r="P4" s="867"/>
      <c r="Q4" s="867"/>
    </row>
    <row r="5" spans="1:17" ht="15">
      <c r="A5" s="20"/>
      <c r="B5" s="20"/>
      <c r="C5" s="48" t="s">
        <v>13</v>
      </c>
      <c r="D5" s="48"/>
      <c r="E5" s="867" t="str">
        <f>Koptame!C13</f>
        <v>Baložu iela 33, Baloži, Ķekavas novads</v>
      </c>
      <c r="F5" s="867"/>
      <c r="G5" s="867"/>
      <c r="H5" s="867"/>
      <c r="I5" s="867"/>
      <c r="J5" s="867"/>
      <c r="K5" s="867"/>
      <c r="L5" s="867"/>
      <c r="M5" s="867"/>
      <c r="N5" s="867"/>
      <c r="O5" s="867"/>
      <c r="P5" s="867"/>
      <c r="Q5" s="867"/>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Q40</f>
        <v>0</v>
      </c>
    </row>
    <row r="8" spans="1:17">
      <c r="A8" s="23"/>
      <c r="B8" s="23"/>
      <c r="E8" s="27"/>
      <c r="F8" s="43"/>
      <c r="G8" s="43"/>
      <c r="H8" s="43"/>
      <c r="I8" s="43"/>
      <c r="J8" s="43"/>
      <c r="K8" s="43"/>
      <c r="L8" s="43"/>
      <c r="O8" s="43"/>
      <c r="P8" s="43"/>
      <c r="Q8" s="25"/>
    </row>
    <row r="9" spans="1:17" ht="15.4" customHeight="1">
      <c r="A9" s="45"/>
      <c r="B9" s="45"/>
      <c r="K9" s="44"/>
      <c r="L9" s="44"/>
      <c r="M9" s="866" t="str">
        <f>Koptame!D16</f>
        <v xml:space="preserve">Tāme sastādīta:   </v>
      </c>
      <c r="N9" s="866"/>
      <c r="O9" s="866"/>
      <c r="P9" s="866"/>
      <c r="Q9" s="44"/>
    </row>
    <row r="10" spans="1:17" ht="15">
      <c r="A10" s="45"/>
      <c r="B10" s="45"/>
    </row>
    <row r="11" spans="1:17" ht="14.25" customHeight="1">
      <c r="A11" s="858" t="s">
        <v>15</v>
      </c>
      <c r="B11" s="868" t="s">
        <v>21</v>
      </c>
      <c r="C11" s="889" t="s">
        <v>91</v>
      </c>
      <c r="D11" s="890"/>
      <c r="E11" s="862" t="s">
        <v>22</v>
      </c>
      <c r="F11" s="858" t="s">
        <v>23</v>
      </c>
      <c r="G11" s="856" t="s">
        <v>24</v>
      </c>
      <c r="H11" s="856"/>
      <c r="I11" s="856"/>
      <c r="J11" s="856"/>
      <c r="K11" s="856"/>
      <c r="L11" s="856"/>
      <c r="M11" s="856" t="s">
        <v>25</v>
      </c>
      <c r="N11" s="856"/>
      <c r="O11" s="856"/>
      <c r="P11" s="856"/>
      <c r="Q11" s="856"/>
    </row>
    <row r="12" spans="1:17" ht="64.5">
      <c r="A12" s="858"/>
      <c r="B12" s="869"/>
      <c r="C12" s="891"/>
      <c r="D12" s="892"/>
      <c r="E12" s="862"/>
      <c r="F12" s="858"/>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c r="C13" s="244" t="str">
        <f>kops2!C33</f>
        <v>Centralizētā izziņošanas sistēma</v>
      </c>
      <c r="D13" s="244"/>
      <c r="E13" s="224"/>
      <c r="F13" s="225"/>
      <c r="G13" s="330"/>
      <c r="H13" s="330"/>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398" t="s">
        <v>647</v>
      </c>
      <c r="D14" s="259"/>
      <c r="E14" s="260"/>
      <c r="F14" s="172"/>
      <c r="G14" s="165"/>
      <c r="H14" s="165"/>
      <c r="I14" s="173"/>
      <c r="J14" s="173"/>
      <c r="K14" s="173"/>
      <c r="L14" s="174"/>
      <c r="M14" s="173"/>
      <c r="N14" s="173"/>
      <c r="O14" s="173"/>
      <c r="P14" s="173"/>
      <c r="Q14" s="175"/>
    </row>
    <row r="15" spans="1:17" s="56" customFormat="1" ht="25.5">
      <c r="A15" s="234">
        <v>1</v>
      </c>
      <c r="B15" s="392"/>
      <c r="C15" s="387" t="s">
        <v>454</v>
      </c>
      <c r="D15" s="376" t="s">
        <v>455</v>
      </c>
      <c r="E15" s="392" t="s">
        <v>452</v>
      </c>
      <c r="F15" s="392">
        <v>1</v>
      </c>
      <c r="G15" s="196"/>
      <c r="H15" s="189"/>
      <c r="I15" s="190"/>
      <c r="J15" s="160"/>
      <c r="K15" s="196"/>
      <c r="L15" s="231"/>
      <c r="M15" s="232"/>
      <c r="N15" s="231"/>
      <c r="O15" s="231"/>
      <c r="P15" s="231"/>
      <c r="Q15" s="233"/>
    </row>
    <row r="16" spans="1:17" s="56" customFormat="1">
      <c r="A16" s="234">
        <v>2</v>
      </c>
      <c r="B16" s="392"/>
      <c r="C16" s="387" t="s">
        <v>456</v>
      </c>
      <c r="D16" s="387"/>
      <c r="E16" s="392" t="s">
        <v>452</v>
      </c>
      <c r="F16" s="392">
        <v>1</v>
      </c>
      <c r="G16" s="198"/>
      <c r="H16" s="189"/>
      <c r="I16" s="190"/>
      <c r="J16" s="160"/>
      <c r="K16" s="196"/>
      <c r="L16" s="231"/>
      <c r="M16" s="232"/>
      <c r="N16" s="231"/>
      <c r="O16" s="231"/>
      <c r="P16" s="231"/>
      <c r="Q16" s="233"/>
    </row>
    <row r="17" spans="1:17" s="56" customFormat="1">
      <c r="A17" s="234">
        <v>3</v>
      </c>
      <c r="B17" s="392"/>
      <c r="C17" s="387" t="s">
        <v>457</v>
      </c>
      <c r="D17" s="387"/>
      <c r="E17" s="392" t="s">
        <v>436</v>
      </c>
      <c r="F17" s="392">
        <v>3</v>
      </c>
      <c r="G17" s="200"/>
      <c r="H17" s="189"/>
      <c r="I17" s="160"/>
      <c r="J17" s="160"/>
      <c r="K17" s="201"/>
      <c r="L17" s="231"/>
      <c r="M17" s="232"/>
      <c r="N17" s="231"/>
      <c r="O17" s="231"/>
      <c r="P17" s="231"/>
      <c r="Q17" s="233"/>
    </row>
    <row r="18" spans="1:17" s="56" customFormat="1" ht="38.25">
      <c r="A18" s="234">
        <v>4</v>
      </c>
      <c r="B18" s="392"/>
      <c r="C18" s="387" t="s">
        <v>458</v>
      </c>
      <c r="D18" s="376" t="s">
        <v>1661</v>
      </c>
      <c r="E18" s="392" t="s">
        <v>452</v>
      </c>
      <c r="F18" s="375">
        <v>1</v>
      </c>
      <c r="G18" s="208"/>
      <c r="H18" s="189"/>
      <c r="I18" s="166"/>
      <c r="J18" s="161"/>
      <c r="K18" s="163"/>
      <c r="L18" s="231"/>
      <c r="M18" s="232"/>
      <c r="N18" s="231"/>
      <c r="O18" s="231"/>
      <c r="P18" s="231"/>
      <c r="Q18" s="233"/>
    </row>
    <row r="19" spans="1:17" s="56" customFormat="1" ht="25.5">
      <c r="A19" s="234">
        <v>5</v>
      </c>
      <c r="B19" s="392"/>
      <c r="C19" s="387" t="s">
        <v>459</v>
      </c>
      <c r="D19" s="376" t="s">
        <v>1662</v>
      </c>
      <c r="E19" s="392" t="s">
        <v>436</v>
      </c>
      <c r="F19" s="375">
        <v>2</v>
      </c>
      <c r="G19" s="208"/>
      <c r="H19" s="189"/>
      <c r="I19" s="166"/>
      <c r="J19" s="161"/>
      <c r="K19" s="163"/>
      <c r="L19" s="231"/>
      <c r="M19" s="232"/>
      <c r="N19" s="231"/>
      <c r="O19" s="231"/>
      <c r="P19" s="231"/>
      <c r="Q19" s="233"/>
    </row>
    <row r="20" spans="1:17" s="56" customFormat="1" ht="38.25">
      <c r="A20" s="234">
        <v>6</v>
      </c>
      <c r="B20" s="392"/>
      <c r="C20" s="387" t="s">
        <v>460</v>
      </c>
      <c r="D20" s="376" t="s">
        <v>1663</v>
      </c>
      <c r="E20" s="392" t="s">
        <v>452</v>
      </c>
      <c r="F20" s="375">
        <f>35+8+11</f>
        <v>54</v>
      </c>
      <c r="G20" s="208"/>
      <c r="H20" s="189"/>
      <c r="I20" s="166"/>
      <c r="J20" s="161"/>
      <c r="K20" s="163"/>
      <c r="L20" s="231"/>
      <c r="M20" s="232"/>
      <c r="N20" s="231"/>
      <c r="O20" s="231"/>
      <c r="P20" s="231"/>
      <c r="Q20" s="233"/>
    </row>
    <row r="21" spans="1:17" s="56" customFormat="1" ht="38.25">
      <c r="A21" s="234">
        <v>7</v>
      </c>
      <c r="B21" s="392"/>
      <c r="C21" s="387" t="s">
        <v>461</v>
      </c>
      <c r="D21" s="387" t="s">
        <v>1664</v>
      </c>
      <c r="E21" s="392" t="s">
        <v>452</v>
      </c>
      <c r="F21" s="375">
        <v>99</v>
      </c>
      <c r="G21" s="208"/>
      <c r="H21" s="189"/>
      <c r="I21" s="166"/>
      <c r="J21" s="161"/>
      <c r="K21" s="163"/>
      <c r="L21" s="231"/>
      <c r="M21" s="232"/>
      <c r="N21" s="231"/>
      <c r="O21" s="231"/>
      <c r="P21" s="231"/>
      <c r="Q21" s="233"/>
    </row>
    <row r="22" spans="1:17" s="56" customFormat="1" ht="38.25">
      <c r="A22" s="234">
        <v>8</v>
      </c>
      <c r="B22" s="392"/>
      <c r="C22" s="387" t="s">
        <v>462</v>
      </c>
      <c r="D22" s="387" t="s">
        <v>1665</v>
      </c>
      <c r="E22" s="392" t="s">
        <v>436</v>
      </c>
      <c r="F22" s="375">
        <f>F21</f>
        <v>99</v>
      </c>
      <c r="G22" s="208"/>
      <c r="H22" s="189"/>
      <c r="I22" s="166"/>
      <c r="J22" s="161"/>
      <c r="K22" s="163"/>
      <c r="L22" s="231"/>
      <c r="M22" s="232"/>
      <c r="N22" s="231"/>
      <c r="O22" s="231"/>
      <c r="P22" s="231"/>
      <c r="Q22" s="233"/>
    </row>
    <row r="23" spans="1:17" s="56" customFormat="1" ht="25.5">
      <c r="A23" s="234">
        <v>9</v>
      </c>
      <c r="B23" s="392"/>
      <c r="C23" s="387" t="s">
        <v>463</v>
      </c>
      <c r="D23" s="376" t="s">
        <v>464</v>
      </c>
      <c r="E23" s="392" t="s">
        <v>145</v>
      </c>
      <c r="F23" s="375">
        <v>50</v>
      </c>
      <c r="G23" s="208"/>
      <c r="H23" s="189"/>
      <c r="I23" s="166"/>
      <c r="J23" s="161"/>
      <c r="K23" s="163"/>
      <c r="L23" s="231"/>
      <c r="M23" s="232"/>
      <c r="N23" s="231"/>
      <c r="O23" s="231"/>
      <c r="P23" s="231"/>
      <c r="Q23" s="233"/>
    </row>
    <row r="24" spans="1:17" s="56" customFormat="1" ht="25.5">
      <c r="A24" s="234">
        <v>10</v>
      </c>
      <c r="B24" s="392"/>
      <c r="C24" s="387" t="s">
        <v>465</v>
      </c>
      <c r="D24" s="376" t="s">
        <v>466</v>
      </c>
      <c r="E24" s="392" t="s">
        <v>145</v>
      </c>
      <c r="F24" s="375">
        <v>90</v>
      </c>
      <c r="G24" s="208"/>
      <c r="H24" s="189"/>
      <c r="I24" s="166"/>
      <c r="J24" s="161"/>
      <c r="K24" s="163"/>
      <c r="L24" s="231"/>
      <c r="M24" s="232"/>
      <c r="N24" s="231"/>
      <c r="O24" s="231"/>
      <c r="P24" s="231"/>
      <c r="Q24" s="233"/>
    </row>
    <row r="25" spans="1:17" s="56" customFormat="1">
      <c r="A25" s="234">
        <v>11</v>
      </c>
      <c r="B25" s="392"/>
      <c r="C25" s="387" t="s">
        <v>467</v>
      </c>
      <c r="D25" s="376"/>
      <c r="E25" s="392" t="s">
        <v>145</v>
      </c>
      <c r="F25" s="375">
        <v>500</v>
      </c>
      <c r="G25" s="208"/>
      <c r="H25" s="189"/>
      <c r="I25" s="166"/>
      <c r="J25" s="161"/>
      <c r="K25" s="163"/>
      <c r="L25" s="231"/>
      <c r="M25" s="232"/>
      <c r="N25" s="231"/>
      <c r="O25" s="231"/>
      <c r="P25" s="231"/>
      <c r="Q25" s="233"/>
    </row>
    <row r="26" spans="1:17" s="56" customFormat="1" ht="51">
      <c r="A26" s="234">
        <v>12</v>
      </c>
      <c r="B26" s="392"/>
      <c r="C26" s="387" t="s">
        <v>468</v>
      </c>
      <c r="D26" s="376" t="s">
        <v>1666</v>
      </c>
      <c r="E26" s="377" t="s">
        <v>452</v>
      </c>
      <c r="F26" s="375">
        <v>1</v>
      </c>
      <c r="G26" s="208"/>
      <c r="H26" s="189"/>
      <c r="I26" s="166"/>
      <c r="J26" s="161"/>
      <c r="K26" s="163"/>
      <c r="L26" s="231"/>
      <c r="M26" s="232"/>
      <c r="N26" s="231"/>
      <c r="O26" s="231"/>
      <c r="P26" s="231"/>
      <c r="Q26" s="233"/>
    </row>
    <row r="27" spans="1:17" s="56" customFormat="1">
      <c r="A27" s="234">
        <v>13</v>
      </c>
      <c r="B27" s="392"/>
      <c r="C27" s="387" t="s">
        <v>376</v>
      </c>
      <c r="D27" s="376"/>
      <c r="E27" s="392" t="s">
        <v>452</v>
      </c>
      <c r="F27" s="375">
        <v>1</v>
      </c>
      <c r="G27" s="164"/>
      <c r="H27" s="164"/>
      <c r="I27" s="178"/>
      <c r="J27" s="178"/>
      <c r="K27" s="178"/>
      <c r="L27" s="231"/>
      <c r="M27" s="232"/>
      <c r="N27" s="231"/>
      <c r="O27" s="231"/>
      <c r="P27" s="231"/>
      <c r="Q27" s="233"/>
    </row>
    <row r="28" spans="1:17" s="56" customFormat="1">
      <c r="A28" s="234">
        <v>14</v>
      </c>
      <c r="B28" s="392"/>
      <c r="C28" s="387" t="s">
        <v>469</v>
      </c>
      <c r="D28" s="376" t="s">
        <v>470</v>
      </c>
      <c r="E28" s="392" t="s">
        <v>436</v>
      </c>
      <c r="F28" s="375">
        <v>1</v>
      </c>
      <c r="G28" s="208"/>
      <c r="H28" s="189"/>
      <c r="I28" s="166"/>
      <c r="J28" s="161"/>
      <c r="K28" s="163"/>
      <c r="L28" s="231"/>
      <c r="M28" s="232"/>
      <c r="N28" s="231"/>
      <c r="O28" s="231"/>
      <c r="P28" s="231"/>
      <c r="Q28" s="233"/>
    </row>
    <row r="29" spans="1:17" s="56" customFormat="1">
      <c r="A29" s="234">
        <v>15</v>
      </c>
      <c r="B29" s="392"/>
      <c r="C29" s="387" t="s">
        <v>471</v>
      </c>
      <c r="D29" s="376" t="s">
        <v>472</v>
      </c>
      <c r="E29" s="392" t="s">
        <v>436</v>
      </c>
      <c r="F29" s="375">
        <v>2</v>
      </c>
      <c r="G29" s="208"/>
      <c r="H29" s="189"/>
      <c r="I29" s="166"/>
      <c r="J29" s="161"/>
      <c r="K29" s="163"/>
      <c r="L29" s="231"/>
      <c r="M29" s="232"/>
      <c r="N29" s="231"/>
      <c r="O29" s="231"/>
      <c r="P29" s="231"/>
      <c r="Q29" s="233"/>
    </row>
    <row r="30" spans="1:17" s="56" customFormat="1">
      <c r="A30" s="234">
        <v>16</v>
      </c>
      <c r="B30" s="392"/>
      <c r="C30" s="387" t="s">
        <v>473</v>
      </c>
      <c r="D30" s="376" t="s">
        <v>474</v>
      </c>
      <c r="E30" s="392" t="s">
        <v>436</v>
      </c>
      <c r="F30" s="375">
        <v>3</v>
      </c>
      <c r="G30" s="208"/>
      <c r="H30" s="189"/>
      <c r="I30" s="166"/>
      <c r="J30" s="161"/>
      <c r="K30" s="163"/>
      <c r="L30" s="231"/>
      <c r="M30" s="232"/>
      <c r="N30" s="231"/>
      <c r="O30" s="231"/>
      <c r="P30" s="231"/>
      <c r="Q30" s="233"/>
    </row>
    <row r="31" spans="1:17" s="56" customFormat="1">
      <c r="A31" s="234">
        <v>17</v>
      </c>
      <c r="B31" s="392"/>
      <c r="C31" s="387" t="s">
        <v>475</v>
      </c>
      <c r="D31" s="376" t="s">
        <v>476</v>
      </c>
      <c r="E31" s="392" t="s">
        <v>436</v>
      </c>
      <c r="F31" s="375">
        <v>1</v>
      </c>
      <c r="G31" s="208"/>
      <c r="H31" s="189"/>
      <c r="I31" s="166"/>
      <c r="J31" s="161"/>
      <c r="K31" s="163"/>
      <c r="L31" s="231"/>
      <c r="M31" s="232"/>
      <c r="N31" s="231"/>
      <c r="O31" s="231"/>
      <c r="P31" s="231"/>
      <c r="Q31" s="233"/>
    </row>
    <row r="32" spans="1:17" s="56" customFormat="1" ht="25.5">
      <c r="A32" s="234">
        <v>18</v>
      </c>
      <c r="B32" s="392"/>
      <c r="C32" s="387" t="s">
        <v>477</v>
      </c>
      <c r="D32" s="376" t="s">
        <v>478</v>
      </c>
      <c r="E32" s="392" t="s">
        <v>436</v>
      </c>
      <c r="F32" s="375">
        <v>2</v>
      </c>
      <c r="G32" s="208"/>
      <c r="H32" s="189"/>
      <c r="I32" s="166"/>
      <c r="J32" s="161"/>
      <c r="K32" s="163"/>
      <c r="L32" s="231"/>
      <c r="M32" s="232"/>
      <c r="N32" s="231"/>
      <c r="O32" s="231"/>
      <c r="P32" s="231"/>
      <c r="Q32" s="233"/>
    </row>
    <row r="33" spans="1:17" s="56" customFormat="1">
      <c r="A33" s="234">
        <v>19</v>
      </c>
      <c r="B33" s="392"/>
      <c r="C33" s="387" t="s">
        <v>479</v>
      </c>
      <c r="D33" s="376" t="s">
        <v>480</v>
      </c>
      <c r="E33" s="392" t="s">
        <v>436</v>
      </c>
      <c r="F33" s="375">
        <v>12</v>
      </c>
      <c r="G33" s="208"/>
      <c r="H33" s="189"/>
      <c r="I33" s="166"/>
      <c r="J33" s="161"/>
      <c r="K33" s="163"/>
      <c r="L33" s="231"/>
      <c r="M33" s="232"/>
      <c r="N33" s="231"/>
      <c r="O33" s="231"/>
      <c r="P33" s="231"/>
      <c r="Q33" s="233"/>
    </row>
    <row r="34" spans="1:17" s="56" customFormat="1" ht="25.5">
      <c r="A34" s="234">
        <v>20</v>
      </c>
      <c r="B34" s="392"/>
      <c r="C34" s="387" t="s">
        <v>1279</v>
      </c>
      <c r="D34" s="376" t="s">
        <v>481</v>
      </c>
      <c r="E34" s="392" t="s">
        <v>145</v>
      </c>
      <c r="F34" s="375">
        <f>(2444+110*2+35*2+8*2)*1.1</f>
        <v>3025.0000000000005</v>
      </c>
      <c r="G34" s="208"/>
      <c r="H34" s="189"/>
      <c r="I34" s="166"/>
      <c r="J34" s="161"/>
      <c r="K34" s="163"/>
      <c r="L34" s="231"/>
      <c r="M34" s="232"/>
      <c r="N34" s="231"/>
      <c r="O34" s="231"/>
      <c r="P34" s="231"/>
      <c r="Q34" s="233"/>
    </row>
    <row r="35" spans="1:17" s="56" customFormat="1">
      <c r="A35" s="234">
        <v>21</v>
      </c>
      <c r="B35" s="392"/>
      <c r="C35" s="387" t="s">
        <v>482</v>
      </c>
      <c r="D35" s="376"/>
      <c r="E35" s="392" t="s">
        <v>452</v>
      </c>
      <c r="F35" s="375">
        <v>1</v>
      </c>
      <c r="G35" s="208"/>
      <c r="H35" s="189"/>
      <c r="I35" s="166"/>
      <c r="J35" s="161"/>
      <c r="K35" s="163"/>
      <c r="L35" s="231"/>
      <c r="M35" s="232"/>
      <c r="N35" s="231"/>
      <c r="O35" s="231"/>
      <c r="P35" s="231"/>
      <c r="Q35" s="233"/>
    </row>
    <row r="36" spans="1:17" s="56" customFormat="1">
      <c r="A36" s="234">
        <v>22</v>
      </c>
      <c r="B36" s="392"/>
      <c r="C36" s="387" t="s">
        <v>483</v>
      </c>
      <c r="D36" s="376"/>
      <c r="E36" s="392" t="s">
        <v>436</v>
      </c>
      <c r="F36" s="375">
        <v>1</v>
      </c>
      <c r="G36" s="208"/>
      <c r="H36" s="189"/>
      <c r="I36" s="166"/>
      <c r="J36" s="161"/>
      <c r="K36" s="163"/>
      <c r="L36" s="231"/>
      <c r="M36" s="232"/>
      <c r="N36" s="231"/>
      <c r="O36" s="231"/>
      <c r="P36" s="231"/>
      <c r="Q36" s="233"/>
    </row>
    <row r="37" spans="1:17" s="56" customFormat="1" ht="51">
      <c r="A37" s="234">
        <v>23</v>
      </c>
      <c r="B37" s="392"/>
      <c r="C37" s="387" t="s">
        <v>484</v>
      </c>
      <c r="D37" s="376" t="s">
        <v>1667</v>
      </c>
      <c r="E37" s="392" t="s">
        <v>145</v>
      </c>
      <c r="F37" s="375">
        <v>400</v>
      </c>
      <c r="G37" s="194"/>
      <c r="H37" s="192"/>
      <c r="I37" s="190"/>
      <c r="J37" s="160"/>
      <c r="K37" s="195"/>
      <c r="L37" s="231"/>
      <c r="M37" s="232"/>
      <c r="N37" s="231"/>
      <c r="O37" s="231"/>
      <c r="P37" s="231"/>
      <c r="Q37" s="233"/>
    </row>
    <row r="38" spans="1:17" s="56" customFormat="1">
      <c r="A38" s="234">
        <v>24</v>
      </c>
      <c r="B38" s="392"/>
      <c r="C38" s="387" t="s">
        <v>1129</v>
      </c>
      <c r="D38" s="376" t="s">
        <v>1142</v>
      </c>
      <c r="E38" s="392" t="s">
        <v>146</v>
      </c>
      <c r="F38" s="375">
        <v>20</v>
      </c>
      <c r="G38" s="194"/>
      <c r="H38" s="192"/>
      <c r="I38" s="190"/>
      <c r="J38" s="160"/>
      <c r="K38" s="195"/>
      <c r="L38" s="231"/>
      <c r="M38" s="232"/>
      <c r="N38" s="231"/>
      <c r="O38" s="231"/>
      <c r="P38" s="231"/>
      <c r="Q38" s="233"/>
    </row>
    <row r="39" spans="1:17" s="56" customFormat="1">
      <c r="A39" s="316"/>
      <c r="B39" s="394"/>
      <c r="C39" s="395"/>
      <c r="D39" s="395"/>
      <c r="E39" s="396"/>
      <c r="F39" s="397"/>
      <c r="G39" s="370"/>
      <c r="H39" s="370"/>
      <c r="I39" s="257"/>
      <c r="J39" s="257"/>
      <c r="K39" s="257"/>
      <c r="L39" s="257"/>
      <c r="M39" s="319"/>
      <c r="N39" s="257"/>
      <c r="O39" s="257"/>
      <c r="P39" s="257"/>
      <c r="Q39" s="320"/>
    </row>
    <row r="40" spans="1:17" ht="15.4" customHeight="1">
      <c r="A40" s="223"/>
      <c r="B40" s="223"/>
      <c r="C40" s="863" t="s">
        <v>98</v>
      </c>
      <c r="D40" s="863"/>
      <c r="E40" s="864"/>
      <c r="F40" s="864"/>
      <c r="G40" s="864"/>
      <c r="H40" s="864"/>
      <c r="I40" s="864"/>
      <c r="J40" s="864"/>
      <c r="K40" s="864"/>
      <c r="L40" s="864"/>
      <c r="M40" s="393"/>
      <c r="N40" s="393"/>
      <c r="O40" s="393"/>
      <c r="P40" s="393"/>
      <c r="Q40" s="393"/>
    </row>
    <row r="41" spans="1:17" s="114" customFormat="1">
      <c r="J41" s="135"/>
    </row>
    <row r="42" spans="1:17" customFormat="1" ht="12.75" customHeight="1">
      <c r="B42" s="136" t="s">
        <v>52</v>
      </c>
    </row>
    <row r="43" spans="1:17" customFormat="1" ht="45" customHeight="1">
      <c r="A43"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3" s="857"/>
      <c r="C43" s="857"/>
      <c r="D43" s="857"/>
      <c r="E43" s="857"/>
      <c r="F43" s="857"/>
      <c r="G43" s="857"/>
      <c r="H43" s="857"/>
      <c r="I43" s="857"/>
      <c r="J43" s="857"/>
      <c r="K43" s="857"/>
      <c r="L43" s="857"/>
      <c r="M43" s="857"/>
      <c r="N43" s="857"/>
      <c r="O43" s="857"/>
      <c r="P43" s="857"/>
      <c r="Q43" s="857"/>
    </row>
    <row r="44" spans="1:17" customFormat="1" ht="76.7" customHeight="1">
      <c r="A44" s="857"/>
      <c r="B44" s="857"/>
      <c r="C44" s="857"/>
      <c r="D44" s="857"/>
      <c r="E44" s="857"/>
      <c r="F44" s="857"/>
      <c r="G44" s="857"/>
      <c r="H44" s="857"/>
      <c r="I44" s="857"/>
      <c r="J44" s="857"/>
      <c r="K44" s="857"/>
      <c r="L44" s="857"/>
      <c r="M44" s="857"/>
      <c r="N44" s="857"/>
      <c r="O44" s="857"/>
      <c r="P44" s="857"/>
      <c r="Q44" s="857"/>
    </row>
    <row r="45" spans="1:17" customFormat="1" ht="12.75" customHeight="1">
      <c r="B45" s="137"/>
    </row>
    <row r="46" spans="1:17" customFormat="1" ht="12.75" customHeight="1">
      <c r="B46" s="137"/>
    </row>
    <row r="47" spans="1:17" s="114" customFormat="1">
      <c r="B47" s="114" t="s">
        <v>8</v>
      </c>
      <c r="M47" s="142" t="str">
        <f>Koptame!B41</f>
        <v>Pārbaudīja:</v>
      </c>
      <c r="N47" s="142"/>
      <c r="O47" s="142"/>
      <c r="P47" s="142"/>
      <c r="Q47" s="142"/>
    </row>
    <row r="48" spans="1:17" s="114" customFormat="1">
      <c r="C48" s="134">
        <f>Koptame!C36</f>
        <v>0</v>
      </c>
      <c r="D48" s="134"/>
      <c r="M48" s="134"/>
      <c r="N48" s="854">
        <f>Koptame!C42</f>
        <v>0</v>
      </c>
      <c r="O48" s="854"/>
      <c r="P48" s="142"/>
      <c r="Q48" s="142"/>
    </row>
    <row r="49" spans="2:17" s="114" customFormat="1">
      <c r="C49" s="133">
        <f>Koptame!C37</f>
        <v>0</v>
      </c>
      <c r="D49" s="133"/>
      <c r="M49" s="133"/>
      <c r="N49" s="855">
        <f>Koptame!C43</f>
        <v>0</v>
      </c>
      <c r="O49" s="855"/>
      <c r="P49" s="142"/>
      <c r="Q49" s="142"/>
    </row>
    <row r="50" spans="2:17" s="114" customFormat="1" collapsed="1">
      <c r="B50" s="135"/>
      <c r="G50" s="135"/>
      <c r="H50" s="135"/>
    </row>
    <row r="51" spans="2:17">
      <c r="B51" s="56"/>
      <c r="C51" s="19"/>
      <c r="D51" s="19"/>
      <c r="G51" s="56"/>
      <c r="H51" s="56"/>
    </row>
    <row r="52" spans="2:17">
      <c r="B52" s="56"/>
      <c r="C52" s="19"/>
      <c r="D52" s="19"/>
      <c r="G52" s="56"/>
      <c r="H52" s="56"/>
    </row>
  </sheetData>
  <mergeCells count="17">
    <mergeCell ref="A2:Q2"/>
    <mergeCell ref="E3:Q3"/>
    <mergeCell ref="E4:Q4"/>
    <mergeCell ref="E5:Q5"/>
    <mergeCell ref="M9:P9"/>
    <mergeCell ref="N49:O49"/>
    <mergeCell ref="G11:L11"/>
    <mergeCell ref="M11:Q11"/>
    <mergeCell ref="C40:L40"/>
    <mergeCell ref="N48:O48"/>
    <mergeCell ref="A44:Q44"/>
    <mergeCell ref="A43:Q43"/>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92D050"/>
  </sheetPr>
  <dimension ref="A1:Q39"/>
  <sheetViews>
    <sheetView showZeros="0" view="pageBreakPreview" topLeftCell="A19" zoomScale="120" zoomScaleNormal="100" zoomScaleSheetLayoutView="120" workbookViewId="0">
      <selection activeCell="C17" sqref="C17"/>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kops2!B34</f>
        <v>2,14</v>
      </c>
    </row>
    <row r="2" spans="1:17" s="24" customFormat="1" ht="15">
      <c r="A2" s="865" t="str">
        <f>C13</f>
        <v>Dūmu aizsardzība</v>
      </c>
      <c r="B2" s="865"/>
      <c r="C2" s="865"/>
      <c r="D2" s="865"/>
      <c r="E2" s="865"/>
      <c r="F2" s="865"/>
      <c r="G2" s="865"/>
      <c r="H2" s="865"/>
      <c r="I2" s="865"/>
      <c r="J2" s="865"/>
      <c r="K2" s="865"/>
      <c r="L2" s="865"/>
      <c r="M2" s="865"/>
      <c r="N2" s="865"/>
      <c r="O2" s="865"/>
      <c r="P2" s="865"/>
      <c r="Q2" s="865"/>
    </row>
    <row r="3" spans="1:17" ht="15">
      <c r="A3" s="20"/>
      <c r="B3" s="20"/>
      <c r="C3" s="48" t="s">
        <v>11</v>
      </c>
      <c r="D3" s="48"/>
      <c r="E3" s="867" t="str">
        <f>Koptame!C11</f>
        <v>Pirmsskolas izglītības iestāde</v>
      </c>
      <c r="F3" s="867"/>
      <c r="G3" s="867"/>
      <c r="H3" s="867"/>
      <c r="I3" s="867"/>
      <c r="J3" s="867"/>
      <c r="K3" s="867"/>
      <c r="L3" s="867"/>
      <c r="M3" s="867"/>
      <c r="N3" s="867"/>
      <c r="O3" s="867"/>
      <c r="P3" s="867"/>
      <c r="Q3" s="867"/>
    </row>
    <row r="4" spans="1:17" ht="15">
      <c r="A4" s="20"/>
      <c r="B4" s="20"/>
      <c r="C4" s="48" t="s">
        <v>12</v>
      </c>
      <c r="D4" s="48"/>
      <c r="E4" s="867" t="str">
        <f>Koptame!C12</f>
        <v>Pirmsskolas izglītības iestādes jaunbūve</v>
      </c>
      <c r="F4" s="867"/>
      <c r="G4" s="867"/>
      <c r="H4" s="867"/>
      <c r="I4" s="867"/>
      <c r="J4" s="867"/>
      <c r="K4" s="867"/>
      <c r="L4" s="867"/>
      <c r="M4" s="867"/>
      <c r="N4" s="867"/>
      <c r="O4" s="867"/>
      <c r="P4" s="867"/>
      <c r="Q4" s="867"/>
    </row>
    <row r="5" spans="1:17" ht="15">
      <c r="A5" s="20"/>
      <c r="B5" s="20"/>
      <c r="C5" s="48" t="s">
        <v>13</v>
      </c>
      <c r="D5" s="48"/>
      <c r="E5" s="867" t="str">
        <f>Koptame!C13</f>
        <v>Baložu iela 33, Baloži, Ķekavas novads</v>
      </c>
      <c r="F5" s="867"/>
      <c r="G5" s="867"/>
      <c r="H5" s="867"/>
      <c r="I5" s="867"/>
      <c r="J5" s="867"/>
      <c r="K5" s="867"/>
      <c r="L5" s="867"/>
      <c r="M5" s="867"/>
      <c r="N5" s="867"/>
      <c r="O5" s="867"/>
      <c r="P5" s="867"/>
      <c r="Q5" s="867"/>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Q27</f>
        <v>0</v>
      </c>
    </row>
    <row r="8" spans="1:17">
      <c r="A8" s="23"/>
      <c r="B8" s="23"/>
      <c r="E8" s="27"/>
      <c r="F8" s="43"/>
      <c r="G8" s="43"/>
      <c r="H8" s="43"/>
      <c r="I8" s="43"/>
      <c r="J8" s="43"/>
      <c r="K8" s="43"/>
      <c r="L8" s="43"/>
      <c r="O8" s="43"/>
      <c r="P8" s="43"/>
      <c r="Q8" s="25"/>
    </row>
    <row r="9" spans="1:17" ht="15.4" customHeight="1">
      <c r="A9" s="45"/>
      <c r="B9" s="45"/>
      <c r="K9" s="44"/>
      <c r="L9" s="44"/>
      <c r="M9" s="866" t="str">
        <f>Koptame!D16</f>
        <v xml:space="preserve">Tāme sastādīta:   </v>
      </c>
      <c r="N9" s="866"/>
      <c r="O9" s="866"/>
      <c r="P9" s="866"/>
      <c r="Q9" s="44"/>
    </row>
    <row r="10" spans="1:17" ht="15">
      <c r="A10" s="45"/>
      <c r="B10" s="45"/>
    </row>
    <row r="11" spans="1:17" ht="14.25" customHeight="1">
      <c r="A11" s="858" t="s">
        <v>15</v>
      </c>
      <c r="B11" s="868" t="s">
        <v>21</v>
      </c>
      <c r="C11" s="889" t="s">
        <v>91</v>
      </c>
      <c r="D11" s="890"/>
      <c r="E11" s="862" t="s">
        <v>22</v>
      </c>
      <c r="F11" s="858" t="s">
        <v>23</v>
      </c>
      <c r="G11" s="856" t="s">
        <v>24</v>
      </c>
      <c r="H11" s="856"/>
      <c r="I11" s="856"/>
      <c r="J11" s="856"/>
      <c r="K11" s="856"/>
      <c r="L11" s="856"/>
      <c r="M11" s="856" t="s">
        <v>25</v>
      </c>
      <c r="N11" s="856"/>
      <c r="O11" s="856"/>
      <c r="P11" s="856"/>
      <c r="Q11" s="856"/>
    </row>
    <row r="12" spans="1:17" ht="64.5">
      <c r="A12" s="858"/>
      <c r="B12" s="869"/>
      <c r="C12" s="891"/>
      <c r="D12" s="892"/>
      <c r="E12" s="862"/>
      <c r="F12" s="858"/>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c r="C13" s="244" t="str">
        <f>kops2!C34</f>
        <v>Dūmu aizsardzība</v>
      </c>
      <c r="D13" s="244"/>
      <c r="E13" s="224"/>
      <c r="F13" s="225"/>
      <c r="G13" s="330"/>
      <c r="H13" s="330"/>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1">
      <c r="A15" s="251">
        <v>1</v>
      </c>
      <c r="B15" s="391"/>
      <c r="C15" s="402" t="s">
        <v>487</v>
      </c>
      <c r="D15" s="534" t="s">
        <v>1668</v>
      </c>
      <c r="E15" s="391" t="s">
        <v>436</v>
      </c>
      <c r="F15" s="391">
        <v>1</v>
      </c>
      <c r="G15" s="180"/>
      <c r="H15" s="183"/>
      <c r="I15" s="214"/>
      <c r="J15" s="178"/>
      <c r="K15" s="178"/>
      <c r="L15" s="231"/>
      <c r="M15" s="232"/>
      <c r="N15" s="231"/>
      <c r="O15" s="231"/>
      <c r="P15" s="231"/>
      <c r="Q15" s="233"/>
    </row>
    <row r="16" spans="1:17" s="56" customFormat="1" ht="51">
      <c r="A16" s="251">
        <v>2</v>
      </c>
      <c r="B16" s="391"/>
      <c r="C16" s="383" t="s">
        <v>488</v>
      </c>
      <c r="D16" s="534" t="s">
        <v>1669</v>
      </c>
      <c r="E16" s="391" t="s">
        <v>436</v>
      </c>
      <c r="F16" s="382">
        <v>1</v>
      </c>
      <c r="G16" s="180"/>
      <c r="H16" s="183"/>
      <c r="I16" s="214"/>
      <c r="J16" s="178"/>
      <c r="K16" s="178"/>
      <c r="L16" s="231"/>
      <c r="M16" s="232"/>
      <c r="N16" s="231"/>
      <c r="O16" s="231"/>
      <c r="P16" s="231"/>
      <c r="Q16" s="233"/>
    </row>
    <row r="17" spans="1:17" s="56" customFormat="1" ht="51">
      <c r="A17" s="251">
        <v>3</v>
      </c>
      <c r="B17" s="391"/>
      <c r="C17" s="402" t="s">
        <v>489</v>
      </c>
      <c r="D17" s="534" t="s">
        <v>1670</v>
      </c>
      <c r="E17" s="391" t="s">
        <v>436</v>
      </c>
      <c r="F17" s="391">
        <v>11</v>
      </c>
      <c r="G17" s="180"/>
      <c r="H17" s="183"/>
      <c r="I17" s="214"/>
      <c r="J17" s="178"/>
      <c r="K17" s="178"/>
      <c r="L17" s="231"/>
      <c r="M17" s="232"/>
      <c r="N17" s="231"/>
      <c r="O17" s="231"/>
      <c r="P17" s="231"/>
      <c r="Q17" s="233"/>
    </row>
    <row r="18" spans="1:17" s="56" customFormat="1" ht="38.25">
      <c r="A18" s="251">
        <v>4</v>
      </c>
      <c r="B18" s="391"/>
      <c r="C18" s="402" t="s">
        <v>490</v>
      </c>
      <c r="D18" s="534" t="s">
        <v>1671</v>
      </c>
      <c r="E18" s="391" t="s">
        <v>436</v>
      </c>
      <c r="F18" s="391">
        <v>3</v>
      </c>
      <c r="G18" s="180"/>
      <c r="H18" s="183"/>
      <c r="I18" s="214"/>
      <c r="J18" s="178"/>
      <c r="K18" s="178"/>
      <c r="L18" s="231"/>
      <c r="M18" s="232"/>
      <c r="N18" s="231"/>
      <c r="O18" s="231"/>
      <c r="P18" s="231"/>
      <c r="Q18" s="233"/>
    </row>
    <row r="19" spans="1:17" s="56" customFormat="1" ht="25.5">
      <c r="A19" s="251">
        <v>5</v>
      </c>
      <c r="B19" s="391"/>
      <c r="C19" s="402" t="s">
        <v>491</v>
      </c>
      <c r="D19" s="534" t="s">
        <v>492</v>
      </c>
      <c r="E19" s="391" t="s">
        <v>436</v>
      </c>
      <c r="F19" s="391">
        <v>3</v>
      </c>
      <c r="G19" s="180"/>
      <c r="H19" s="183"/>
      <c r="I19" s="214"/>
      <c r="J19" s="178"/>
      <c r="K19" s="178"/>
      <c r="L19" s="231"/>
      <c r="M19" s="232"/>
      <c r="N19" s="231"/>
      <c r="O19" s="231"/>
      <c r="P19" s="231"/>
      <c r="Q19" s="233"/>
    </row>
    <row r="20" spans="1:17" s="56" customFormat="1">
      <c r="A20" s="251">
        <v>6</v>
      </c>
      <c r="B20" s="391"/>
      <c r="C20" s="402" t="s">
        <v>463</v>
      </c>
      <c r="D20" s="534" t="s">
        <v>493</v>
      </c>
      <c r="E20" s="391" t="s">
        <v>146</v>
      </c>
      <c r="F20" s="391">
        <v>90</v>
      </c>
      <c r="G20" s="160"/>
      <c r="H20" s="183"/>
      <c r="I20" s="160"/>
      <c r="J20" s="178"/>
      <c r="K20" s="181"/>
      <c r="L20" s="231"/>
      <c r="M20" s="232"/>
      <c r="N20" s="231"/>
      <c r="O20" s="231"/>
      <c r="P20" s="231"/>
      <c r="Q20" s="233"/>
    </row>
    <row r="21" spans="1:17" s="56" customFormat="1" ht="25.5">
      <c r="A21" s="251">
        <v>7</v>
      </c>
      <c r="B21" s="391"/>
      <c r="C21" s="402" t="s">
        <v>494</v>
      </c>
      <c r="D21" s="534" t="s">
        <v>495</v>
      </c>
      <c r="E21" s="391" t="s">
        <v>146</v>
      </c>
      <c r="F21" s="391">
        <v>340</v>
      </c>
      <c r="G21" s="160"/>
      <c r="H21" s="183"/>
      <c r="I21" s="160"/>
      <c r="J21" s="178"/>
      <c r="K21" s="181"/>
      <c r="L21" s="231"/>
      <c r="M21" s="232"/>
      <c r="N21" s="231"/>
      <c r="O21" s="231"/>
      <c r="P21" s="231"/>
      <c r="Q21" s="233"/>
    </row>
    <row r="22" spans="1:17" s="56" customFormat="1">
      <c r="A22" s="251">
        <v>8</v>
      </c>
      <c r="B22" s="391"/>
      <c r="C22" s="402" t="s">
        <v>496</v>
      </c>
      <c r="D22" s="534" t="s">
        <v>497</v>
      </c>
      <c r="E22" s="391" t="s">
        <v>146</v>
      </c>
      <c r="F22" s="391">
        <v>290</v>
      </c>
      <c r="G22" s="160"/>
      <c r="H22" s="183"/>
      <c r="I22" s="160"/>
      <c r="J22" s="178"/>
      <c r="K22" s="181"/>
      <c r="L22" s="231"/>
      <c r="M22" s="232"/>
      <c r="N22" s="231"/>
      <c r="O22" s="231"/>
      <c r="P22" s="231"/>
      <c r="Q22" s="233"/>
    </row>
    <row r="23" spans="1:17" s="56" customFormat="1" ht="25.5">
      <c r="A23" s="251">
        <v>9</v>
      </c>
      <c r="B23" s="391"/>
      <c r="C23" s="402" t="s">
        <v>498</v>
      </c>
      <c r="D23" s="534" t="s">
        <v>1672</v>
      </c>
      <c r="E23" s="391" t="s">
        <v>452</v>
      </c>
      <c r="F23" s="391">
        <v>1</v>
      </c>
      <c r="G23" s="181"/>
      <c r="H23" s="183"/>
      <c r="I23" s="181"/>
      <c r="J23" s="181"/>
      <c r="K23" s="181"/>
      <c r="L23" s="231"/>
      <c r="M23" s="232"/>
      <c r="N23" s="231"/>
      <c r="O23" s="231"/>
      <c r="P23" s="231"/>
      <c r="Q23" s="233"/>
    </row>
    <row r="24" spans="1:17" s="56" customFormat="1" ht="25.5">
      <c r="A24" s="251">
        <v>10</v>
      </c>
      <c r="B24" s="391"/>
      <c r="C24" s="535" t="s">
        <v>499</v>
      </c>
      <c r="D24" s="534" t="s">
        <v>500</v>
      </c>
      <c r="E24" s="391" t="s">
        <v>436</v>
      </c>
      <c r="F24" s="391">
        <f>(F21+F22)*3</f>
        <v>1890</v>
      </c>
      <c r="G24" s="181"/>
      <c r="H24" s="183"/>
      <c r="I24" s="181"/>
      <c r="J24" s="181"/>
      <c r="K24" s="181"/>
      <c r="L24" s="231"/>
      <c r="M24" s="232"/>
      <c r="N24" s="231"/>
      <c r="O24" s="231"/>
      <c r="P24" s="231"/>
      <c r="Q24" s="233"/>
    </row>
    <row r="25" spans="1:17" s="56" customFormat="1">
      <c r="A25" s="251">
        <v>11</v>
      </c>
      <c r="B25" s="391"/>
      <c r="C25" s="535" t="s">
        <v>1143</v>
      </c>
      <c r="D25" s="534" t="s">
        <v>1142</v>
      </c>
      <c r="E25" s="391" t="s">
        <v>146</v>
      </c>
      <c r="F25" s="391">
        <v>30</v>
      </c>
      <c r="G25" s="182"/>
      <c r="H25" s="189"/>
      <c r="I25" s="182"/>
      <c r="J25" s="182"/>
      <c r="K25" s="182"/>
      <c r="L25" s="231"/>
      <c r="M25" s="232"/>
      <c r="N25" s="231"/>
      <c r="O25" s="231"/>
      <c r="P25" s="231"/>
      <c r="Q25" s="233"/>
    </row>
    <row r="26" spans="1:17" s="56" customFormat="1">
      <c r="A26" s="316"/>
      <c r="B26" s="394"/>
      <c r="C26" s="395"/>
      <c r="D26" s="395"/>
      <c r="E26" s="396"/>
      <c r="F26" s="397"/>
      <c r="G26" s="370"/>
      <c r="H26" s="370"/>
      <c r="I26" s="257"/>
      <c r="J26" s="257"/>
      <c r="K26" s="257"/>
      <c r="L26" s="257"/>
      <c r="M26" s="319"/>
      <c r="N26" s="257"/>
      <c r="O26" s="257"/>
      <c r="P26" s="257"/>
      <c r="Q26" s="320"/>
    </row>
    <row r="27" spans="1:17" ht="15.4" customHeight="1">
      <c r="A27" s="223"/>
      <c r="B27" s="223"/>
      <c r="C27" s="863" t="s">
        <v>98</v>
      </c>
      <c r="D27" s="863"/>
      <c r="E27" s="864"/>
      <c r="F27" s="864"/>
      <c r="G27" s="864"/>
      <c r="H27" s="864"/>
      <c r="I27" s="864"/>
      <c r="J27" s="864"/>
      <c r="K27" s="864"/>
      <c r="L27" s="864"/>
      <c r="M27" s="393"/>
      <c r="N27" s="393"/>
      <c r="O27" s="393"/>
      <c r="P27" s="393"/>
      <c r="Q27" s="393"/>
    </row>
    <row r="28" spans="1:17" s="114" customFormat="1">
      <c r="J28" s="135"/>
    </row>
    <row r="29" spans="1:17" customFormat="1" ht="12.75" customHeight="1">
      <c r="B29" s="136" t="s">
        <v>52</v>
      </c>
    </row>
    <row r="30" spans="1:17" customFormat="1" ht="45" customHeight="1">
      <c r="A30"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 s="857"/>
      <c r="C30" s="857"/>
      <c r="D30" s="857"/>
      <c r="E30" s="857"/>
      <c r="F30" s="857"/>
      <c r="G30" s="857"/>
      <c r="H30" s="857"/>
      <c r="I30" s="857"/>
      <c r="J30" s="857"/>
      <c r="K30" s="857"/>
      <c r="L30" s="857"/>
      <c r="M30" s="857"/>
      <c r="N30" s="857"/>
      <c r="O30" s="857"/>
      <c r="P30" s="857"/>
      <c r="Q30" s="857"/>
    </row>
    <row r="31" spans="1:17" customFormat="1" ht="76.7" customHeight="1">
      <c r="A31" s="857"/>
      <c r="B31" s="857"/>
      <c r="C31" s="857"/>
      <c r="D31" s="857"/>
      <c r="E31" s="857"/>
      <c r="F31" s="857"/>
      <c r="G31" s="857"/>
      <c r="H31" s="857"/>
      <c r="I31" s="857"/>
      <c r="J31" s="857"/>
      <c r="K31" s="857"/>
      <c r="L31" s="857"/>
      <c r="M31" s="857"/>
      <c r="N31" s="857"/>
      <c r="O31" s="857"/>
      <c r="P31" s="857"/>
      <c r="Q31" s="857"/>
    </row>
    <row r="32" spans="1:17" customFormat="1" ht="12.75" customHeight="1">
      <c r="B32" s="137"/>
    </row>
    <row r="33" spans="2:17" customFormat="1" ht="12.75" customHeight="1">
      <c r="B33" s="137"/>
    </row>
    <row r="34" spans="2:17" s="114" customFormat="1">
      <c r="B34" s="114" t="s">
        <v>8</v>
      </c>
      <c r="M34" s="142" t="str">
        <f>Koptame!B41</f>
        <v>Pārbaudīja:</v>
      </c>
      <c r="N34" s="142"/>
      <c r="O34" s="142"/>
      <c r="P34" s="142"/>
      <c r="Q34" s="142"/>
    </row>
    <row r="35" spans="2:17" s="114" customFormat="1">
      <c r="C35" s="134">
        <f>Koptame!C36</f>
        <v>0</v>
      </c>
      <c r="D35" s="134"/>
      <c r="M35" s="134"/>
      <c r="N35" s="854">
        <f>Koptame!C42</f>
        <v>0</v>
      </c>
      <c r="O35" s="854"/>
      <c r="P35" s="142"/>
      <c r="Q35" s="142"/>
    </row>
    <row r="36" spans="2:17" s="114" customFormat="1">
      <c r="C36" s="133">
        <f>Koptame!C37</f>
        <v>0</v>
      </c>
      <c r="D36" s="133"/>
      <c r="M36" s="133"/>
      <c r="N36" s="855">
        <f>Koptame!C43</f>
        <v>0</v>
      </c>
      <c r="O36" s="855"/>
      <c r="P36" s="142"/>
      <c r="Q36" s="142"/>
    </row>
    <row r="37" spans="2:17" s="114" customFormat="1" collapsed="1">
      <c r="B37" s="135"/>
      <c r="G37" s="135"/>
      <c r="H37" s="135"/>
    </row>
    <row r="38" spans="2:17">
      <c r="B38" s="56"/>
      <c r="C38" s="19"/>
      <c r="D38" s="19"/>
      <c r="G38" s="56"/>
      <c r="H38" s="56"/>
    </row>
    <row r="39" spans="2:17">
      <c r="B39" s="56"/>
      <c r="C39" s="19"/>
      <c r="D39" s="19"/>
      <c r="G39" s="56"/>
      <c r="H39" s="56"/>
    </row>
  </sheetData>
  <mergeCells count="17">
    <mergeCell ref="A2:Q2"/>
    <mergeCell ref="E3:Q3"/>
    <mergeCell ref="E4:Q4"/>
    <mergeCell ref="E5:Q5"/>
    <mergeCell ref="M9:P9"/>
    <mergeCell ref="N36:O36"/>
    <mergeCell ref="G11:L11"/>
    <mergeCell ref="M11:Q11"/>
    <mergeCell ref="C27:L27"/>
    <mergeCell ref="N35:O35"/>
    <mergeCell ref="A31:Q31"/>
    <mergeCell ref="A30:Q30"/>
    <mergeCell ref="A11:A12"/>
    <mergeCell ref="B11:B12"/>
    <mergeCell ref="E11:E12"/>
    <mergeCell ref="F11:F12"/>
    <mergeCell ref="C11:D12"/>
  </mergeCells>
  <conditionalFormatting sqref="J15:J17">
    <cfRule type="expression" dxfId="211" priority="7" stopIfTrue="1">
      <formula>#REF!=#REF!=FALSE</formula>
    </cfRule>
    <cfRule type="expression" dxfId="210" priority="8">
      <formula>#REF!&gt;0</formula>
    </cfRule>
    <cfRule type="expression" dxfId="209" priority="9">
      <formula>#REF!=3</formula>
    </cfRule>
    <cfRule type="expression" dxfId="208" priority="10">
      <formula>#REF!=2</formula>
    </cfRule>
    <cfRule type="expression" dxfId="207" priority="11">
      <formula>#REF!=1</formula>
    </cfRule>
    <cfRule type="expression" dxfId="206" priority="12" stopIfTrue="1">
      <formula>J15=#REF!=FALSE</formula>
    </cfRule>
  </conditionalFormatting>
  <conditionalFormatting sqref="J20:J24">
    <cfRule type="expression" dxfId="205" priority="1" stopIfTrue="1">
      <formula>#REF!=#REF!=FALSE</formula>
    </cfRule>
    <cfRule type="expression" dxfId="204" priority="2">
      <formula>#REF!&gt;0</formula>
    </cfRule>
    <cfRule type="expression" dxfId="203" priority="3">
      <formula>#REF!=3</formula>
    </cfRule>
    <cfRule type="expression" dxfId="202" priority="4">
      <formula>#REF!=2</formula>
    </cfRule>
    <cfRule type="expression" dxfId="201" priority="5">
      <formula>#REF!=1</formula>
    </cfRule>
    <cfRule type="expression" dxfId="200" priority="6" stopIfTrue="1">
      <formula>J20=#REF!=FALSE</formula>
    </cfRule>
  </conditionalFormatting>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1"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92D050"/>
  </sheetPr>
  <dimension ref="A1:Q92"/>
  <sheetViews>
    <sheetView showZeros="0" view="pageBreakPreview" topLeftCell="A53" zoomScale="120" zoomScaleNormal="100" zoomScaleSheetLayoutView="120" workbookViewId="0">
      <selection activeCell="D61" sqref="D60:D61"/>
    </sheetView>
  </sheetViews>
  <sheetFormatPr defaultColWidth="9.140625" defaultRowHeight="14.25"/>
  <cols>
    <col min="1" max="1" width="7.28515625" style="19" customWidth="1"/>
    <col min="2" max="2" width="11.7109375" style="19" customWidth="1"/>
    <col min="3" max="3" width="43.85546875" style="49" customWidth="1"/>
    <col min="4" max="4" width="19"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4">
        <v>2.17</v>
      </c>
    </row>
    <row r="2" spans="1:17" s="24" customFormat="1" ht="15">
      <c r="A2" s="865" t="str">
        <f>C13</f>
        <v>Vadības automātikas sistēma</v>
      </c>
      <c r="B2" s="865"/>
      <c r="C2" s="865"/>
      <c r="D2" s="865"/>
      <c r="E2" s="865"/>
      <c r="F2" s="865"/>
      <c r="G2" s="865"/>
      <c r="H2" s="865"/>
      <c r="I2" s="865"/>
      <c r="J2" s="865"/>
      <c r="K2" s="865"/>
      <c r="L2" s="865"/>
      <c r="M2" s="865"/>
      <c r="N2" s="865"/>
      <c r="O2" s="865"/>
      <c r="P2" s="865"/>
      <c r="Q2" s="865"/>
    </row>
    <row r="3" spans="1:17" ht="15">
      <c r="A3" s="20"/>
      <c r="B3" s="20"/>
      <c r="C3" s="48" t="s">
        <v>11</v>
      </c>
      <c r="D3" s="48"/>
      <c r="E3" s="867" t="str">
        <f>Koptame!C11</f>
        <v>Pirmsskolas izglītības iestāde</v>
      </c>
      <c r="F3" s="867"/>
      <c r="G3" s="867"/>
      <c r="H3" s="867"/>
      <c r="I3" s="867"/>
      <c r="J3" s="867"/>
      <c r="K3" s="867"/>
      <c r="L3" s="867"/>
      <c r="M3" s="867"/>
      <c r="N3" s="867"/>
      <c r="O3" s="867"/>
      <c r="P3" s="867"/>
      <c r="Q3" s="867"/>
    </row>
    <row r="4" spans="1:17" ht="15">
      <c r="A4" s="20"/>
      <c r="B4" s="20"/>
      <c r="C4" s="48" t="s">
        <v>12</v>
      </c>
      <c r="D4" s="48"/>
      <c r="E4" s="867" t="str">
        <f>Koptame!C12</f>
        <v>Pirmsskolas izglītības iestādes jaunbūve</v>
      </c>
      <c r="F4" s="867"/>
      <c r="G4" s="867"/>
      <c r="H4" s="867"/>
      <c r="I4" s="867"/>
      <c r="J4" s="867"/>
      <c r="K4" s="867"/>
      <c r="L4" s="867"/>
      <c r="M4" s="867"/>
      <c r="N4" s="867"/>
      <c r="O4" s="867"/>
      <c r="P4" s="867"/>
      <c r="Q4" s="867"/>
    </row>
    <row r="5" spans="1:17" ht="15">
      <c r="A5" s="20"/>
      <c r="B5" s="20"/>
      <c r="C5" s="48" t="s">
        <v>13</v>
      </c>
      <c r="D5" s="48"/>
      <c r="E5" s="867" t="str">
        <f>Koptame!C13</f>
        <v>Baložu iela 33, Baloži, Ķekavas novads</v>
      </c>
      <c r="F5" s="867"/>
      <c r="G5" s="867"/>
      <c r="H5" s="867"/>
      <c r="I5" s="867"/>
      <c r="J5" s="867"/>
      <c r="K5" s="867"/>
      <c r="L5" s="867"/>
      <c r="M5" s="867"/>
      <c r="N5" s="867"/>
      <c r="O5" s="867"/>
      <c r="P5" s="867"/>
      <c r="Q5" s="867"/>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Q80</f>
        <v>0</v>
      </c>
    </row>
    <row r="8" spans="1:17">
      <c r="A8" s="23"/>
      <c r="B8" s="23"/>
      <c r="E8" s="27"/>
      <c r="F8" s="43"/>
      <c r="G8" s="43"/>
      <c r="H8" s="43"/>
      <c r="I8" s="43"/>
      <c r="J8" s="43"/>
      <c r="K8" s="43"/>
      <c r="L8" s="43"/>
      <c r="O8" s="43"/>
      <c r="P8" s="43"/>
      <c r="Q8" s="25"/>
    </row>
    <row r="9" spans="1:17" ht="15.4" customHeight="1">
      <c r="A9" s="45"/>
      <c r="B9" s="45"/>
      <c r="K9" s="44"/>
      <c r="L9" s="44"/>
      <c r="M9" s="866" t="str">
        <f>Koptame!D16</f>
        <v xml:space="preserve">Tāme sastādīta:   </v>
      </c>
      <c r="N9" s="866"/>
      <c r="O9" s="866"/>
      <c r="P9" s="866"/>
      <c r="Q9" s="44"/>
    </row>
    <row r="10" spans="1:17" ht="15">
      <c r="A10" s="45"/>
      <c r="B10" s="45"/>
    </row>
    <row r="11" spans="1:17" ht="14.25" customHeight="1">
      <c r="A11" s="858" t="s">
        <v>15</v>
      </c>
      <c r="B11" s="868" t="s">
        <v>21</v>
      </c>
      <c r="C11" s="889" t="s">
        <v>91</v>
      </c>
      <c r="D11" s="890"/>
      <c r="E11" s="862" t="s">
        <v>22</v>
      </c>
      <c r="F11" s="858" t="s">
        <v>23</v>
      </c>
      <c r="G11" s="856" t="s">
        <v>24</v>
      </c>
      <c r="H11" s="856"/>
      <c r="I11" s="856"/>
      <c r="J11" s="856"/>
      <c r="K11" s="856"/>
      <c r="L11" s="856"/>
      <c r="M11" s="856" t="s">
        <v>25</v>
      </c>
      <c r="N11" s="856"/>
      <c r="O11" s="856"/>
      <c r="P11" s="856"/>
      <c r="Q11" s="856"/>
    </row>
    <row r="12" spans="1:17" ht="64.5">
      <c r="A12" s="858"/>
      <c r="B12" s="869"/>
      <c r="C12" s="896"/>
      <c r="D12" s="897"/>
      <c r="E12" s="862"/>
      <c r="F12" s="858"/>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kops2!C35</f>
        <v>Vadības automātikas sistēma</v>
      </c>
      <c r="D13" s="244"/>
      <c r="E13" s="224"/>
      <c r="F13" s="225"/>
      <c r="G13" s="330">
        <v>0</v>
      </c>
      <c r="H13" s="330">
        <v>0</v>
      </c>
      <c r="I13" s="246"/>
      <c r="J13" s="247"/>
      <c r="K13" s="247"/>
      <c r="L13" s="362">
        <f t="shared" ref="L13" si="0">SUM(I13:K13)</f>
        <v>0</v>
      </c>
      <c r="M13" s="330">
        <f t="shared" ref="M13:M14" si="1">ROUND(G13*F13,2)</f>
        <v>0</v>
      </c>
      <c r="N13" s="362">
        <f t="shared" ref="N13:N14" si="2">ROUND(I13*F13,2)</f>
        <v>0</v>
      </c>
      <c r="O13" s="362">
        <f t="shared" ref="O13:O14" si="3">ROUND(J13*F13,2)</f>
        <v>0</v>
      </c>
      <c r="P13" s="362">
        <f t="shared" ref="P13:P14" si="4">ROUND(K13*F13,2)</f>
        <v>0</v>
      </c>
      <c r="Q13" s="363">
        <f t="shared" ref="Q13:Q14" si="5">SUM(N13:P13)</f>
        <v>0</v>
      </c>
    </row>
    <row r="14" spans="1:17" s="56" customFormat="1" ht="18.75">
      <c r="A14" s="251"/>
      <c r="B14" s="306"/>
      <c r="C14" s="399" t="s">
        <v>719</v>
      </c>
      <c r="D14" s="400"/>
      <c r="E14" s="400"/>
      <c r="F14" s="400"/>
      <c r="G14" s="164">
        <f t="shared" ref="G14" si="6">IFERROR(ROUND(I14/H14,2),0)</f>
        <v>0</v>
      </c>
      <c r="H14" s="164">
        <f t="shared" ref="H14" si="7">IF(I14&gt;0,5,0)</f>
        <v>0</v>
      </c>
      <c r="I14" s="178"/>
      <c r="J14" s="178"/>
      <c r="K14" s="178"/>
      <c r="L14" s="231">
        <f t="shared" ref="L14" si="8">SUM(I14:K14)</f>
        <v>0</v>
      </c>
      <c r="M14" s="232">
        <f t="shared" si="1"/>
        <v>0</v>
      </c>
      <c r="N14" s="231">
        <f t="shared" si="2"/>
        <v>0</v>
      </c>
      <c r="O14" s="231">
        <f t="shared" si="3"/>
        <v>0</v>
      </c>
      <c r="P14" s="231">
        <f t="shared" si="4"/>
        <v>0</v>
      </c>
      <c r="Q14" s="233">
        <f t="shared" si="5"/>
        <v>0</v>
      </c>
    </row>
    <row r="15" spans="1:17" s="56" customFormat="1">
      <c r="A15" s="251"/>
      <c r="B15" s="408"/>
      <c r="C15" s="537" t="s">
        <v>720</v>
      </c>
      <c r="D15" s="537"/>
      <c r="E15" s="537"/>
      <c r="F15" s="537"/>
      <c r="G15" s="401"/>
      <c r="H15" s="401"/>
      <c r="I15" s="401"/>
      <c r="J15" s="365"/>
      <c r="K15" s="178"/>
      <c r="L15" s="231">
        <f t="shared" ref="L15" si="9">SUM(I15:K15)</f>
        <v>0</v>
      </c>
      <c r="M15" s="232">
        <f t="shared" ref="M15" si="10">ROUND(G15*F15,2)</f>
        <v>0</v>
      </c>
      <c r="N15" s="231">
        <f t="shared" ref="N15" si="11">ROUND(I15*F15,2)</f>
        <v>0</v>
      </c>
      <c r="O15" s="231">
        <f t="shared" ref="O15" si="12">ROUND(J15*F15,2)</f>
        <v>0</v>
      </c>
      <c r="P15" s="231">
        <f t="shared" ref="P15" si="13">ROUND(K15*F15,2)</f>
        <v>0</v>
      </c>
      <c r="Q15" s="233">
        <f t="shared" ref="Q15" si="14">SUM(N15:P15)</f>
        <v>0</v>
      </c>
    </row>
    <row r="16" spans="1:17" s="56" customFormat="1" ht="63.75">
      <c r="A16" s="251">
        <v>1</v>
      </c>
      <c r="B16" s="208"/>
      <c r="C16" s="418" t="s">
        <v>1238</v>
      </c>
      <c r="D16" s="417" t="s">
        <v>1673</v>
      </c>
      <c r="E16" s="208" t="s">
        <v>140</v>
      </c>
      <c r="F16" s="208">
        <v>1</v>
      </c>
      <c r="G16" s="536"/>
      <c r="H16" s="536"/>
      <c r="I16" s="536"/>
      <c r="J16" s="178"/>
      <c r="K16" s="178"/>
      <c r="L16" s="231"/>
      <c r="M16" s="232"/>
      <c r="N16" s="231"/>
      <c r="O16" s="231"/>
      <c r="P16" s="231"/>
      <c r="Q16" s="233"/>
    </row>
    <row r="17" spans="1:17" s="56" customFormat="1" ht="38.25">
      <c r="A17" s="251">
        <v>2</v>
      </c>
      <c r="B17" s="208"/>
      <c r="C17" s="418" t="s">
        <v>1239</v>
      </c>
      <c r="D17" s="417" t="s">
        <v>1674</v>
      </c>
      <c r="E17" s="208" t="s">
        <v>140</v>
      </c>
      <c r="F17" s="208">
        <v>1</v>
      </c>
      <c r="G17" s="536"/>
      <c r="H17" s="536"/>
      <c r="I17" s="536"/>
      <c r="J17" s="178"/>
      <c r="K17" s="178"/>
      <c r="L17" s="231"/>
      <c r="M17" s="232"/>
      <c r="N17" s="231"/>
      <c r="O17" s="231"/>
      <c r="P17" s="231"/>
      <c r="Q17" s="233"/>
    </row>
    <row r="18" spans="1:17" s="56" customFormat="1" ht="25.5">
      <c r="A18" s="251">
        <v>3</v>
      </c>
      <c r="B18" s="208"/>
      <c r="C18" s="418" t="s">
        <v>1240</v>
      </c>
      <c r="D18" s="417" t="s">
        <v>1675</v>
      </c>
      <c r="E18" s="208" t="s">
        <v>140</v>
      </c>
      <c r="F18" s="208">
        <v>1</v>
      </c>
      <c r="G18" s="536"/>
      <c r="H18" s="536"/>
      <c r="I18" s="536"/>
      <c r="J18" s="178"/>
      <c r="K18" s="178"/>
      <c r="L18" s="231"/>
      <c r="M18" s="232"/>
      <c r="N18" s="231"/>
      <c r="O18" s="231"/>
      <c r="P18" s="231"/>
      <c r="Q18" s="233"/>
    </row>
    <row r="19" spans="1:17" s="56" customFormat="1" ht="25.5">
      <c r="A19" s="251">
        <v>4</v>
      </c>
      <c r="B19" s="208"/>
      <c r="C19" s="418" t="s">
        <v>1241</v>
      </c>
      <c r="D19" s="417" t="s">
        <v>1676</v>
      </c>
      <c r="E19" s="208" t="s">
        <v>140</v>
      </c>
      <c r="F19" s="208">
        <v>1</v>
      </c>
      <c r="G19" s="536"/>
      <c r="H19" s="536"/>
      <c r="I19" s="536"/>
      <c r="J19" s="178"/>
      <c r="K19" s="178"/>
      <c r="L19" s="231"/>
      <c r="M19" s="232"/>
      <c r="N19" s="231"/>
      <c r="O19" s="231"/>
      <c r="P19" s="231"/>
      <c r="Q19" s="233"/>
    </row>
    <row r="20" spans="1:17" s="56" customFormat="1" ht="25.5">
      <c r="A20" s="251">
        <v>5</v>
      </c>
      <c r="B20" s="208"/>
      <c r="C20" s="418" t="s">
        <v>1242</v>
      </c>
      <c r="D20" s="417" t="s">
        <v>1677</v>
      </c>
      <c r="E20" s="208" t="s">
        <v>140</v>
      </c>
      <c r="F20" s="208">
        <v>1</v>
      </c>
      <c r="G20" s="536"/>
      <c r="H20" s="536"/>
      <c r="I20" s="536"/>
      <c r="J20" s="178"/>
      <c r="K20" s="178"/>
      <c r="L20" s="231"/>
      <c r="M20" s="232"/>
      <c r="N20" s="231"/>
      <c r="O20" s="231"/>
      <c r="P20" s="231"/>
      <c r="Q20" s="233"/>
    </row>
    <row r="21" spans="1:17" s="56" customFormat="1" ht="25.5">
      <c r="A21" s="251">
        <v>6</v>
      </c>
      <c r="B21" s="208"/>
      <c r="C21" s="418" t="s">
        <v>721</v>
      </c>
      <c r="D21" s="417"/>
      <c r="E21" s="208" t="s">
        <v>141</v>
      </c>
      <c r="F21" s="208">
        <v>1</v>
      </c>
      <c r="G21" s="536"/>
      <c r="H21" s="536"/>
      <c r="I21" s="536"/>
      <c r="J21" s="178"/>
      <c r="K21" s="178"/>
      <c r="L21" s="231"/>
      <c r="M21" s="232"/>
      <c r="N21" s="231"/>
      <c r="O21" s="231"/>
      <c r="P21" s="231"/>
      <c r="Q21" s="233"/>
    </row>
    <row r="22" spans="1:17" s="56" customFormat="1" ht="38.25">
      <c r="A22" s="251">
        <v>7</v>
      </c>
      <c r="B22" s="208"/>
      <c r="C22" s="418" t="s">
        <v>1243</v>
      </c>
      <c r="D22" s="417" t="s">
        <v>1244</v>
      </c>
      <c r="E22" s="208" t="s">
        <v>140</v>
      </c>
      <c r="F22" s="208">
        <v>2</v>
      </c>
      <c r="G22" s="536"/>
      <c r="H22" s="536"/>
      <c r="I22" s="536"/>
      <c r="J22" s="178"/>
      <c r="K22" s="178"/>
      <c r="L22" s="231"/>
      <c r="M22" s="232"/>
      <c r="N22" s="231"/>
      <c r="O22" s="231"/>
      <c r="P22" s="231"/>
      <c r="Q22" s="233"/>
    </row>
    <row r="23" spans="1:17" s="56" customFormat="1" ht="25.5">
      <c r="A23" s="251">
        <v>8</v>
      </c>
      <c r="B23" s="208"/>
      <c r="C23" s="418" t="s">
        <v>1245</v>
      </c>
      <c r="D23" s="417" t="s">
        <v>1678</v>
      </c>
      <c r="E23" s="208" t="s">
        <v>140</v>
      </c>
      <c r="F23" s="208">
        <v>1</v>
      </c>
      <c r="G23" s="536"/>
      <c r="H23" s="536"/>
      <c r="I23" s="536"/>
      <c r="J23" s="178"/>
      <c r="K23" s="178"/>
      <c r="L23" s="231"/>
      <c r="M23" s="232"/>
      <c r="N23" s="231"/>
      <c r="O23" s="231"/>
      <c r="P23" s="231"/>
      <c r="Q23" s="233"/>
    </row>
    <row r="24" spans="1:17" s="56" customFormat="1" ht="25.5">
      <c r="A24" s="251">
        <v>9</v>
      </c>
      <c r="B24" s="208"/>
      <c r="C24" s="418" t="s">
        <v>1246</v>
      </c>
      <c r="D24" s="417" t="s">
        <v>1678</v>
      </c>
      <c r="E24" s="208" t="s">
        <v>140</v>
      </c>
      <c r="F24" s="208">
        <v>1</v>
      </c>
      <c r="G24" s="536"/>
      <c r="H24" s="536"/>
      <c r="I24" s="536"/>
      <c r="J24" s="178"/>
      <c r="K24" s="178"/>
      <c r="L24" s="231"/>
      <c r="M24" s="232"/>
      <c r="N24" s="231"/>
      <c r="O24" s="231"/>
      <c r="P24" s="231"/>
      <c r="Q24" s="233"/>
    </row>
    <row r="25" spans="1:17" s="56" customFormat="1" ht="25.5">
      <c r="A25" s="251">
        <v>10</v>
      </c>
      <c r="B25" s="208"/>
      <c r="C25" s="418" t="s">
        <v>1247</v>
      </c>
      <c r="D25" s="417" t="s">
        <v>1679</v>
      </c>
      <c r="E25" s="208" t="s">
        <v>140</v>
      </c>
      <c r="F25" s="208">
        <v>1</v>
      </c>
      <c r="G25" s="536"/>
      <c r="H25" s="536"/>
      <c r="I25" s="536"/>
      <c r="J25" s="178"/>
      <c r="K25" s="178"/>
      <c r="L25" s="231"/>
      <c r="M25" s="232"/>
      <c r="N25" s="231"/>
      <c r="O25" s="231"/>
      <c r="P25" s="231"/>
      <c r="Q25" s="233"/>
    </row>
    <row r="26" spans="1:17" s="56" customFormat="1" ht="63.75">
      <c r="A26" s="251">
        <v>11</v>
      </c>
      <c r="B26" s="208"/>
      <c r="C26" s="418" t="s">
        <v>1248</v>
      </c>
      <c r="D26" s="417" t="s">
        <v>1680</v>
      </c>
      <c r="E26" s="208" t="s">
        <v>140</v>
      </c>
      <c r="F26" s="208">
        <v>1</v>
      </c>
      <c r="G26" s="536"/>
      <c r="H26" s="536"/>
      <c r="I26" s="536"/>
      <c r="J26" s="178"/>
      <c r="K26" s="178"/>
      <c r="L26" s="231"/>
      <c r="M26" s="232"/>
      <c r="N26" s="231"/>
      <c r="O26" s="231"/>
      <c r="P26" s="231"/>
      <c r="Q26" s="233"/>
    </row>
    <row r="27" spans="1:17" s="56" customFormat="1" ht="25.5">
      <c r="A27" s="251">
        <v>12</v>
      </c>
      <c r="B27" s="208"/>
      <c r="C27" s="418" t="s">
        <v>1249</v>
      </c>
      <c r="D27" s="417" t="s">
        <v>1681</v>
      </c>
      <c r="E27" s="208" t="s">
        <v>140</v>
      </c>
      <c r="F27" s="208">
        <v>1</v>
      </c>
      <c r="G27" s="536"/>
      <c r="H27" s="536"/>
      <c r="I27" s="536"/>
      <c r="J27" s="178"/>
      <c r="K27" s="178"/>
      <c r="L27" s="231"/>
      <c r="M27" s="232"/>
      <c r="N27" s="231"/>
      <c r="O27" s="231"/>
      <c r="P27" s="231"/>
      <c r="Q27" s="233"/>
    </row>
    <row r="28" spans="1:17" s="56" customFormat="1" ht="25.5">
      <c r="A28" s="251">
        <v>13</v>
      </c>
      <c r="B28" s="208"/>
      <c r="C28" s="418" t="s">
        <v>1250</v>
      </c>
      <c r="D28" s="417" t="s">
        <v>1682</v>
      </c>
      <c r="E28" s="208" t="s">
        <v>140</v>
      </c>
      <c r="F28" s="208">
        <v>1</v>
      </c>
      <c r="G28" s="536"/>
      <c r="H28" s="536"/>
      <c r="I28" s="536"/>
      <c r="J28" s="178"/>
      <c r="K28" s="178"/>
      <c r="L28" s="231"/>
      <c r="M28" s="232"/>
      <c r="N28" s="231"/>
      <c r="O28" s="231"/>
      <c r="P28" s="231"/>
      <c r="Q28" s="233"/>
    </row>
    <row r="29" spans="1:17" s="56" customFormat="1" ht="102">
      <c r="A29" s="251">
        <v>14</v>
      </c>
      <c r="B29" s="208"/>
      <c r="C29" s="418" t="s">
        <v>722</v>
      </c>
      <c r="D29" s="417" t="s">
        <v>1683</v>
      </c>
      <c r="E29" s="208" t="s">
        <v>140</v>
      </c>
      <c r="F29" s="208">
        <v>1</v>
      </c>
      <c r="G29" s="536"/>
      <c r="H29" s="536"/>
      <c r="I29" s="536"/>
      <c r="J29" s="178"/>
      <c r="K29" s="178"/>
      <c r="L29" s="231"/>
      <c r="M29" s="232"/>
      <c r="N29" s="231"/>
      <c r="O29" s="231"/>
      <c r="P29" s="231"/>
      <c r="Q29" s="233"/>
    </row>
    <row r="30" spans="1:17" s="56" customFormat="1" ht="38.25">
      <c r="A30" s="251">
        <v>15</v>
      </c>
      <c r="B30" s="208"/>
      <c r="C30" s="418" t="s">
        <v>723</v>
      </c>
      <c r="D30" s="417" t="s">
        <v>1684</v>
      </c>
      <c r="E30" s="208" t="s">
        <v>140</v>
      </c>
      <c r="F30" s="208">
        <v>13</v>
      </c>
      <c r="G30" s="536"/>
      <c r="H30" s="536"/>
      <c r="I30" s="536"/>
      <c r="J30" s="178"/>
      <c r="K30" s="178"/>
      <c r="L30" s="231"/>
      <c r="M30" s="232"/>
      <c r="N30" s="231"/>
      <c r="O30" s="231"/>
      <c r="P30" s="231"/>
      <c r="Q30" s="233"/>
    </row>
    <row r="31" spans="1:17" s="56" customFormat="1" ht="38.25">
      <c r="A31" s="251">
        <v>16</v>
      </c>
      <c r="B31" s="208"/>
      <c r="C31" s="418" t="s">
        <v>1251</v>
      </c>
      <c r="D31" s="417" t="s">
        <v>1685</v>
      </c>
      <c r="E31" s="208" t="s">
        <v>140</v>
      </c>
      <c r="F31" s="208">
        <v>1</v>
      </c>
      <c r="G31" s="536"/>
      <c r="H31" s="536"/>
      <c r="I31" s="536"/>
      <c r="J31" s="178"/>
      <c r="K31" s="178"/>
      <c r="L31" s="231"/>
      <c r="M31" s="232"/>
      <c r="N31" s="231"/>
      <c r="O31" s="231"/>
      <c r="P31" s="231"/>
      <c r="Q31" s="233"/>
    </row>
    <row r="32" spans="1:17" s="56" customFormat="1" ht="25.5">
      <c r="A32" s="251">
        <v>17</v>
      </c>
      <c r="B32" s="208"/>
      <c r="C32" s="418" t="s">
        <v>1252</v>
      </c>
      <c r="D32" s="417" t="s">
        <v>1686</v>
      </c>
      <c r="E32" s="208" t="s">
        <v>140</v>
      </c>
      <c r="F32" s="208">
        <v>2</v>
      </c>
      <c r="G32" s="536"/>
      <c r="H32" s="536"/>
      <c r="I32" s="536"/>
      <c r="J32" s="178"/>
      <c r="K32" s="178"/>
      <c r="L32" s="231"/>
      <c r="M32" s="232"/>
      <c r="N32" s="231"/>
      <c r="O32" s="231"/>
      <c r="P32" s="231"/>
      <c r="Q32" s="233"/>
    </row>
    <row r="33" spans="1:17" s="56" customFormat="1" ht="25.5">
      <c r="A33" s="251">
        <v>18</v>
      </c>
      <c r="B33" s="208"/>
      <c r="C33" s="418" t="s">
        <v>1253</v>
      </c>
      <c r="D33" s="417" t="s">
        <v>1687</v>
      </c>
      <c r="E33" s="208" t="s">
        <v>140</v>
      </c>
      <c r="F33" s="208">
        <v>2</v>
      </c>
      <c r="G33" s="536"/>
      <c r="H33" s="536"/>
      <c r="I33" s="536"/>
      <c r="J33" s="178"/>
      <c r="K33" s="178"/>
      <c r="L33" s="231"/>
      <c r="M33" s="232"/>
      <c r="N33" s="231"/>
      <c r="O33" s="231"/>
      <c r="P33" s="231"/>
      <c r="Q33" s="233"/>
    </row>
    <row r="34" spans="1:17" s="56" customFormat="1" ht="38.25">
      <c r="A34" s="251">
        <v>19</v>
      </c>
      <c r="B34" s="208"/>
      <c r="C34" s="418" t="s">
        <v>724</v>
      </c>
      <c r="D34" s="417" t="s">
        <v>1688</v>
      </c>
      <c r="E34" s="208" t="s">
        <v>1254</v>
      </c>
      <c r="F34" s="208">
        <v>1</v>
      </c>
      <c r="G34" s="536"/>
      <c r="H34" s="536"/>
      <c r="I34" s="536"/>
      <c r="J34" s="178"/>
      <c r="K34" s="178"/>
      <c r="L34" s="231"/>
      <c r="M34" s="232"/>
      <c r="N34" s="231"/>
      <c r="O34" s="231"/>
      <c r="P34" s="231"/>
      <c r="Q34" s="233"/>
    </row>
    <row r="35" spans="1:17" s="56" customFormat="1" ht="25.5">
      <c r="A35" s="251">
        <v>20</v>
      </c>
      <c r="B35" s="208"/>
      <c r="C35" s="418" t="s">
        <v>1255</v>
      </c>
      <c r="D35" s="417" t="s">
        <v>1689</v>
      </c>
      <c r="E35" s="208" t="s">
        <v>140</v>
      </c>
      <c r="F35" s="208">
        <v>1</v>
      </c>
      <c r="G35" s="536"/>
      <c r="H35" s="536"/>
      <c r="I35" s="536"/>
      <c r="J35" s="178"/>
      <c r="K35" s="178"/>
      <c r="L35" s="231"/>
      <c r="M35" s="232"/>
      <c r="N35" s="231"/>
      <c r="O35" s="231"/>
      <c r="P35" s="231"/>
      <c r="Q35" s="233"/>
    </row>
    <row r="36" spans="1:17" s="56" customFormat="1" ht="63.75">
      <c r="A36" s="251">
        <v>21</v>
      </c>
      <c r="B36" s="208"/>
      <c r="C36" s="418" t="s">
        <v>1256</v>
      </c>
      <c r="D36" s="417" t="s">
        <v>1690</v>
      </c>
      <c r="E36" s="208" t="s">
        <v>141</v>
      </c>
      <c r="F36" s="208">
        <v>1</v>
      </c>
      <c r="G36" s="536"/>
      <c r="H36" s="536"/>
      <c r="I36" s="536"/>
      <c r="J36" s="178"/>
      <c r="K36" s="178"/>
      <c r="L36" s="231"/>
      <c r="M36" s="232"/>
      <c r="N36" s="231"/>
      <c r="O36" s="231"/>
      <c r="P36" s="231"/>
      <c r="Q36" s="233"/>
    </row>
    <row r="37" spans="1:17" s="56" customFormat="1">
      <c r="A37" s="251">
        <v>22</v>
      </c>
      <c r="B37" s="208"/>
      <c r="C37" s="418" t="s">
        <v>1257</v>
      </c>
      <c r="D37" s="417"/>
      <c r="E37" s="208" t="s">
        <v>141</v>
      </c>
      <c r="F37" s="208">
        <v>1</v>
      </c>
      <c r="G37" s="536"/>
      <c r="H37" s="536"/>
      <c r="I37" s="536"/>
      <c r="J37" s="524"/>
      <c r="K37" s="178"/>
      <c r="L37" s="231"/>
      <c r="M37" s="232"/>
      <c r="N37" s="231"/>
      <c r="O37" s="231"/>
      <c r="P37" s="231"/>
      <c r="Q37" s="233"/>
    </row>
    <row r="38" spans="1:17" s="56" customFormat="1">
      <c r="A38" s="251">
        <v>23</v>
      </c>
      <c r="B38" s="208"/>
      <c r="C38" s="418" t="s">
        <v>725</v>
      </c>
      <c r="D38" s="417"/>
      <c r="E38" s="208" t="s">
        <v>141</v>
      </c>
      <c r="F38" s="208">
        <v>1</v>
      </c>
      <c r="G38" s="536"/>
      <c r="H38" s="536"/>
      <c r="I38" s="536"/>
      <c r="J38" s="524"/>
      <c r="K38" s="178"/>
      <c r="L38" s="231"/>
      <c r="M38" s="232"/>
      <c r="N38" s="231"/>
      <c r="O38" s="231"/>
      <c r="P38" s="231"/>
      <c r="Q38" s="233"/>
    </row>
    <row r="39" spans="1:17" s="56" customFormat="1">
      <c r="A39" s="251">
        <v>24</v>
      </c>
      <c r="B39" s="208"/>
      <c r="C39" s="418" t="s">
        <v>726</v>
      </c>
      <c r="D39" s="417"/>
      <c r="E39" s="208" t="s">
        <v>141</v>
      </c>
      <c r="F39" s="208">
        <v>1</v>
      </c>
      <c r="G39" s="536"/>
      <c r="H39" s="536"/>
      <c r="I39" s="536"/>
      <c r="J39" s="524"/>
      <c r="K39" s="178"/>
      <c r="L39" s="231"/>
      <c r="M39" s="232"/>
      <c r="N39" s="231"/>
      <c r="O39" s="231"/>
      <c r="P39" s="231"/>
      <c r="Q39" s="233"/>
    </row>
    <row r="40" spans="1:17" s="56" customFormat="1">
      <c r="A40" s="251">
        <v>25</v>
      </c>
      <c r="B40" s="208"/>
      <c r="C40" s="418" t="s">
        <v>1258</v>
      </c>
      <c r="D40" s="417"/>
      <c r="E40" s="208" t="s">
        <v>141</v>
      </c>
      <c r="F40" s="208">
        <v>1</v>
      </c>
      <c r="G40" s="164"/>
      <c r="H40" s="164"/>
      <c r="I40" s="178"/>
      <c r="J40" s="178"/>
      <c r="K40" s="178"/>
      <c r="L40" s="231"/>
      <c r="M40" s="232"/>
      <c r="N40" s="231"/>
      <c r="O40" s="231"/>
      <c r="P40" s="231"/>
      <c r="Q40" s="233"/>
    </row>
    <row r="41" spans="1:17" s="56" customFormat="1" ht="51">
      <c r="A41" s="251">
        <v>26</v>
      </c>
      <c r="B41" s="208"/>
      <c r="C41" s="418" t="s">
        <v>727</v>
      </c>
      <c r="D41" s="417"/>
      <c r="E41" s="208" t="s">
        <v>141</v>
      </c>
      <c r="F41" s="208">
        <v>1</v>
      </c>
      <c r="G41" s="536"/>
      <c r="H41" s="536"/>
      <c r="I41" s="536"/>
      <c r="J41" s="524"/>
      <c r="K41" s="178"/>
      <c r="L41" s="231"/>
      <c r="M41" s="232"/>
      <c r="N41" s="231"/>
      <c r="O41" s="231"/>
      <c r="P41" s="231"/>
      <c r="Q41" s="233"/>
    </row>
    <row r="42" spans="1:17" s="56" customFormat="1">
      <c r="A42" s="251">
        <v>27</v>
      </c>
      <c r="B42" s="208"/>
      <c r="C42" s="537" t="s">
        <v>728</v>
      </c>
      <c r="D42" s="537"/>
      <c r="E42" s="537"/>
      <c r="F42" s="537"/>
      <c r="G42" s="536"/>
      <c r="H42" s="536"/>
      <c r="I42" s="536"/>
      <c r="J42" s="524"/>
      <c r="K42" s="178"/>
      <c r="L42" s="231"/>
      <c r="M42" s="232"/>
      <c r="N42" s="231"/>
      <c r="O42" s="231"/>
      <c r="P42" s="231"/>
      <c r="Q42" s="233"/>
    </row>
    <row r="43" spans="1:17" s="56" customFormat="1">
      <c r="A43" s="251">
        <v>28</v>
      </c>
      <c r="B43" s="208"/>
      <c r="C43" s="418" t="s">
        <v>729</v>
      </c>
      <c r="D43" s="417"/>
      <c r="E43" s="208" t="s">
        <v>141</v>
      </c>
      <c r="F43" s="208">
        <v>1</v>
      </c>
      <c r="G43" s="536"/>
      <c r="H43" s="536"/>
      <c r="I43" s="536"/>
      <c r="J43" s="524"/>
      <c r="K43" s="178"/>
      <c r="L43" s="231"/>
      <c r="M43" s="232"/>
      <c r="N43" s="231"/>
      <c r="O43" s="231"/>
      <c r="P43" s="231"/>
      <c r="Q43" s="233"/>
    </row>
    <row r="44" spans="1:17" s="56" customFormat="1">
      <c r="A44" s="251">
        <v>29</v>
      </c>
      <c r="B44" s="208"/>
      <c r="C44" s="418" t="s">
        <v>730</v>
      </c>
      <c r="D44" s="417"/>
      <c r="E44" s="208" t="s">
        <v>141</v>
      </c>
      <c r="F44" s="208">
        <v>1</v>
      </c>
      <c r="G44" s="536"/>
      <c r="H44" s="536"/>
      <c r="I44" s="536"/>
      <c r="J44" s="524"/>
      <c r="K44" s="178"/>
      <c r="L44" s="231"/>
      <c r="M44" s="232"/>
      <c r="N44" s="231"/>
      <c r="O44" s="231"/>
      <c r="P44" s="231"/>
      <c r="Q44" s="233"/>
    </row>
    <row r="45" spans="1:17" s="56" customFormat="1">
      <c r="A45" s="251">
        <v>30</v>
      </c>
      <c r="B45" s="208"/>
      <c r="C45" s="418" t="s">
        <v>731</v>
      </c>
      <c r="D45" s="417"/>
      <c r="E45" s="208" t="s">
        <v>141</v>
      </c>
      <c r="F45" s="208">
        <v>1</v>
      </c>
      <c r="G45" s="536"/>
      <c r="H45" s="536"/>
      <c r="I45" s="536"/>
      <c r="J45" s="524"/>
      <c r="K45" s="178"/>
      <c r="L45" s="231"/>
      <c r="M45" s="232"/>
      <c r="N45" s="231"/>
      <c r="O45" s="231"/>
      <c r="P45" s="231"/>
      <c r="Q45" s="233"/>
    </row>
    <row r="46" spans="1:17" s="56" customFormat="1">
      <c r="A46" s="251">
        <v>31</v>
      </c>
      <c r="B46" s="208"/>
      <c r="C46" s="418" t="s">
        <v>732</v>
      </c>
      <c r="D46" s="417"/>
      <c r="E46" s="208" t="s">
        <v>141</v>
      </c>
      <c r="F46" s="208">
        <v>1</v>
      </c>
      <c r="G46" s="536"/>
      <c r="H46" s="536"/>
      <c r="I46" s="536"/>
      <c r="J46" s="524"/>
      <c r="K46" s="178"/>
      <c r="L46" s="231"/>
      <c r="M46" s="232"/>
      <c r="N46" s="231"/>
      <c r="O46" s="231"/>
      <c r="P46" s="231"/>
      <c r="Q46" s="233"/>
    </row>
    <row r="47" spans="1:17" s="56" customFormat="1">
      <c r="A47" s="251">
        <v>32</v>
      </c>
      <c r="B47" s="208"/>
      <c r="C47" s="418" t="s">
        <v>733</v>
      </c>
      <c r="D47" s="417"/>
      <c r="E47" s="208" t="s">
        <v>141</v>
      </c>
      <c r="F47" s="208">
        <v>1</v>
      </c>
      <c r="G47" s="536"/>
      <c r="H47" s="536"/>
      <c r="I47" s="536"/>
      <c r="J47" s="524"/>
      <c r="K47" s="178"/>
      <c r="L47" s="231"/>
      <c r="M47" s="232"/>
      <c r="N47" s="231"/>
      <c r="O47" s="231"/>
      <c r="P47" s="231"/>
      <c r="Q47" s="233"/>
    </row>
    <row r="48" spans="1:17" s="56" customFormat="1">
      <c r="A48" s="251">
        <v>33</v>
      </c>
      <c r="B48" s="208"/>
      <c r="C48" s="418" t="s">
        <v>734</v>
      </c>
      <c r="D48" s="417"/>
      <c r="E48" s="208" t="s">
        <v>141</v>
      </c>
      <c r="F48" s="208">
        <v>1</v>
      </c>
      <c r="G48" s="536"/>
      <c r="H48" s="536"/>
      <c r="I48" s="536"/>
      <c r="J48" s="524"/>
      <c r="K48" s="178"/>
      <c r="L48" s="231"/>
      <c r="M48" s="232"/>
      <c r="N48" s="231"/>
      <c r="O48" s="231"/>
      <c r="P48" s="231"/>
      <c r="Q48" s="233"/>
    </row>
    <row r="49" spans="1:17" s="56" customFormat="1">
      <c r="A49" s="251">
        <v>34</v>
      </c>
      <c r="B49" s="208"/>
      <c r="C49" s="418" t="s">
        <v>735</v>
      </c>
      <c r="D49" s="417"/>
      <c r="E49" s="208" t="s">
        <v>141</v>
      </c>
      <c r="F49" s="208">
        <v>1</v>
      </c>
      <c r="G49" s="536"/>
      <c r="H49" s="536"/>
      <c r="I49" s="536"/>
      <c r="J49" s="524"/>
      <c r="K49" s="178"/>
      <c r="L49" s="231"/>
      <c r="M49" s="232"/>
      <c r="N49" s="231"/>
      <c r="O49" s="231"/>
      <c r="P49" s="231"/>
      <c r="Q49" s="233"/>
    </row>
    <row r="50" spans="1:17" s="56" customFormat="1">
      <c r="A50" s="251">
        <v>35</v>
      </c>
      <c r="B50" s="208"/>
      <c r="C50" s="537" t="s">
        <v>736</v>
      </c>
      <c r="D50" s="537"/>
      <c r="E50" s="537"/>
      <c r="F50" s="537"/>
      <c r="G50" s="536"/>
      <c r="H50" s="536"/>
      <c r="I50" s="536"/>
      <c r="J50" s="524"/>
      <c r="K50" s="178"/>
      <c r="L50" s="231"/>
      <c r="M50" s="232"/>
      <c r="N50" s="231"/>
      <c r="O50" s="231"/>
      <c r="P50" s="231"/>
      <c r="Q50" s="233"/>
    </row>
    <row r="51" spans="1:17" s="56" customFormat="1" ht="25.5">
      <c r="A51" s="251">
        <v>36</v>
      </c>
      <c r="B51" s="208"/>
      <c r="C51" s="418" t="s">
        <v>737</v>
      </c>
      <c r="D51" s="417" t="s">
        <v>1691</v>
      </c>
      <c r="E51" s="208" t="s">
        <v>140</v>
      </c>
      <c r="F51" s="208">
        <v>61</v>
      </c>
      <c r="G51" s="536"/>
      <c r="H51" s="536"/>
      <c r="I51" s="536"/>
      <c r="J51" s="178"/>
      <c r="K51" s="178"/>
      <c r="L51" s="231"/>
      <c r="M51" s="232"/>
      <c r="N51" s="231"/>
      <c r="O51" s="231"/>
      <c r="P51" s="231"/>
      <c r="Q51" s="233"/>
    </row>
    <row r="52" spans="1:17" s="56" customFormat="1" ht="25.5">
      <c r="A52" s="251">
        <v>37</v>
      </c>
      <c r="B52" s="208"/>
      <c r="C52" s="418" t="s">
        <v>738</v>
      </c>
      <c r="D52" s="417" t="s">
        <v>1692</v>
      </c>
      <c r="E52" s="208" t="s">
        <v>140</v>
      </c>
      <c r="F52" s="208">
        <v>49</v>
      </c>
      <c r="G52" s="536"/>
      <c r="H52" s="536"/>
      <c r="I52" s="536"/>
      <c r="J52" s="178"/>
      <c r="K52" s="178"/>
      <c r="L52" s="231"/>
      <c r="M52" s="232"/>
      <c r="N52" s="231"/>
      <c r="O52" s="231"/>
      <c r="P52" s="231"/>
      <c r="Q52" s="233"/>
    </row>
    <row r="53" spans="1:17" s="56" customFormat="1">
      <c r="A53" s="251">
        <v>38</v>
      </c>
      <c r="B53" s="208"/>
      <c r="C53" s="418" t="s">
        <v>739</v>
      </c>
      <c r="D53" s="417"/>
      <c r="E53" s="208" t="s">
        <v>140</v>
      </c>
      <c r="F53" s="208">
        <v>61</v>
      </c>
      <c r="G53" s="536"/>
      <c r="H53" s="536"/>
      <c r="I53" s="536"/>
      <c r="J53" s="178"/>
      <c r="K53" s="178"/>
      <c r="L53" s="231"/>
      <c r="M53" s="232"/>
      <c r="N53" s="231"/>
      <c r="O53" s="231"/>
      <c r="P53" s="231"/>
      <c r="Q53" s="233"/>
    </row>
    <row r="54" spans="1:17" s="56" customFormat="1">
      <c r="A54" s="251">
        <v>39</v>
      </c>
      <c r="B54" s="208"/>
      <c r="C54" s="418" t="s">
        <v>740</v>
      </c>
      <c r="D54" s="417"/>
      <c r="E54" s="208" t="s">
        <v>140</v>
      </c>
      <c r="F54" s="208">
        <v>49</v>
      </c>
      <c r="G54" s="536"/>
      <c r="H54" s="536"/>
      <c r="I54" s="536"/>
      <c r="J54" s="178"/>
      <c r="K54" s="178"/>
      <c r="L54" s="231"/>
      <c r="M54" s="232"/>
      <c r="N54" s="231"/>
      <c r="O54" s="231"/>
      <c r="P54" s="231"/>
      <c r="Q54" s="233"/>
    </row>
    <row r="55" spans="1:17" s="56" customFormat="1">
      <c r="A55" s="251">
        <v>40</v>
      </c>
      <c r="B55" s="208"/>
      <c r="C55" s="418" t="s">
        <v>741</v>
      </c>
      <c r="D55" s="417"/>
      <c r="E55" s="208" t="s">
        <v>140</v>
      </c>
      <c r="F55" s="208">
        <v>2</v>
      </c>
      <c r="G55" s="536"/>
      <c r="H55" s="536"/>
      <c r="I55" s="536"/>
      <c r="J55" s="178"/>
      <c r="K55" s="178"/>
      <c r="L55" s="231"/>
      <c r="M55" s="232"/>
      <c r="N55" s="231"/>
      <c r="O55" s="231"/>
      <c r="P55" s="231"/>
      <c r="Q55" s="233"/>
    </row>
    <row r="56" spans="1:17" s="56" customFormat="1" ht="25.5">
      <c r="A56" s="251">
        <v>41</v>
      </c>
      <c r="B56" s="208"/>
      <c r="C56" s="418" t="s">
        <v>1694</v>
      </c>
      <c r="D56" s="417"/>
      <c r="E56" s="208" t="s">
        <v>141</v>
      </c>
      <c r="F56" s="208">
        <v>16</v>
      </c>
      <c r="G56" s="536"/>
      <c r="H56" s="536"/>
      <c r="I56" s="536"/>
      <c r="J56" s="524"/>
      <c r="K56" s="178"/>
      <c r="L56" s="231"/>
      <c r="M56" s="232"/>
      <c r="N56" s="231"/>
      <c r="O56" s="231"/>
      <c r="P56" s="231"/>
      <c r="Q56" s="233"/>
    </row>
    <row r="57" spans="1:17" s="56" customFormat="1" ht="25.5">
      <c r="A57" s="251">
        <v>42</v>
      </c>
      <c r="B57" s="208"/>
      <c r="C57" s="418" t="s">
        <v>1693</v>
      </c>
      <c r="D57" s="417"/>
      <c r="E57" s="208" t="s">
        <v>141</v>
      </c>
      <c r="F57" s="208">
        <v>1</v>
      </c>
      <c r="G57" s="536"/>
      <c r="H57" s="536"/>
      <c r="I57" s="536"/>
      <c r="J57" s="524"/>
      <c r="K57" s="178"/>
      <c r="L57" s="231"/>
      <c r="M57" s="232"/>
      <c r="N57" s="231"/>
      <c r="O57" s="231"/>
      <c r="P57" s="231"/>
      <c r="Q57" s="233"/>
    </row>
    <row r="58" spans="1:17" s="56" customFormat="1" ht="25.5">
      <c r="A58" s="251">
        <v>43</v>
      </c>
      <c r="B58" s="208"/>
      <c r="C58" s="418" t="s">
        <v>1695</v>
      </c>
      <c r="D58" s="417"/>
      <c r="E58" s="208" t="s">
        <v>140</v>
      </c>
      <c r="F58" s="208">
        <v>65</v>
      </c>
      <c r="G58" s="536"/>
      <c r="H58" s="536"/>
      <c r="I58" s="536"/>
      <c r="J58" s="178"/>
      <c r="K58" s="178"/>
      <c r="L58" s="231"/>
      <c r="M58" s="232"/>
      <c r="N58" s="231"/>
      <c r="O58" s="231"/>
      <c r="P58" s="231"/>
      <c r="Q58" s="233"/>
    </row>
    <row r="59" spans="1:17" s="56" customFormat="1" ht="25.5">
      <c r="A59" s="251">
        <v>44</v>
      </c>
      <c r="B59" s="208"/>
      <c r="C59" s="418" t="s">
        <v>742</v>
      </c>
      <c r="D59" s="417"/>
      <c r="E59" s="208" t="s">
        <v>140</v>
      </c>
      <c r="F59" s="208">
        <v>25</v>
      </c>
      <c r="G59" s="536"/>
      <c r="H59" s="536"/>
      <c r="I59" s="536"/>
      <c r="J59" s="178"/>
      <c r="K59" s="178"/>
      <c r="L59" s="231"/>
      <c r="M59" s="232"/>
      <c r="N59" s="231"/>
      <c r="O59" s="231"/>
      <c r="P59" s="231"/>
      <c r="Q59" s="233"/>
    </row>
    <row r="60" spans="1:17" s="56" customFormat="1" ht="25.5">
      <c r="A60" s="251">
        <v>45</v>
      </c>
      <c r="B60" s="208"/>
      <c r="C60" s="418" t="s">
        <v>1696</v>
      </c>
      <c r="D60" s="417"/>
      <c r="E60" s="208" t="s">
        <v>140</v>
      </c>
      <c r="F60" s="208">
        <v>5</v>
      </c>
      <c r="G60" s="536"/>
      <c r="H60" s="536"/>
      <c r="I60" s="536"/>
      <c r="J60" s="178"/>
      <c r="K60" s="178"/>
      <c r="L60" s="231"/>
      <c r="M60" s="232"/>
      <c r="N60" s="231"/>
      <c r="O60" s="231"/>
      <c r="P60" s="231"/>
      <c r="Q60" s="233"/>
    </row>
    <row r="61" spans="1:17" s="56" customFormat="1" ht="25.5">
      <c r="A61" s="251">
        <v>46</v>
      </c>
      <c r="B61" s="208"/>
      <c r="C61" s="418" t="s">
        <v>1697</v>
      </c>
      <c r="D61" s="417"/>
      <c r="E61" s="208" t="s">
        <v>140</v>
      </c>
      <c r="F61" s="208">
        <v>2</v>
      </c>
      <c r="G61" s="536"/>
      <c r="H61" s="536"/>
      <c r="I61" s="536"/>
      <c r="J61" s="178"/>
      <c r="K61" s="178"/>
      <c r="L61" s="231"/>
      <c r="M61" s="232"/>
      <c r="N61" s="231"/>
      <c r="O61" s="231"/>
      <c r="P61" s="231"/>
      <c r="Q61" s="233"/>
    </row>
    <row r="62" spans="1:17" s="56" customFormat="1">
      <c r="A62" s="251">
        <v>47</v>
      </c>
      <c r="B62" s="408"/>
      <c r="C62" s="537" t="s">
        <v>743</v>
      </c>
      <c r="D62" s="537"/>
      <c r="E62" s="537"/>
      <c r="F62" s="537"/>
      <c r="G62" s="536"/>
      <c r="H62" s="536"/>
      <c r="I62" s="536"/>
      <c r="J62" s="524"/>
      <c r="K62" s="178"/>
      <c r="L62" s="231"/>
      <c r="M62" s="232"/>
      <c r="N62" s="231"/>
      <c r="O62" s="231"/>
      <c r="P62" s="231"/>
      <c r="Q62" s="233"/>
    </row>
    <row r="63" spans="1:17" s="56" customFormat="1">
      <c r="A63" s="251">
        <v>48</v>
      </c>
      <c r="B63" s="208"/>
      <c r="C63" s="418" t="s">
        <v>446</v>
      </c>
      <c r="D63" s="417" t="s">
        <v>744</v>
      </c>
      <c r="E63" s="208" t="s">
        <v>146</v>
      </c>
      <c r="F63" s="208">
        <v>3670</v>
      </c>
      <c r="G63" s="536"/>
      <c r="H63" s="536"/>
      <c r="I63" s="536"/>
      <c r="J63" s="178"/>
      <c r="K63" s="178"/>
      <c r="L63" s="231"/>
      <c r="M63" s="232"/>
      <c r="N63" s="231"/>
      <c r="O63" s="231"/>
      <c r="P63" s="231"/>
      <c r="Q63" s="233"/>
    </row>
    <row r="64" spans="1:17" s="56" customFormat="1">
      <c r="A64" s="251">
        <v>49</v>
      </c>
      <c r="B64" s="208"/>
      <c r="C64" s="418" t="s">
        <v>446</v>
      </c>
      <c r="D64" s="417" t="s">
        <v>745</v>
      </c>
      <c r="E64" s="208" t="s">
        <v>146</v>
      </c>
      <c r="F64" s="208">
        <v>1100</v>
      </c>
      <c r="G64" s="536"/>
      <c r="H64" s="536"/>
      <c r="I64" s="536"/>
      <c r="J64" s="178"/>
      <c r="K64" s="178"/>
      <c r="L64" s="231"/>
      <c r="M64" s="232"/>
      <c r="N64" s="231"/>
      <c r="O64" s="231"/>
      <c r="P64" s="231"/>
      <c r="Q64" s="233"/>
    </row>
    <row r="65" spans="1:17" s="56" customFormat="1">
      <c r="A65" s="251">
        <v>50</v>
      </c>
      <c r="B65" s="208"/>
      <c r="C65" s="418" t="s">
        <v>446</v>
      </c>
      <c r="D65" s="417" t="s">
        <v>746</v>
      </c>
      <c r="E65" s="208" t="s">
        <v>146</v>
      </c>
      <c r="F65" s="208">
        <v>6900</v>
      </c>
      <c r="G65" s="536"/>
      <c r="H65" s="536"/>
      <c r="I65" s="536"/>
      <c r="J65" s="178"/>
      <c r="K65" s="178"/>
      <c r="L65" s="231"/>
      <c r="M65" s="232"/>
      <c r="N65" s="231"/>
      <c r="O65" s="231"/>
      <c r="P65" s="231"/>
      <c r="Q65" s="233"/>
    </row>
    <row r="66" spans="1:17" s="56" customFormat="1">
      <c r="A66" s="251">
        <v>51</v>
      </c>
      <c r="B66" s="208"/>
      <c r="C66" s="418" t="s">
        <v>446</v>
      </c>
      <c r="D66" s="417" t="s">
        <v>747</v>
      </c>
      <c r="E66" s="208" t="s">
        <v>146</v>
      </c>
      <c r="F66" s="208">
        <v>2460</v>
      </c>
      <c r="G66" s="536"/>
      <c r="H66" s="536"/>
      <c r="I66" s="536"/>
      <c r="J66" s="178"/>
      <c r="K66" s="178"/>
      <c r="L66" s="231"/>
      <c r="M66" s="232"/>
      <c r="N66" s="231"/>
      <c r="O66" s="231"/>
      <c r="P66" s="231"/>
      <c r="Q66" s="233"/>
    </row>
    <row r="67" spans="1:17" s="56" customFormat="1">
      <c r="A67" s="251">
        <v>52</v>
      </c>
      <c r="B67" s="208"/>
      <c r="C67" s="418" t="s">
        <v>446</v>
      </c>
      <c r="D67" s="417" t="s">
        <v>748</v>
      </c>
      <c r="E67" s="208" t="s">
        <v>146</v>
      </c>
      <c r="F67" s="208">
        <v>1270</v>
      </c>
      <c r="G67" s="536"/>
      <c r="H67" s="536"/>
      <c r="I67" s="536"/>
      <c r="J67" s="178"/>
      <c r="K67" s="178"/>
      <c r="L67" s="231"/>
      <c r="M67" s="232"/>
      <c r="N67" s="231"/>
      <c r="O67" s="231"/>
      <c r="P67" s="231"/>
      <c r="Q67" s="233"/>
    </row>
    <row r="68" spans="1:17" s="56" customFormat="1">
      <c r="A68" s="251">
        <v>53</v>
      </c>
      <c r="B68" s="208"/>
      <c r="C68" s="418" t="s">
        <v>446</v>
      </c>
      <c r="D68" s="417" t="s">
        <v>749</v>
      </c>
      <c r="E68" s="208" t="s">
        <v>146</v>
      </c>
      <c r="F68" s="208">
        <v>1050</v>
      </c>
      <c r="G68" s="536"/>
      <c r="H68" s="536"/>
      <c r="I68" s="536"/>
      <c r="J68" s="178"/>
      <c r="K68" s="178"/>
      <c r="L68" s="231"/>
      <c r="M68" s="232"/>
      <c r="N68" s="231"/>
      <c r="O68" s="231"/>
      <c r="P68" s="231"/>
      <c r="Q68" s="233"/>
    </row>
    <row r="69" spans="1:17" s="56" customFormat="1">
      <c r="A69" s="251">
        <v>54</v>
      </c>
      <c r="B69" s="208"/>
      <c r="C69" s="418" t="s">
        <v>446</v>
      </c>
      <c r="D69" s="417" t="s">
        <v>750</v>
      </c>
      <c r="E69" s="208" t="s">
        <v>146</v>
      </c>
      <c r="F69" s="208">
        <v>30</v>
      </c>
      <c r="G69" s="536"/>
      <c r="H69" s="536"/>
      <c r="I69" s="536"/>
      <c r="J69" s="178"/>
      <c r="K69" s="178"/>
      <c r="L69" s="231"/>
      <c r="M69" s="232"/>
      <c r="N69" s="231"/>
      <c r="O69" s="231"/>
      <c r="P69" s="231"/>
      <c r="Q69" s="233"/>
    </row>
    <row r="70" spans="1:17" s="56" customFormat="1">
      <c r="A70" s="251">
        <v>55</v>
      </c>
      <c r="B70" s="208"/>
      <c r="C70" s="418" t="s">
        <v>446</v>
      </c>
      <c r="D70" s="417" t="s">
        <v>751</v>
      </c>
      <c r="E70" s="208" t="s">
        <v>146</v>
      </c>
      <c r="F70" s="208">
        <v>210</v>
      </c>
      <c r="G70" s="536"/>
      <c r="H70" s="536"/>
      <c r="I70" s="536"/>
      <c r="J70" s="178"/>
      <c r="K70" s="178"/>
      <c r="L70" s="231"/>
      <c r="M70" s="232"/>
      <c r="N70" s="231"/>
      <c r="O70" s="231"/>
      <c r="P70" s="231"/>
      <c r="Q70" s="233"/>
    </row>
    <row r="71" spans="1:17" s="56" customFormat="1">
      <c r="A71" s="251">
        <v>56</v>
      </c>
      <c r="B71" s="208"/>
      <c r="C71" s="418" t="s">
        <v>446</v>
      </c>
      <c r="D71" s="417" t="s">
        <v>752</v>
      </c>
      <c r="E71" s="208" t="s">
        <v>146</v>
      </c>
      <c r="F71" s="208">
        <v>20</v>
      </c>
      <c r="G71" s="536"/>
      <c r="H71" s="536"/>
      <c r="I71" s="536"/>
      <c r="J71" s="178"/>
      <c r="K71" s="178"/>
      <c r="L71" s="231"/>
      <c r="M71" s="232"/>
      <c r="N71" s="231"/>
      <c r="O71" s="231"/>
      <c r="P71" s="231"/>
      <c r="Q71" s="233"/>
    </row>
    <row r="72" spans="1:17" s="56" customFormat="1">
      <c r="A72" s="251">
        <v>57</v>
      </c>
      <c r="B72" s="208"/>
      <c r="C72" s="418" t="s">
        <v>446</v>
      </c>
      <c r="D72" s="417" t="s">
        <v>753</v>
      </c>
      <c r="E72" s="208" t="s">
        <v>146</v>
      </c>
      <c r="F72" s="208">
        <v>10</v>
      </c>
      <c r="G72" s="536"/>
      <c r="H72" s="536"/>
      <c r="I72" s="536"/>
      <c r="J72" s="178"/>
      <c r="K72" s="178"/>
      <c r="L72" s="231"/>
      <c r="M72" s="232"/>
      <c r="N72" s="231"/>
      <c r="O72" s="231"/>
      <c r="P72" s="231"/>
      <c r="Q72" s="233"/>
    </row>
    <row r="73" spans="1:17" s="56" customFormat="1">
      <c r="A73" s="251">
        <v>58</v>
      </c>
      <c r="B73" s="208"/>
      <c r="C73" s="418" t="s">
        <v>754</v>
      </c>
      <c r="D73" s="417"/>
      <c r="E73" s="208" t="s">
        <v>141</v>
      </c>
      <c r="F73" s="208">
        <v>1</v>
      </c>
      <c r="G73" s="536"/>
      <c r="H73" s="536"/>
      <c r="I73" s="536"/>
      <c r="J73" s="524"/>
      <c r="K73" s="178"/>
      <c r="L73" s="231"/>
      <c r="M73" s="232"/>
      <c r="N73" s="231"/>
      <c r="O73" s="231"/>
      <c r="P73" s="231"/>
      <c r="Q73" s="233"/>
    </row>
    <row r="74" spans="1:17" s="56" customFormat="1" ht="25.5">
      <c r="A74" s="251">
        <v>59</v>
      </c>
      <c r="B74" s="208"/>
      <c r="C74" s="418" t="s">
        <v>755</v>
      </c>
      <c r="D74" s="417"/>
      <c r="E74" s="208" t="s">
        <v>141</v>
      </c>
      <c r="F74" s="208">
        <v>1</v>
      </c>
      <c r="G74" s="536"/>
      <c r="H74" s="536"/>
      <c r="I74" s="536"/>
      <c r="J74" s="524"/>
      <c r="K74" s="178"/>
      <c r="L74" s="231"/>
      <c r="M74" s="232"/>
      <c r="N74" s="231"/>
      <c r="O74" s="231"/>
      <c r="P74" s="231"/>
      <c r="Q74" s="233"/>
    </row>
    <row r="75" spans="1:17" s="56" customFormat="1">
      <c r="A75" s="251">
        <v>60</v>
      </c>
      <c r="B75" s="208"/>
      <c r="C75" s="418" t="s">
        <v>756</v>
      </c>
      <c r="D75" s="417"/>
      <c r="E75" s="208" t="s">
        <v>141</v>
      </c>
      <c r="F75" s="208">
        <v>1</v>
      </c>
      <c r="G75" s="536"/>
      <c r="H75" s="536"/>
      <c r="I75" s="536"/>
      <c r="J75" s="524"/>
      <c r="K75" s="178"/>
      <c r="L75" s="231"/>
      <c r="M75" s="232"/>
      <c r="N75" s="231"/>
      <c r="O75" s="231"/>
      <c r="P75" s="231"/>
      <c r="Q75" s="233"/>
    </row>
    <row r="76" spans="1:17" s="56" customFormat="1">
      <c r="A76" s="251">
        <v>61</v>
      </c>
      <c r="B76" s="208"/>
      <c r="C76" s="418" t="s">
        <v>757</v>
      </c>
      <c r="D76" s="417"/>
      <c r="E76" s="208" t="s">
        <v>141</v>
      </c>
      <c r="F76" s="208">
        <v>1</v>
      </c>
      <c r="G76" s="536"/>
      <c r="H76" s="536"/>
      <c r="I76" s="536"/>
      <c r="J76" s="524"/>
      <c r="K76" s="178"/>
      <c r="L76" s="231"/>
      <c r="M76" s="232"/>
      <c r="N76" s="231"/>
      <c r="O76" s="231"/>
      <c r="P76" s="231"/>
      <c r="Q76" s="233"/>
    </row>
    <row r="77" spans="1:17" s="56" customFormat="1">
      <c r="A77" s="251">
        <v>62</v>
      </c>
      <c r="B77" s="208"/>
      <c r="C77" s="418" t="s">
        <v>758</v>
      </c>
      <c r="D77" s="417"/>
      <c r="E77" s="208" t="s">
        <v>141</v>
      </c>
      <c r="F77" s="208">
        <v>1</v>
      </c>
      <c r="G77" s="536"/>
      <c r="H77" s="536"/>
      <c r="I77" s="536"/>
      <c r="J77" s="524"/>
      <c r="K77" s="178"/>
      <c r="L77" s="231"/>
      <c r="M77" s="232"/>
      <c r="N77" s="231"/>
      <c r="O77" s="231"/>
      <c r="P77" s="231"/>
      <c r="Q77" s="233"/>
    </row>
    <row r="78" spans="1:17" s="56" customFormat="1">
      <c r="A78" s="251">
        <v>63</v>
      </c>
      <c r="B78" s="208"/>
      <c r="C78" s="418" t="s">
        <v>759</v>
      </c>
      <c r="D78" s="417"/>
      <c r="E78" s="208" t="s">
        <v>141</v>
      </c>
      <c r="F78" s="208">
        <v>1</v>
      </c>
      <c r="G78" s="536"/>
      <c r="H78" s="536"/>
      <c r="I78" s="536"/>
      <c r="J78" s="524"/>
      <c r="K78" s="178"/>
      <c r="L78" s="231"/>
      <c r="M78" s="232"/>
      <c r="N78" s="231"/>
      <c r="O78" s="231"/>
      <c r="P78" s="231"/>
      <c r="Q78" s="233"/>
    </row>
    <row r="79" spans="1:17">
      <c r="A79" s="252"/>
      <c r="B79" s="378"/>
      <c r="C79" s="254"/>
      <c r="D79" s="254"/>
      <c r="E79" s="255"/>
      <c r="F79" s="256"/>
      <c r="G79" s="256">
        <v>0</v>
      </c>
      <c r="H79" s="256">
        <v>0</v>
      </c>
      <c r="I79" s="257"/>
      <c r="J79" s="256"/>
      <c r="K79" s="256"/>
      <c r="L79" s="256"/>
      <c r="M79" s="256"/>
      <c r="N79" s="256"/>
      <c r="O79" s="256"/>
      <c r="P79" s="256"/>
      <c r="Q79" s="258"/>
    </row>
    <row r="80" spans="1:17" ht="15.4" customHeight="1">
      <c r="A80" s="223"/>
      <c r="B80" s="223"/>
      <c r="C80" s="863" t="s">
        <v>98</v>
      </c>
      <c r="D80" s="863"/>
      <c r="E80" s="864"/>
      <c r="F80" s="864"/>
      <c r="G80" s="864"/>
      <c r="H80" s="864"/>
      <c r="I80" s="864"/>
      <c r="J80" s="864"/>
      <c r="K80" s="864"/>
      <c r="L80" s="864"/>
      <c r="M80" s="241"/>
      <c r="N80" s="241"/>
      <c r="O80" s="241"/>
      <c r="P80" s="241"/>
      <c r="Q80" s="241"/>
    </row>
    <row r="81" spans="1:17" s="114" customFormat="1">
      <c r="J81" s="135"/>
    </row>
    <row r="82" spans="1:17" customFormat="1" ht="12.75" customHeight="1">
      <c r="B82" s="136" t="s">
        <v>52</v>
      </c>
    </row>
    <row r="83" spans="1:17" customFormat="1" ht="45" customHeight="1">
      <c r="A83"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3" s="857"/>
      <c r="C83" s="857"/>
      <c r="D83" s="857"/>
      <c r="E83" s="857"/>
      <c r="F83" s="857"/>
      <c r="G83" s="857"/>
      <c r="H83" s="857"/>
      <c r="I83" s="857"/>
      <c r="J83" s="857"/>
      <c r="K83" s="857"/>
      <c r="L83" s="857"/>
      <c r="M83" s="857"/>
      <c r="N83" s="857"/>
      <c r="O83" s="857"/>
      <c r="P83" s="857"/>
      <c r="Q83" s="857"/>
    </row>
    <row r="84" spans="1:17" customFormat="1" ht="76.7" customHeight="1">
      <c r="A84" s="857"/>
      <c r="B84" s="857"/>
      <c r="C84" s="857"/>
      <c r="D84" s="857"/>
      <c r="E84" s="857"/>
      <c r="F84" s="857"/>
      <c r="G84" s="857"/>
      <c r="H84" s="857"/>
      <c r="I84" s="857"/>
      <c r="J84" s="857"/>
      <c r="K84" s="857"/>
      <c r="L84" s="857"/>
      <c r="M84" s="857"/>
      <c r="N84" s="857"/>
      <c r="O84" s="857"/>
      <c r="P84" s="857"/>
      <c r="Q84" s="857"/>
    </row>
    <row r="85" spans="1:17" customFormat="1" ht="12.75" customHeight="1">
      <c r="B85" s="137"/>
    </row>
    <row r="86" spans="1:17" customFormat="1" ht="12.75" customHeight="1">
      <c r="B86" s="137"/>
    </row>
    <row r="87" spans="1:17" s="114" customFormat="1">
      <c r="B87" s="114" t="s">
        <v>8</v>
      </c>
      <c r="M87" s="142" t="str">
        <f>Koptame!B41</f>
        <v>Pārbaudīja:</v>
      </c>
      <c r="N87" s="142"/>
      <c r="O87" s="142"/>
      <c r="P87" s="142"/>
      <c r="Q87" s="142"/>
    </row>
    <row r="88" spans="1:17" s="114" customFormat="1">
      <c r="C88" s="134">
        <f>Koptame!C36</f>
        <v>0</v>
      </c>
      <c r="D88" s="134"/>
      <c r="M88" s="134"/>
      <c r="N88" s="854">
        <f>Koptame!C42</f>
        <v>0</v>
      </c>
      <c r="O88" s="854"/>
      <c r="P88" s="142"/>
      <c r="Q88" s="142"/>
    </row>
    <row r="89" spans="1:17" s="114" customFormat="1">
      <c r="C89" s="133">
        <f>Koptame!C37</f>
        <v>0</v>
      </c>
      <c r="D89" s="133"/>
      <c r="M89" s="133"/>
      <c r="N89" s="855">
        <f>Koptame!C43</f>
        <v>0</v>
      </c>
      <c r="O89" s="855"/>
      <c r="P89" s="142"/>
      <c r="Q89" s="142"/>
    </row>
    <row r="90" spans="1:17" s="114" customFormat="1" collapsed="1">
      <c r="B90" s="135"/>
      <c r="G90" s="135"/>
      <c r="H90" s="135"/>
    </row>
    <row r="91" spans="1:17">
      <c r="B91" s="56"/>
      <c r="C91" s="19"/>
      <c r="D91" s="19"/>
      <c r="G91" s="56"/>
      <c r="H91" s="56"/>
    </row>
    <row r="92" spans="1:17">
      <c r="B92" s="56"/>
      <c r="C92" s="19"/>
      <c r="D92" s="19"/>
      <c r="G92" s="56"/>
      <c r="H92" s="56"/>
    </row>
  </sheetData>
  <autoFilter ref="E1:E92" xr:uid="{00000000-0009-0000-0000-00001C000000}"/>
  <mergeCells count="17">
    <mergeCell ref="A2:Q2"/>
    <mergeCell ref="E3:Q3"/>
    <mergeCell ref="E4:Q4"/>
    <mergeCell ref="E5:Q5"/>
    <mergeCell ref="M9:P9"/>
    <mergeCell ref="N89:O89"/>
    <mergeCell ref="G11:L11"/>
    <mergeCell ref="M11:Q11"/>
    <mergeCell ref="C80:L80"/>
    <mergeCell ref="A83:Q83"/>
    <mergeCell ref="A84:Q84"/>
    <mergeCell ref="N88:O8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92D050"/>
  </sheetPr>
  <dimension ref="A1:P29"/>
  <sheetViews>
    <sheetView showZeros="0" view="pageBreakPreview" zoomScaleNormal="100" zoomScaleSheetLayoutView="100" workbookViewId="0">
      <selection activeCell="C15" sqref="C15"/>
    </sheetView>
  </sheetViews>
  <sheetFormatPr defaultColWidth="9.140625" defaultRowHeight="14.25"/>
  <cols>
    <col min="1" max="1" width="9" style="19" customWidth="1"/>
    <col min="2" max="2" width="9.28515625" style="19" customWidth="1"/>
    <col min="3" max="3" width="43.85546875" style="4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C1" s="47"/>
      <c r="E1" s="21"/>
      <c r="F1" s="21"/>
      <c r="G1" s="155" t="s">
        <v>87</v>
      </c>
      <c r="H1" s="103" t="s">
        <v>788</v>
      </c>
    </row>
    <row r="2" spans="1:16" s="24" customFormat="1" ht="15">
      <c r="A2" s="865" t="str">
        <f>C13</f>
        <v>Lifts</v>
      </c>
      <c r="B2" s="865"/>
      <c r="C2" s="865"/>
      <c r="D2" s="865"/>
      <c r="E2" s="865"/>
      <c r="F2" s="865"/>
      <c r="G2" s="865"/>
      <c r="H2" s="865"/>
      <c r="I2" s="865"/>
      <c r="J2" s="865"/>
      <c r="K2" s="865"/>
      <c r="L2" s="865"/>
      <c r="M2" s="865"/>
      <c r="N2" s="865"/>
      <c r="O2" s="865"/>
      <c r="P2" s="865"/>
    </row>
    <row r="3" spans="1:16" ht="15">
      <c r="A3" s="20"/>
      <c r="B3" s="20"/>
      <c r="C3" s="48" t="s">
        <v>11</v>
      </c>
      <c r="D3" s="867" t="str">
        <f>Koptame!C11</f>
        <v>Pirmsskolas izglītības iestāde</v>
      </c>
      <c r="E3" s="867"/>
      <c r="F3" s="867"/>
      <c r="G3" s="867"/>
      <c r="H3" s="867"/>
      <c r="I3" s="867"/>
      <c r="J3" s="867"/>
      <c r="K3" s="867"/>
      <c r="L3" s="867"/>
      <c r="M3" s="867"/>
      <c r="N3" s="867"/>
      <c r="O3" s="867"/>
      <c r="P3" s="867"/>
    </row>
    <row r="4" spans="1:16" ht="15">
      <c r="A4" s="20"/>
      <c r="B4" s="20"/>
      <c r="C4" s="48" t="s">
        <v>12</v>
      </c>
      <c r="D4" s="867" t="str">
        <f>Koptame!C12</f>
        <v>Pirmsskolas izglītības iestādes jaunbūve</v>
      </c>
      <c r="E4" s="867"/>
      <c r="F4" s="867"/>
      <c r="G4" s="867"/>
      <c r="H4" s="867"/>
      <c r="I4" s="867"/>
      <c r="J4" s="867"/>
      <c r="K4" s="867"/>
      <c r="L4" s="867"/>
      <c r="M4" s="867"/>
      <c r="N4" s="867"/>
      <c r="O4" s="867"/>
      <c r="P4" s="867"/>
    </row>
    <row r="5" spans="1:16" ht="15">
      <c r="A5" s="20"/>
      <c r="B5" s="20"/>
      <c r="C5" s="48" t="s">
        <v>13</v>
      </c>
      <c r="D5" s="867" t="str">
        <f>Koptame!C13</f>
        <v>Baložu iela 33, Baloži, Ķekavas novads</v>
      </c>
      <c r="E5" s="867"/>
      <c r="F5" s="867"/>
      <c r="G5" s="867"/>
      <c r="H5" s="867"/>
      <c r="I5" s="867"/>
      <c r="J5" s="867"/>
      <c r="K5" s="867"/>
      <c r="L5" s="867"/>
      <c r="M5" s="867"/>
      <c r="N5" s="867"/>
      <c r="O5" s="867"/>
      <c r="P5" s="867"/>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P17</f>
        <v>0</v>
      </c>
    </row>
    <row r="8" spans="1:16">
      <c r="A8" s="23"/>
      <c r="B8" s="23"/>
      <c r="D8" s="27"/>
      <c r="E8" s="43"/>
      <c r="F8" s="43"/>
      <c r="G8" s="43"/>
      <c r="H8" s="43"/>
      <c r="I8" s="43"/>
      <c r="J8" s="43"/>
      <c r="K8" s="43"/>
      <c r="N8" s="43"/>
      <c r="O8" s="43"/>
      <c r="P8" s="25"/>
    </row>
    <row r="9" spans="1:16" ht="15.4" customHeight="1">
      <c r="A9" s="45"/>
      <c r="B9" s="45"/>
      <c r="J9" s="44"/>
      <c r="K9" s="44"/>
      <c r="L9" s="866" t="str">
        <f>Koptame!D16</f>
        <v xml:space="preserve">Tāme sastādīta:   </v>
      </c>
      <c r="M9" s="866"/>
      <c r="N9" s="866"/>
      <c r="O9" s="866"/>
      <c r="P9" s="44"/>
    </row>
    <row r="10" spans="1:16" ht="15">
      <c r="A10" s="45"/>
      <c r="B10" s="45"/>
    </row>
    <row r="11" spans="1:16" ht="14.25" customHeight="1">
      <c r="A11" s="858" t="s">
        <v>15</v>
      </c>
      <c r="B11" s="868" t="s">
        <v>21</v>
      </c>
      <c r="C11" s="861" t="s">
        <v>91</v>
      </c>
      <c r="D11" s="862" t="s">
        <v>22</v>
      </c>
      <c r="E11" s="858" t="s">
        <v>23</v>
      </c>
      <c r="F11" s="856" t="s">
        <v>24</v>
      </c>
      <c r="G11" s="856"/>
      <c r="H11" s="856"/>
      <c r="I11" s="856"/>
      <c r="J11" s="856"/>
      <c r="K11" s="856"/>
      <c r="L11" s="856" t="s">
        <v>25</v>
      </c>
      <c r="M11" s="856"/>
      <c r="N11" s="856"/>
      <c r="O11" s="856"/>
      <c r="P11" s="856"/>
    </row>
    <row r="12" spans="1:16" ht="64.5">
      <c r="A12" s="858"/>
      <c r="B12" s="869"/>
      <c r="C12" s="861"/>
      <c r="D12" s="862"/>
      <c r="E12" s="858"/>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c r="C13" s="244" t="str">
        <f>kops2!C36</f>
        <v>Lifts</v>
      </c>
      <c r="D13" s="224"/>
      <c r="E13" s="225"/>
      <c r="F13" s="330"/>
      <c r="G13" s="330"/>
      <c r="H13" s="246"/>
      <c r="I13" s="247"/>
      <c r="J13" s="247"/>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176" customFormat="1" ht="36" customHeight="1">
      <c r="A14" s="169"/>
      <c r="B14" s="170"/>
      <c r="C14" s="171" t="s">
        <v>647</v>
      </c>
      <c r="D14" s="15"/>
      <c r="E14" s="172"/>
      <c r="F14" s="165"/>
      <c r="G14" s="165"/>
      <c r="H14" s="173"/>
      <c r="I14" s="173"/>
      <c r="J14" s="173"/>
      <c r="K14" s="174"/>
      <c r="L14" s="173"/>
      <c r="M14" s="173"/>
      <c r="N14" s="173"/>
      <c r="O14" s="173"/>
      <c r="P14" s="175"/>
    </row>
    <row r="15" spans="1:16" s="56" customFormat="1" ht="102">
      <c r="A15" s="251">
        <v>1</v>
      </c>
      <c r="B15" s="364"/>
      <c r="C15" s="402" t="s">
        <v>789</v>
      </c>
      <c r="D15" s="364" t="s">
        <v>141</v>
      </c>
      <c r="E15" s="364">
        <v>2</v>
      </c>
      <c r="F15" s="180"/>
      <c r="G15" s="183"/>
      <c r="H15" s="214"/>
      <c r="I15" s="178"/>
      <c r="J15" s="178"/>
      <c r="K15" s="231"/>
      <c r="L15" s="232"/>
      <c r="M15" s="231"/>
      <c r="N15" s="231"/>
      <c r="O15" s="231"/>
      <c r="P15" s="233"/>
    </row>
    <row r="16" spans="1:16" s="56" customFormat="1">
      <c r="A16" s="316"/>
      <c r="B16" s="394"/>
      <c r="C16" s="395"/>
      <c r="D16" s="396"/>
      <c r="E16" s="397"/>
      <c r="F16" s="370"/>
      <c r="G16" s="370"/>
      <c r="H16" s="257"/>
      <c r="I16" s="257"/>
      <c r="J16" s="257"/>
      <c r="K16" s="257"/>
      <c r="L16" s="319"/>
      <c r="M16" s="257"/>
      <c r="N16" s="257"/>
      <c r="O16" s="257"/>
      <c r="P16" s="320"/>
    </row>
    <row r="17" spans="1:16" ht="15.4" customHeight="1">
      <c r="A17" s="223"/>
      <c r="B17" s="223"/>
      <c r="C17" s="863" t="s">
        <v>98</v>
      </c>
      <c r="D17" s="864"/>
      <c r="E17" s="864"/>
      <c r="F17" s="864"/>
      <c r="G17" s="864"/>
      <c r="H17" s="864"/>
      <c r="I17" s="864"/>
      <c r="J17" s="864"/>
      <c r="K17" s="864"/>
      <c r="L17" s="393"/>
      <c r="M17" s="393"/>
      <c r="N17" s="393"/>
      <c r="O17" s="393"/>
      <c r="P17" s="393"/>
    </row>
    <row r="18" spans="1:16" s="114" customFormat="1">
      <c r="I18" s="135"/>
    </row>
    <row r="19" spans="1:16" customFormat="1" ht="12.75" customHeight="1">
      <c r="B19" s="136" t="s">
        <v>52</v>
      </c>
    </row>
    <row r="20" spans="1:16" customFormat="1" ht="45" customHeight="1">
      <c r="A20"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0" s="857"/>
      <c r="C20" s="857"/>
      <c r="D20" s="857"/>
      <c r="E20" s="857"/>
      <c r="F20" s="857"/>
      <c r="G20" s="857"/>
      <c r="H20" s="857"/>
      <c r="I20" s="857"/>
      <c r="J20" s="857"/>
      <c r="K20" s="857"/>
      <c r="L20" s="857"/>
      <c r="M20" s="857"/>
      <c r="N20" s="857"/>
      <c r="O20" s="857"/>
      <c r="P20" s="857"/>
    </row>
    <row r="21" spans="1:16" customFormat="1" ht="76.7" customHeight="1">
      <c r="A21" s="857"/>
      <c r="B21" s="857"/>
      <c r="C21" s="857"/>
      <c r="D21" s="857"/>
      <c r="E21" s="857"/>
      <c r="F21" s="857"/>
      <c r="G21" s="857"/>
      <c r="H21" s="857"/>
      <c r="I21" s="857"/>
      <c r="J21" s="857"/>
      <c r="K21" s="857"/>
      <c r="L21" s="857"/>
      <c r="M21" s="857"/>
      <c r="N21" s="857"/>
      <c r="O21" s="857"/>
      <c r="P21" s="857"/>
    </row>
    <row r="22" spans="1:16" customFormat="1" ht="12.75" customHeight="1">
      <c r="B22" s="137"/>
    </row>
    <row r="23" spans="1:16" customFormat="1" ht="12.75" customHeight="1">
      <c r="B23" s="137"/>
    </row>
    <row r="24" spans="1:16" s="114" customFormat="1">
      <c r="B24" s="114" t="s">
        <v>8</v>
      </c>
      <c r="L24" s="142" t="str">
        <f>Koptame!B41</f>
        <v>Pārbaudīja:</v>
      </c>
      <c r="M24" s="142"/>
      <c r="N24" s="142"/>
      <c r="O24" s="142"/>
      <c r="P24" s="142"/>
    </row>
    <row r="25" spans="1:16" s="114" customFormat="1">
      <c r="C25" s="134">
        <f>Koptame!C36</f>
        <v>0</v>
      </c>
      <c r="L25" s="134"/>
      <c r="M25" s="854">
        <f>Koptame!C42</f>
        <v>0</v>
      </c>
      <c r="N25" s="854"/>
      <c r="O25" s="142"/>
      <c r="P25" s="142"/>
    </row>
    <row r="26" spans="1:16" s="114" customFormat="1">
      <c r="C26" s="133">
        <f>Koptame!C37</f>
        <v>0</v>
      </c>
      <c r="L26" s="133"/>
      <c r="M26" s="855">
        <f>Koptame!C43</f>
        <v>0</v>
      </c>
      <c r="N26" s="855"/>
      <c r="O26" s="142"/>
      <c r="P26" s="142"/>
    </row>
    <row r="27" spans="1:16" s="114" customFormat="1" collapsed="1">
      <c r="B27" s="135"/>
      <c r="F27" s="135"/>
      <c r="G27" s="135"/>
    </row>
    <row r="28" spans="1:16">
      <c r="B28" s="56"/>
      <c r="C28" s="19"/>
      <c r="F28" s="56"/>
      <c r="G28" s="56"/>
    </row>
    <row r="29" spans="1:16">
      <c r="B29" s="56"/>
      <c r="C29" s="19"/>
      <c r="F29" s="56"/>
      <c r="G29" s="56"/>
    </row>
  </sheetData>
  <mergeCells count="17">
    <mergeCell ref="M26:N26"/>
    <mergeCell ref="F11:K11"/>
    <mergeCell ref="L11:P11"/>
    <mergeCell ref="C17:K17"/>
    <mergeCell ref="A20:P20"/>
    <mergeCell ref="A21:P21"/>
    <mergeCell ref="M25:N25"/>
    <mergeCell ref="A11:A12"/>
    <mergeCell ref="B11:B12"/>
    <mergeCell ref="C11:C12"/>
    <mergeCell ref="D11:D12"/>
    <mergeCell ref="E11:E12"/>
    <mergeCell ref="A2:P2"/>
    <mergeCell ref="D3:P3"/>
    <mergeCell ref="D4:P4"/>
    <mergeCell ref="D5:P5"/>
    <mergeCell ref="L9:O9"/>
  </mergeCells>
  <conditionalFormatting sqref="I15">
    <cfRule type="expression" dxfId="199" priority="13" stopIfTrue="1">
      <formula>#REF!=#REF!=FALSE</formula>
    </cfRule>
    <cfRule type="expression" dxfId="198" priority="14">
      <formula>#REF!&gt;0</formula>
    </cfRule>
    <cfRule type="expression" dxfId="197" priority="15">
      <formula>#REF!=3</formula>
    </cfRule>
    <cfRule type="expression" dxfId="196" priority="16">
      <formula>#REF!=2</formula>
    </cfRule>
    <cfRule type="expression" dxfId="195" priority="17">
      <formula>#REF!=1</formula>
    </cfRule>
    <cfRule type="expression" dxfId="194" priority="18"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8" tint="0.39997558519241921"/>
  </sheetPr>
  <dimension ref="A1:I42"/>
  <sheetViews>
    <sheetView showZeros="0" view="pageBreakPreview" topLeftCell="A10" zoomScale="90" zoomScaleNormal="100" zoomScaleSheetLayoutView="90" workbookViewId="0">
      <selection activeCell="C23" sqref="C23:D23"/>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843" t="s">
        <v>94</v>
      </c>
      <c r="B2" s="843"/>
      <c r="C2" s="843"/>
      <c r="D2" s="843"/>
      <c r="E2" s="843"/>
      <c r="F2" s="843"/>
      <c r="G2" s="843"/>
      <c r="H2" s="843"/>
      <c r="I2" s="843"/>
    </row>
    <row r="3" spans="1:9" ht="18">
      <c r="C3" s="67"/>
      <c r="D3" s="68"/>
      <c r="F3" s="72"/>
      <c r="G3" s="72"/>
      <c r="H3" s="72"/>
      <c r="I3" s="72"/>
    </row>
    <row r="4" spans="1:9" ht="18">
      <c r="C4" s="67"/>
      <c r="D4" s="68"/>
      <c r="F4" s="72"/>
      <c r="G4" s="72"/>
      <c r="H4" s="72"/>
      <c r="I4" s="72"/>
    </row>
    <row r="5" spans="1:9">
      <c r="A5" s="71"/>
    </row>
    <row r="6" spans="1:9" ht="18">
      <c r="A6" s="846" t="str">
        <f>Koptame!C23</f>
        <v>Specializētie darbi-ārējie tīkli, sistēmas</v>
      </c>
      <c r="B6" s="847"/>
      <c r="C6" s="847"/>
      <c r="D6" s="847"/>
      <c r="E6" s="847"/>
      <c r="F6" s="847"/>
      <c r="G6" s="847"/>
      <c r="H6" s="847"/>
      <c r="I6" s="848"/>
    </row>
    <row r="7" spans="1:9">
      <c r="A7" s="71"/>
    </row>
    <row r="8" spans="1:9" ht="15">
      <c r="A8" s="849" t="s">
        <v>9</v>
      </c>
      <c r="B8" s="849"/>
      <c r="C8" s="833" t="str">
        <f>Koptame!C11</f>
        <v>Pirmsskolas izglītības iestāde</v>
      </c>
      <c r="D8" s="833"/>
      <c r="E8" s="833"/>
      <c r="F8" s="833"/>
      <c r="G8" s="833"/>
      <c r="H8" s="833"/>
      <c r="I8" s="833"/>
    </row>
    <row r="9" spans="1:9" ht="15.95" customHeight="1">
      <c r="A9" s="838" t="s">
        <v>27</v>
      </c>
      <c r="B9" s="838"/>
      <c r="C9" s="833" t="str">
        <f>Koptame!C12</f>
        <v>Pirmsskolas izglītības iestādes jaunbūve</v>
      </c>
      <c r="D9" s="833"/>
      <c r="E9" s="833"/>
      <c r="F9" s="833"/>
      <c r="G9" s="833"/>
      <c r="H9" s="833"/>
      <c r="I9" s="833"/>
    </row>
    <row r="10" spans="1:9" ht="15">
      <c r="A10" s="838" t="s">
        <v>10</v>
      </c>
      <c r="B10" s="838"/>
      <c r="C10" s="833" t="str">
        <f>Koptame!C13</f>
        <v>Baložu iela 33, Baloži, Ķekavas novads</v>
      </c>
      <c r="D10" s="833"/>
      <c r="E10" s="833"/>
      <c r="F10" s="833"/>
      <c r="G10" s="833"/>
      <c r="H10" s="833"/>
      <c r="I10" s="833"/>
    </row>
    <row r="11" spans="1:9" ht="15">
      <c r="A11" s="838" t="str">
        <f>Koptame!B14</f>
        <v>Iepirkuma Id Nr.</v>
      </c>
      <c r="B11" s="838"/>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844" t="s">
        <v>60</v>
      </c>
      <c r="G13" s="845"/>
      <c r="H13" s="69">
        <f>E31</f>
        <v>0</v>
      </c>
      <c r="I13" s="70"/>
    </row>
    <row r="14" spans="1:9" ht="18">
      <c r="A14" s="74"/>
      <c r="F14" s="844" t="s">
        <v>14</v>
      </c>
      <c r="G14" s="845"/>
      <c r="H14" s="69">
        <f>I27</f>
        <v>0</v>
      </c>
      <c r="I14" s="70"/>
    </row>
    <row r="16" spans="1:9" ht="14.25">
      <c r="G16" s="12"/>
      <c r="H16" s="12" t="str">
        <f>Koptame!D16</f>
        <v xml:space="preserve">Tāme sastādīta:   </v>
      </c>
    </row>
    <row r="17" spans="1:9" ht="15">
      <c r="A17" s="75"/>
    </row>
    <row r="18" spans="1:9" ht="51.4" customHeight="1">
      <c r="A18" s="834" t="s">
        <v>15</v>
      </c>
      <c r="B18" s="834" t="s">
        <v>16</v>
      </c>
      <c r="C18" s="850" t="s">
        <v>90</v>
      </c>
      <c r="D18" s="851"/>
      <c r="E18" s="834" t="s">
        <v>61</v>
      </c>
      <c r="F18" s="834" t="s">
        <v>17</v>
      </c>
      <c r="G18" s="834"/>
      <c r="H18" s="834"/>
      <c r="I18" s="834" t="s">
        <v>18</v>
      </c>
    </row>
    <row r="19" spans="1:9" ht="40.700000000000003" customHeight="1">
      <c r="A19" s="834"/>
      <c r="B19" s="834"/>
      <c r="C19" s="852"/>
      <c r="D19" s="853"/>
      <c r="E19" s="834"/>
      <c r="F19" s="143" t="s">
        <v>62</v>
      </c>
      <c r="G19" s="143" t="s">
        <v>63</v>
      </c>
      <c r="H19" s="143" t="s">
        <v>64</v>
      </c>
      <c r="I19" s="834"/>
    </row>
    <row r="20" spans="1:9" ht="18">
      <c r="A20" s="76"/>
      <c r="B20" s="77"/>
      <c r="C20" s="839"/>
      <c r="D20" s="840"/>
      <c r="E20" s="77"/>
      <c r="F20" s="77"/>
      <c r="G20" s="77"/>
      <c r="H20" s="77"/>
      <c r="I20" s="78"/>
    </row>
    <row r="21" spans="1:9">
      <c r="A21" s="79">
        <v>1</v>
      </c>
      <c r="B21" s="80" t="s">
        <v>67</v>
      </c>
      <c r="C21" s="898" t="s">
        <v>44</v>
      </c>
      <c r="D21" s="899"/>
      <c r="E21" s="63"/>
      <c r="F21" s="63"/>
      <c r="G21" s="63"/>
      <c r="H21" s="63"/>
      <c r="I21" s="64"/>
    </row>
    <row r="22" spans="1:9">
      <c r="A22" s="79">
        <v>2</v>
      </c>
      <c r="B22" s="80" t="s">
        <v>68</v>
      </c>
      <c r="C22" s="898" t="s">
        <v>142</v>
      </c>
      <c r="D22" s="899"/>
      <c r="E22" s="63"/>
      <c r="F22" s="63"/>
      <c r="G22" s="63"/>
      <c r="H22" s="63"/>
      <c r="I22" s="64"/>
    </row>
    <row r="23" spans="1:9">
      <c r="A23" s="79">
        <v>3</v>
      </c>
      <c r="B23" s="80" t="s">
        <v>69</v>
      </c>
      <c r="C23" s="898" t="s">
        <v>143</v>
      </c>
      <c r="D23" s="899"/>
      <c r="E23" s="63"/>
      <c r="F23" s="63"/>
      <c r="G23" s="63"/>
      <c r="H23" s="63"/>
      <c r="I23" s="64"/>
    </row>
    <row r="24" spans="1:9" ht="30" customHeight="1">
      <c r="A24" s="79">
        <v>4</v>
      </c>
      <c r="B24" s="80" t="s">
        <v>70</v>
      </c>
      <c r="C24" s="835" t="s">
        <v>630</v>
      </c>
      <c r="D24" s="836"/>
      <c r="E24" s="209"/>
      <c r="F24" s="209"/>
      <c r="G24" s="209"/>
      <c r="H24" s="209"/>
      <c r="I24" s="210"/>
    </row>
    <row r="25" spans="1:9" ht="12.75" customHeight="1">
      <c r="A25" s="79">
        <v>5</v>
      </c>
      <c r="B25" s="80" t="s">
        <v>71</v>
      </c>
      <c r="C25" s="886" t="s">
        <v>144</v>
      </c>
      <c r="D25" s="887"/>
      <c r="E25" s="63"/>
      <c r="F25" s="63"/>
      <c r="G25" s="63"/>
      <c r="H25" s="63"/>
      <c r="I25" s="64"/>
    </row>
    <row r="26" spans="1:9">
      <c r="A26" s="82"/>
      <c r="B26" s="83"/>
      <c r="C26" s="841"/>
      <c r="D26" s="842"/>
      <c r="E26" s="81"/>
      <c r="F26" s="156"/>
      <c r="G26" s="156"/>
      <c r="H26" s="156"/>
      <c r="I26" s="157"/>
    </row>
    <row r="27" spans="1:9" ht="16.5" customHeight="1">
      <c r="A27" s="110"/>
      <c r="B27" s="110"/>
      <c r="C27" s="84" t="s">
        <v>19</v>
      </c>
      <c r="D27" s="84"/>
      <c r="E27" s="85"/>
      <c r="F27" s="85"/>
      <c r="G27" s="85"/>
      <c r="H27" s="85"/>
      <c r="I27" s="85"/>
    </row>
    <row r="28" spans="1:9" ht="15.75">
      <c r="A28" s="837" t="s">
        <v>41</v>
      </c>
      <c r="B28" s="837"/>
      <c r="C28" s="837"/>
      <c r="D28" s="86" t="str">
        <f>kops1!$D$34</f>
        <v xml:space="preserve"> </v>
      </c>
      <c r="E28" s="87"/>
      <c r="F28" s="73"/>
    </row>
    <row r="29" spans="1:9" ht="15.75">
      <c r="A29" s="109"/>
      <c r="B29" s="109"/>
      <c r="C29" s="132" t="s">
        <v>51</v>
      </c>
      <c r="D29" s="86"/>
      <c r="E29" s="87"/>
      <c r="F29" s="73"/>
    </row>
    <row r="30" spans="1:9" ht="15.75">
      <c r="A30" s="837" t="s">
        <v>28</v>
      </c>
      <c r="B30" s="837"/>
      <c r="C30" s="837"/>
      <c r="D30" s="86" t="str">
        <f>kops1!$D$36</f>
        <v xml:space="preserve"> </v>
      </c>
      <c r="E30" s="87"/>
      <c r="F30" s="73"/>
    </row>
    <row r="31" spans="1:9" ht="18" customHeight="1">
      <c r="A31" s="832"/>
      <c r="B31" s="832"/>
      <c r="C31" s="84" t="s">
        <v>20</v>
      </c>
      <c r="D31" s="84"/>
      <c r="E31" s="88"/>
      <c r="F31" s="73"/>
    </row>
    <row r="32" spans="1:9" ht="18">
      <c r="A32" s="89"/>
    </row>
    <row r="33" spans="1:6" ht="18">
      <c r="A33" s="89"/>
    </row>
    <row r="34" spans="1:6" ht="14.25">
      <c r="A34" s="90"/>
      <c r="B34" s="2" t="s">
        <v>8</v>
      </c>
      <c r="C34" s="3"/>
      <c r="F34" s="73"/>
    </row>
    <row r="35" spans="1:6" ht="14.25">
      <c r="A35" s="73"/>
      <c r="B35" s="3"/>
      <c r="C35" s="134">
        <f>Koptame!C36</f>
        <v>0</v>
      </c>
      <c r="D35" s="91"/>
      <c r="E35" s="91"/>
      <c r="F35" s="73"/>
    </row>
    <row r="36" spans="1:6" ht="14.25">
      <c r="A36" s="92"/>
      <c r="B36" s="2"/>
      <c r="C36" s="133">
        <f>Koptame!C37</f>
        <v>0</v>
      </c>
      <c r="D36" s="73"/>
      <c r="E36" s="73"/>
      <c r="F36" s="73"/>
    </row>
    <row r="37" spans="1:6" ht="14.25">
      <c r="B37" s="2"/>
      <c r="C37" s="133"/>
    </row>
    <row r="38" spans="1:6" ht="14.25">
      <c r="B38" s="2"/>
    </row>
    <row r="39" spans="1:6" ht="14.25">
      <c r="B39" s="4"/>
      <c r="C39" s="1"/>
    </row>
    <row r="40" spans="1:6" ht="14.25">
      <c r="B40" s="2" t="str">
        <f>Koptame!B41</f>
        <v>Pārbaudīja:</v>
      </c>
      <c r="C40" s="113"/>
    </row>
    <row r="41" spans="1:6" ht="14.25">
      <c r="B41" s="3"/>
      <c r="C41" s="134">
        <f>Koptame!C42</f>
        <v>0</v>
      </c>
    </row>
    <row r="42" spans="1:6" ht="14.25">
      <c r="B42" s="2"/>
      <c r="C42" s="133">
        <f>Koptame!C43</f>
        <v>0</v>
      </c>
    </row>
  </sheetData>
  <mergeCells count="27">
    <mergeCell ref="A10:B10"/>
    <mergeCell ref="C10:I10"/>
    <mergeCell ref="A11:B11"/>
    <mergeCell ref="F13:G13"/>
    <mergeCell ref="F14:G14"/>
    <mergeCell ref="A2:I2"/>
    <mergeCell ref="A6:I6"/>
    <mergeCell ref="A8:B8"/>
    <mergeCell ref="C8:I8"/>
    <mergeCell ref="A9:B9"/>
    <mergeCell ref="C9:I9"/>
    <mergeCell ref="A30:C30"/>
    <mergeCell ref="A31:B31"/>
    <mergeCell ref="C26:D26"/>
    <mergeCell ref="A28:C28"/>
    <mergeCell ref="I18:I19"/>
    <mergeCell ref="C20:D20"/>
    <mergeCell ref="C21:D21"/>
    <mergeCell ref="C22:D22"/>
    <mergeCell ref="C23:D23"/>
    <mergeCell ref="A18:A19"/>
    <mergeCell ref="B18:B19"/>
    <mergeCell ref="C18:D19"/>
    <mergeCell ref="E18:E19"/>
    <mergeCell ref="F18:H18"/>
    <mergeCell ref="C24:D24"/>
    <mergeCell ref="C25:D2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92D050"/>
  </sheetPr>
  <dimension ref="A1:P66"/>
  <sheetViews>
    <sheetView showZeros="0" view="pageBreakPreview" topLeftCell="A2" zoomScale="130" zoomScaleNormal="80" zoomScaleSheetLayoutView="130" workbookViewId="0">
      <selection activeCell="C15" sqref="C15"/>
    </sheetView>
  </sheetViews>
  <sheetFormatPr defaultColWidth="9.140625" defaultRowHeight="14.25"/>
  <cols>
    <col min="1" max="1" width="9" style="19" customWidth="1"/>
    <col min="2" max="2" width="8.7109375" style="56" customWidth="1"/>
    <col min="3" max="3" width="40.28515625" style="19" customWidth="1"/>
    <col min="4" max="4" width="8.140625" style="19" customWidth="1"/>
    <col min="5" max="5" width="9.140625" style="19"/>
    <col min="6" max="7" width="9.140625" style="56"/>
    <col min="8" max="11" width="9.140625" style="19"/>
    <col min="12" max="12" width="14.28515625" style="19" customWidth="1"/>
    <col min="13" max="13" width="12.28515625" style="19" customWidth="1"/>
    <col min="14" max="14" width="15" style="19" customWidth="1"/>
    <col min="15" max="15" width="13" style="19" customWidth="1"/>
    <col min="16" max="16" width="15.7109375" style="19" customWidth="1"/>
    <col min="17" max="16384" width="9.140625" style="19"/>
  </cols>
  <sheetData>
    <row r="1" spans="1:16" s="24" customFormat="1" ht="15">
      <c r="B1" s="53"/>
      <c r="E1" s="21"/>
      <c r="F1" s="108"/>
      <c r="G1" s="155" t="s">
        <v>87</v>
      </c>
      <c r="H1" s="111" t="str">
        <f>kops3!B21</f>
        <v>3,1</v>
      </c>
    </row>
    <row r="2" spans="1:16" s="24" customFormat="1" ht="15">
      <c r="A2" s="865" t="str">
        <f>C13</f>
        <v>Ārējais ūdensvads</v>
      </c>
      <c r="B2" s="865"/>
      <c r="C2" s="865"/>
      <c r="D2" s="865"/>
      <c r="E2" s="865"/>
      <c r="F2" s="865"/>
      <c r="G2" s="865"/>
      <c r="H2" s="865"/>
      <c r="I2" s="865"/>
      <c r="J2" s="865"/>
      <c r="K2" s="865"/>
      <c r="L2" s="865"/>
      <c r="M2" s="865"/>
      <c r="N2" s="865"/>
      <c r="O2" s="865"/>
      <c r="P2" s="865"/>
    </row>
    <row r="3" spans="1:16" ht="15">
      <c r="A3" s="20"/>
      <c r="B3" s="105"/>
      <c r="C3" s="20" t="s">
        <v>11</v>
      </c>
      <c r="D3" s="867" t="str">
        <f>Koptame!C11</f>
        <v>Pirmsskolas izglītības iestāde</v>
      </c>
      <c r="E3" s="867"/>
      <c r="F3" s="867"/>
      <c r="G3" s="867"/>
      <c r="H3" s="867"/>
      <c r="I3" s="867"/>
      <c r="J3" s="867"/>
      <c r="K3" s="867"/>
      <c r="L3" s="867"/>
      <c r="M3" s="867"/>
      <c r="N3" s="867"/>
      <c r="O3" s="867"/>
      <c r="P3" s="867"/>
    </row>
    <row r="4" spans="1:16" ht="15">
      <c r="A4" s="20"/>
      <c r="B4" s="105"/>
      <c r="C4" s="20" t="s">
        <v>12</v>
      </c>
      <c r="D4" s="867" t="str">
        <f>Koptame!C12</f>
        <v>Pirmsskolas izglītības iestādes jaunbūve</v>
      </c>
      <c r="E4" s="867"/>
      <c r="F4" s="867"/>
      <c r="G4" s="867"/>
      <c r="H4" s="867"/>
      <c r="I4" s="867"/>
      <c r="J4" s="867"/>
      <c r="K4" s="867"/>
      <c r="L4" s="867"/>
      <c r="M4" s="867"/>
      <c r="N4" s="867"/>
      <c r="O4" s="867"/>
      <c r="P4" s="867"/>
    </row>
    <row r="5" spans="1:16" ht="15">
      <c r="A5" s="20"/>
      <c r="B5" s="105"/>
      <c r="C5" s="20" t="s">
        <v>13</v>
      </c>
      <c r="D5" s="867" t="str">
        <f>Koptame!C13</f>
        <v>Baložu iela 33, Baloži, Ķekavas novads</v>
      </c>
      <c r="E5" s="867"/>
      <c r="F5" s="867"/>
      <c r="G5" s="867"/>
      <c r="H5" s="867"/>
      <c r="I5" s="867"/>
      <c r="J5" s="867"/>
      <c r="K5" s="867"/>
      <c r="L5" s="867"/>
      <c r="M5" s="867"/>
      <c r="N5" s="867"/>
      <c r="O5" s="867"/>
      <c r="P5" s="867"/>
    </row>
    <row r="6" spans="1:16">
      <c r="A6" s="20"/>
      <c r="B6" s="105"/>
      <c r="C6" s="20" t="str">
        <f>Koptame!B14</f>
        <v>Iepirkuma Id Nr.</v>
      </c>
      <c r="D6" s="22" t="str">
        <f>Koptame!C14</f>
        <v>ĶNP 2023/85</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P56</f>
        <v>0</v>
      </c>
    </row>
    <row r="8" spans="1:16">
      <c r="A8" s="23"/>
      <c r="B8" s="105"/>
      <c r="D8" s="27"/>
      <c r="E8" s="43"/>
      <c r="F8" s="54"/>
      <c r="G8" s="54"/>
      <c r="H8" s="43"/>
      <c r="I8" s="43"/>
      <c r="J8" s="43"/>
      <c r="K8" s="43"/>
      <c r="N8" s="43"/>
      <c r="O8" s="43"/>
      <c r="P8" s="25"/>
    </row>
    <row r="9" spans="1:16" ht="15.4" customHeight="1">
      <c r="A9" s="45"/>
      <c r="B9" s="107"/>
      <c r="J9" s="44"/>
      <c r="K9" s="44"/>
      <c r="L9" s="866" t="str">
        <f>Koptame!D16</f>
        <v xml:space="preserve">Tāme sastādīta:   </v>
      </c>
      <c r="M9" s="866"/>
      <c r="N9" s="866"/>
      <c r="O9" s="866"/>
      <c r="P9" s="44"/>
    </row>
    <row r="10" spans="1:16" ht="15">
      <c r="A10" s="45"/>
      <c r="B10" s="107"/>
    </row>
    <row r="11" spans="1:16" ht="14.25" customHeight="1">
      <c r="A11" s="858" t="s">
        <v>15</v>
      </c>
      <c r="B11" s="859" t="s">
        <v>21</v>
      </c>
      <c r="C11" s="861" t="s">
        <v>91</v>
      </c>
      <c r="D11" s="862" t="s">
        <v>22</v>
      </c>
      <c r="E11" s="858" t="s">
        <v>23</v>
      </c>
      <c r="F11" s="856" t="s">
        <v>24</v>
      </c>
      <c r="G11" s="856"/>
      <c r="H11" s="856"/>
      <c r="I11" s="856"/>
      <c r="J11" s="856"/>
      <c r="K11" s="856"/>
      <c r="L11" s="856" t="s">
        <v>25</v>
      </c>
      <c r="M11" s="856"/>
      <c r="N11" s="856"/>
      <c r="O11" s="856"/>
      <c r="P11" s="856"/>
    </row>
    <row r="12" spans="1:16" ht="73.5" customHeight="1">
      <c r="A12" s="858"/>
      <c r="B12" s="860"/>
      <c r="C12" s="861"/>
      <c r="D12" s="862"/>
      <c r="E12" s="858"/>
      <c r="F12" s="144" t="s">
        <v>26</v>
      </c>
      <c r="G12" s="144" t="s">
        <v>55</v>
      </c>
      <c r="H12" s="144" t="s">
        <v>56</v>
      </c>
      <c r="I12" s="144" t="s">
        <v>89</v>
      </c>
      <c r="J12" s="144" t="s">
        <v>57</v>
      </c>
      <c r="K12" s="144" t="s">
        <v>58</v>
      </c>
      <c r="L12" s="144" t="s">
        <v>18</v>
      </c>
      <c r="M12" s="144" t="s">
        <v>56</v>
      </c>
      <c r="N12" s="144" t="s">
        <v>89</v>
      </c>
      <c r="O12" s="144" t="s">
        <v>57</v>
      </c>
      <c r="P12" s="144" t="s">
        <v>59</v>
      </c>
    </row>
    <row r="13" spans="1:16" ht="15.75">
      <c r="A13" s="538"/>
      <c r="B13" s="539"/>
      <c r="C13" s="13" t="str">
        <f>kops3!C21</f>
        <v>Ārējais ūdensvads</v>
      </c>
      <c r="D13" s="540"/>
      <c r="E13" s="541"/>
      <c r="F13" s="542"/>
      <c r="G13" s="543"/>
      <c r="H13" s="543"/>
      <c r="I13" s="544"/>
      <c r="J13" s="544"/>
      <c r="K13" s="544">
        <f t="shared" ref="K13" si="0">SUM(H13:J13)</f>
        <v>0</v>
      </c>
      <c r="L13" s="545">
        <f t="shared" ref="L13" si="1">ROUND(F13*E13,2)</f>
        <v>0</v>
      </c>
      <c r="M13" s="544">
        <f t="shared" ref="M13" si="2">ROUND(H13*E13,2)</f>
        <v>0</v>
      </c>
      <c r="N13" s="544">
        <f t="shared" ref="N13" si="3">ROUND(I13*E13,2)</f>
        <v>0</v>
      </c>
      <c r="O13" s="544">
        <f t="shared" ref="O13" si="4">ROUND(J13*E13,2)</f>
        <v>0</v>
      </c>
      <c r="P13" s="546">
        <f t="shared" ref="P13" si="5">SUM(M13:O13)</f>
        <v>0</v>
      </c>
    </row>
    <row r="14" spans="1:16" s="56" customFormat="1">
      <c r="A14" s="589"/>
      <c r="B14" s="591"/>
      <c r="C14" s="590" t="s">
        <v>652</v>
      </c>
      <c r="D14" s="590"/>
      <c r="E14" s="590"/>
      <c r="F14" s="547">
        <f>IFERROR(ROUND(H14/G14,2),0)</f>
        <v>0</v>
      </c>
      <c r="G14" s="547">
        <f>IF(H14&gt;0,5,0)</f>
        <v>0</v>
      </c>
      <c r="H14" s="31"/>
      <c r="I14" s="31"/>
      <c r="J14" s="31"/>
      <c r="K14" s="96">
        <f>SUM(H14:J14)</f>
        <v>0</v>
      </c>
      <c r="L14" s="50">
        <f>ROUND(F14*E14,2)</f>
        <v>0</v>
      </c>
      <c r="M14" s="96">
        <f>ROUND(H14*E14,2)</f>
        <v>0</v>
      </c>
      <c r="N14" s="96">
        <f>ROUND(I14*E14,2)</f>
        <v>0</v>
      </c>
      <c r="O14" s="96">
        <f>ROUND(J14*E14,2)</f>
        <v>0</v>
      </c>
      <c r="P14" s="97">
        <f>SUM(M14:O14)</f>
        <v>0</v>
      </c>
    </row>
    <row r="15" spans="1:16" s="56" customFormat="1" ht="51">
      <c r="A15" s="589">
        <v>1</v>
      </c>
      <c r="B15" s="592"/>
      <c r="C15" s="593" t="s">
        <v>1698</v>
      </c>
      <c r="D15" s="594" t="s">
        <v>146</v>
      </c>
      <c r="E15" s="594">
        <v>146</v>
      </c>
      <c r="F15" s="548"/>
      <c r="G15" s="548"/>
      <c r="H15" s="548"/>
      <c r="I15" s="548"/>
      <c r="J15" s="548"/>
      <c r="K15" s="96"/>
      <c r="L15" s="50"/>
      <c r="M15" s="96"/>
      <c r="N15" s="96"/>
      <c r="O15" s="96"/>
      <c r="P15" s="97"/>
    </row>
    <row r="16" spans="1:16" s="56" customFormat="1">
      <c r="A16" s="589">
        <v>2</v>
      </c>
      <c r="B16" s="592"/>
      <c r="C16" s="593" t="s">
        <v>1176</v>
      </c>
      <c r="D16" s="594" t="s">
        <v>140</v>
      </c>
      <c r="E16" s="594">
        <v>2</v>
      </c>
      <c r="F16" s="549"/>
      <c r="G16" s="548"/>
      <c r="H16" s="549"/>
      <c r="I16" s="550"/>
      <c r="J16" s="549"/>
      <c r="K16" s="96"/>
      <c r="L16" s="50"/>
      <c r="M16" s="96"/>
      <c r="N16" s="96"/>
      <c r="O16" s="96"/>
      <c r="P16" s="97"/>
    </row>
    <row r="17" spans="1:16" s="56" customFormat="1">
      <c r="A17" s="589">
        <v>3</v>
      </c>
      <c r="B17" s="592"/>
      <c r="C17" s="593" t="s">
        <v>1177</v>
      </c>
      <c r="D17" s="594" t="s">
        <v>140</v>
      </c>
      <c r="E17" s="594">
        <v>1</v>
      </c>
      <c r="F17" s="549"/>
      <c r="G17" s="548"/>
      <c r="H17" s="549"/>
      <c r="I17" s="550"/>
      <c r="J17" s="549"/>
      <c r="K17" s="96"/>
      <c r="L17" s="50"/>
      <c r="M17" s="96"/>
      <c r="N17" s="96"/>
      <c r="O17" s="96"/>
      <c r="P17" s="97"/>
    </row>
    <row r="18" spans="1:16" s="56" customFormat="1">
      <c r="A18" s="589">
        <v>4</v>
      </c>
      <c r="B18" s="592"/>
      <c r="C18" s="593" t="s">
        <v>1178</v>
      </c>
      <c r="D18" s="594" t="s">
        <v>140</v>
      </c>
      <c r="E18" s="594">
        <v>1</v>
      </c>
      <c r="F18" s="548"/>
      <c r="G18" s="548"/>
      <c r="H18" s="548"/>
      <c r="I18" s="548"/>
      <c r="J18" s="548"/>
      <c r="K18" s="96"/>
      <c r="L18" s="50"/>
      <c r="M18" s="96"/>
      <c r="N18" s="96"/>
      <c r="O18" s="96"/>
      <c r="P18" s="97"/>
    </row>
    <row r="19" spans="1:16" s="56" customFormat="1">
      <c r="A19" s="589">
        <v>5</v>
      </c>
      <c r="B19" s="592"/>
      <c r="C19" s="593" t="s">
        <v>1179</v>
      </c>
      <c r="D19" s="594" t="s">
        <v>140</v>
      </c>
      <c r="E19" s="594">
        <v>2</v>
      </c>
      <c r="F19" s="548"/>
      <c r="G19" s="548"/>
      <c r="H19" s="548"/>
      <c r="I19" s="548"/>
      <c r="J19" s="548"/>
      <c r="K19" s="96"/>
      <c r="L19" s="50"/>
      <c r="M19" s="96"/>
      <c r="N19" s="96"/>
      <c r="O19" s="96"/>
      <c r="P19" s="97"/>
    </row>
    <row r="20" spans="1:16" s="56" customFormat="1">
      <c r="A20" s="589">
        <v>6</v>
      </c>
      <c r="B20" s="592"/>
      <c r="C20" s="593" t="s">
        <v>1180</v>
      </c>
      <c r="D20" s="594" t="s">
        <v>140</v>
      </c>
      <c r="E20" s="594">
        <v>1</v>
      </c>
      <c r="F20" s="548"/>
      <c r="G20" s="548"/>
      <c r="H20" s="548"/>
      <c r="I20" s="548"/>
      <c r="J20" s="548"/>
      <c r="K20" s="96"/>
      <c r="L20" s="50"/>
      <c r="M20" s="96"/>
      <c r="N20" s="96"/>
      <c r="O20" s="96"/>
      <c r="P20" s="97"/>
    </row>
    <row r="21" spans="1:16" s="56" customFormat="1" ht="51">
      <c r="A21" s="589">
        <v>7</v>
      </c>
      <c r="B21" s="592"/>
      <c r="C21" s="599" t="s">
        <v>1181</v>
      </c>
      <c r="D21" s="594" t="s">
        <v>141</v>
      </c>
      <c r="E21" s="594">
        <v>1</v>
      </c>
      <c r="F21" s="548"/>
      <c r="G21" s="548"/>
      <c r="H21" s="548"/>
      <c r="I21" s="548"/>
      <c r="J21" s="548"/>
      <c r="K21" s="96"/>
      <c r="L21" s="50"/>
      <c r="M21" s="96"/>
      <c r="N21" s="96"/>
      <c r="O21" s="96"/>
      <c r="P21" s="97"/>
    </row>
    <row r="22" spans="1:16" s="56" customFormat="1">
      <c r="A22" s="589">
        <v>8</v>
      </c>
      <c r="B22" s="592"/>
      <c r="C22" s="595" t="s">
        <v>1182</v>
      </c>
      <c r="D22" s="596" t="s">
        <v>653</v>
      </c>
      <c r="E22" s="594">
        <v>315</v>
      </c>
      <c r="F22" s="551"/>
      <c r="G22" s="552"/>
      <c r="H22" s="299"/>
      <c r="I22" s="298"/>
      <c r="J22" s="553"/>
      <c r="K22" s="96"/>
      <c r="L22" s="50"/>
      <c r="M22" s="96"/>
      <c r="N22" s="96"/>
      <c r="O22" s="96"/>
      <c r="P22" s="97"/>
    </row>
    <row r="23" spans="1:16" s="56" customFormat="1">
      <c r="A23" s="589">
        <v>9</v>
      </c>
      <c r="B23" s="592"/>
      <c r="C23" s="593" t="s">
        <v>624</v>
      </c>
      <c r="D23" s="594" t="s">
        <v>653</v>
      </c>
      <c r="E23" s="594">
        <v>52</v>
      </c>
      <c r="F23" s="549"/>
      <c r="G23" s="548"/>
      <c r="H23" s="550"/>
      <c r="I23" s="550"/>
      <c r="J23" s="550"/>
      <c r="K23" s="96"/>
      <c r="L23" s="50"/>
      <c r="M23" s="96"/>
      <c r="N23" s="96"/>
      <c r="O23" s="96"/>
      <c r="P23" s="97"/>
    </row>
    <row r="24" spans="1:16" s="56" customFormat="1">
      <c r="A24" s="589">
        <v>10</v>
      </c>
      <c r="B24" s="592"/>
      <c r="C24" s="595" t="s">
        <v>622</v>
      </c>
      <c r="D24" s="594" t="s">
        <v>146</v>
      </c>
      <c r="E24" s="594">
        <v>146</v>
      </c>
      <c r="F24" s="554"/>
      <c r="G24" s="548"/>
      <c r="H24" s="555"/>
      <c r="I24" s="31"/>
      <c r="J24" s="548"/>
      <c r="K24" s="96"/>
      <c r="L24" s="50"/>
      <c r="M24" s="96"/>
      <c r="N24" s="96"/>
      <c r="O24" s="96"/>
      <c r="P24" s="97"/>
    </row>
    <row r="25" spans="1:16" s="56" customFormat="1" ht="25.5">
      <c r="A25" s="589">
        <v>11</v>
      </c>
      <c r="B25" s="592"/>
      <c r="C25" s="593" t="s">
        <v>655</v>
      </c>
      <c r="D25" s="594" t="s">
        <v>653</v>
      </c>
      <c r="E25" s="594">
        <v>35</v>
      </c>
      <c r="F25" s="556"/>
      <c r="G25" s="548"/>
      <c r="H25" s="299"/>
      <c r="I25" s="550"/>
      <c r="J25" s="549"/>
      <c r="K25" s="96"/>
      <c r="L25" s="50"/>
      <c r="M25" s="96"/>
      <c r="N25" s="96"/>
      <c r="O25" s="96"/>
      <c r="P25" s="97"/>
    </row>
    <row r="26" spans="1:16" s="56" customFormat="1" ht="51">
      <c r="A26" s="589">
        <v>12</v>
      </c>
      <c r="B26" s="592"/>
      <c r="C26" s="593" t="s">
        <v>1174</v>
      </c>
      <c r="D26" s="594" t="s">
        <v>1175</v>
      </c>
      <c r="E26" s="594">
        <v>4</v>
      </c>
      <c r="F26" s="556"/>
      <c r="G26" s="548"/>
      <c r="H26" s="299"/>
      <c r="I26" s="299"/>
      <c r="J26" s="299"/>
      <c r="K26" s="96"/>
      <c r="L26" s="50"/>
      <c r="M26" s="96"/>
      <c r="N26" s="96"/>
      <c r="O26" s="96"/>
      <c r="P26" s="97"/>
    </row>
    <row r="27" spans="1:16" s="56" customFormat="1">
      <c r="A27" s="589">
        <v>13</v>
      </c>
      <c r="B27" s="592"/>
      <c r="C27" s="593" t="s">
        <v>1183</v>
      </c>
      <c r="D27" s="594" t="s">
        <v>146</v>
      </c>
      <c r="E27" s="594">
        <v>6.6</v>
      </c>
      <c r="F27" s="548"/>
      <c r="G27" s="548"/>
      <c r="H27" s="548"/>
      <c r="I27" s="548"/>
      <c r="J27" s="548"/>
      <c r="K27" s="96"/>
      <c r="L27" s="50"/>
      <c r="M27" s="96"/>
      <c r="N27" s="96"/>
      <c r="O27" s="96"/>
      <c r="P27" s="97"/>
    </row>
    <row r="28" spans="1:16" s="56" customFormat="1">
      <c r="A28" s="589">
        <v>14</v>
      </c>
      <c r="B28" s="592"/>
      <c r="C28" s="593" t="s">
        <v>1184</v>
      </c>
      <c r="D28" s="594" t="s">
        <v>140</v>
      </c>
      <c r="E28" s="594">
        <v>6</v>
      </c>
      <c r="F28" s="548"/>
      <c r="G28" s="548"/>
      <c r="H28" s="548"/>
      <c r="I28" s="548"/>
      <c r="J28" s="548"/>
      <c r="K28" s="96"/>
      <c r="L28" s="50"/>
      <c r="M28" s="96"/>
      <c r="N28" s="96"/>
      <c r="O28" s="96"/>
      <c r="P28" s="97"/>
    </row>
    <row r="29" spans="1:16" s="56" customFormat="1">
      <c r="A29" s="589">
        <v>15</v>
      </c>
      <c r="B29" s="592"/>
      <c r="C29" s="593" t="s">
        <v>1185</v>
      </c>
      <c r="D29" s="594" t="s">
        <v>140</v>
      </c>
      <c r="E29" s="594">
        <v>2</v>
      </c>
      <c r="F29" s="548"/>
      <c r="G29" s="548"/>
      <c r="H29" s="548"/>
      <c r="I29" s="548"/>
      <c r="J29" s="548"/>
      <c r="K29" s="96"/>
      <c r="L29" s="50"/>
      <c r="M29" s="96"/>
      <c r="N29" s="96"/>
      <c r="O29" s="96"/>
      <c r="P29" s="97"/>
    </row>
    <row r="30" spans="1:16" s="56" customFormat="1">
      <c r="A30" s="589">
        <v>16</v>
      </c>
      <c r="B30" s="592"/>
      <c r="C30" s="593" t="s">
        <v>1186</v>
      </c>
      <c r="D30" s="594" t="s">
        <v>141</v>
      </c>
      <c r="E30" s="594">
        <v>1</v>
      </c>
      <c r="F30" s="556"/>
      <c r="G30" s="548"/>
      <c r="H30" s="299"/>
      <c r="I30" s="299"/>
      <c r="J30" s="299"/>
      <c r="K30" s="96"/>
      <c r="L30" s="50"/>
      <c r="M30" s="96"/>
      <c r="N30" s="96"/>
      <c r="O30" s="96"/>
      <c r="P30" s="97"/>
    </row>
    <row r="31" spans="1:16" s="56" customFormat="1">
      <c r="A31" s="589">
        <v>17</v>
      </c>
      <c r="B31" s="592"/>
      <c r="C31" s="593" t="s">
        <v>1173</v>
      </c>
      <c r="D31" s="594" t="s">
        <v>146</v>
      </c>
      <c r="E31" s="594">
        <v>146</v>
      </c>
      <c r="F31" s="556"/>
      <c r="G31" s="548"/>
      <c r="H31" s="299"/>
      <c r="I31" s="299"/>
      <c r="J31" s="299"/>
      <c r="K31" s="96"/>
      <c r="L31" s="50"/>
      <c r="M31" s="96"/>
      <c r="N31" s="96"/>
      <c r="O31" s="96"/>
      <c r="P31" s="97"/>
    </row>
    <row r="32" spans="1:16" s="56" customFormat="1" ht="25.5">
      <c r="A32" s="589">
        <v>18</v>
      </c>
      <c r="B32" s="592"/>
      <c r="C32" s="593" t="s">
        <v>1187</v>
      </c>
      <c r="D32" s="594" t="s">
        <v>141</v>
      </c>
      <c r="E32" s="594">
        <v>1</v>
      </c>
      <c r="F32" s="556"/>
      <c r="G32" s="548"/>
      <c r="H32" s="299"/>
      <c r="I32" s="299"/>
      <c r="J32" s="299"/>
      <c r="K32" s="96"/>
      <c r="L32" s="50"/>
      <c r="M32" s="96"/>
      <c r="N32" s="96"/>
      <c r="O32" s="96"/>
      <c r="P32" s="97"/>
    </row>
    <row r="33" spans="1:16" s="56" customFormat="1">
      <c r="A33" s="589">
        <v>19</v>
      </c>
      <c r="B33" s="592"/>
      <c r="C33" s="593" t="s">
        <v>301</v>
      </c>
      <c r="D33" s="594" t="s">
        <v>141</v>
      </c>
      <c r="E33" s="594">
        <v>1</v>
      </c>
      <c r="F33" s="547"/>
      <c r="G33" s="547"/>
      <c r="H33" s="31"/>
      <c r="I33" s="31"/>
      <c r="J33" s="31"/>
      <c r="K33" s="96"/>
      <c r="L33" s="50"/>
      <c r="M33" s="96"/>
      <c r="N33" s="96"/>
      <c r="O33" s="96"/>
      <c r="P33" s="97"/>
    </row>
    <row r="34" spans="1:16" s="56" customFormat="1">
      <c r="A34" s="589">
        <v>20</v>
      </c>
      <c r="B34" s="591"/>
      <c r="C34" s="600" t="s">
        <v>1188</v>
      </c>
      <c r="D34" s="597"/>
      <c r="E34" s="597"/>
      <c r="F34" s="557"/>
      <c r="G34" s="552"/>
      <c r="H34" s="558"/>
      <c r="I34" s="557"/>
      <c r="J34" s="557"/>
      <c r="K34" s="96"/>
      <c r="L34" s="50"/>
      <c r="M34" s="96"/>
      <c r="N34" s="96"/>
      <c r="O34" s="96"/>
      <c r="P34" s="97"/>
    </row>
    <row r="35" spans="1:16" s="56" customFormat="1">
      <c r="A35" s="589">
        <v>21</v>
      </c>
      <c r="B35" s="592"/>
      <c r="C35" s="593" t="s">
        <v>1189</v>
      </c>
      <c r="D35" s="594" t="s">
        <v>146</v>
      </c>
      <c r="E35" s="594">
        <v>2</v>
      </c>
      <c r="F35" s="548"/>
      <c r="G35" s="548"/>
      <c r="H35" s="548"/>
      <c r="I35" s="548"/>
      <c r="J35" s="548"/>
      <c r="K35" s="96"/>
      <c r="L35" s="50"/>
      <c r="M35" s="96"/>
      <c r="N35" s="96"/>
      <c r="O35" s="96"/>
      <c r="P35" s="97"/>
    </row>
    <row r="36" spans="1:16" s="56" customFormat="1">
      <c r="A36" s="589">
        <v>22</v>
      </c>
      <c r="B36" s="592"/>
      <c r="C36" s="593" t="s">
        <v>1190</v>
      </c>
      <c r="D36" s="594" t="s">
        <v>140</v>
      </c>
      <c r="E36" s="594">
        <v>2</v>
      </c>
      <c r="F36" s="549"/>
      <c r="G36" s="548"/>
      <c r="H36" s="549"/>
      <c r="I36" s="550"/>
      <c r="J36" s="549"/>
      <c r="K36" s="96"/>
      <c r="L36" s="50"/>
      <c r="M36" s="96"/>
      <c r="N36" s="96"/>
      <c r="O36" s="96"/>
      <c r="P36" s="97"/>
    </row>
    <row r="37" spans="1:16" s="56" customFormat="1" ht="25.5">
      <c r="A37" s="589">
        <v>23</v>
      </c>
      <c r="B37" s="592"/>
      <c r="C37" s="593" t="s">
        <v>1191</v>
      </c>
      <c r="D37" s="594" t="s">
        <v>140</v>
      </c>
      <c r="E37" s="594">
        <v>2</v>
      </c>
      <c r="F37" s="548"/>
      <c r="G37" s="548"/>
      <c r="H37" s="548"/>
      <c r="I37" s="548"/>
      <c r="J37" s="548"/>
      <c r="K37" s="96"/>
      <c r="L37" s="50"/>
      <c r="M37" s="96"/>
      <c r="N37" s="96"/>
      <c r="O37" s="96"/>
      <c r="P37" s="97"/>
    </row>
    <row r="38" spans="1:16" s="56" customFormat="1">
      <c r="A38" s="589">
        <v>24</v>
      </c>
      <c r="B38" s="592"/>
      <c r="C38" s="593" t="s">
        <v>1192</v>
      </c>
      <c r="D38" s="594" t="s">
        <v>140</v>
      </c>
      <c r="E38" s="594">
        <v>2</v>
      </c>
      <c r="F38" s="548"/>
      <c r="G38" s="548"/>
      <c r="H38" s="548"/>
      <c r="I38" s="548"/>
      <c r="J38" s="548"/>
      <c r="K38" s="96"/>
      <c r="L38" s="50"/>
      <c r="M38" s="96"/>
      <c r="N38" s="96"/>
      <c r="O38" s="96"/>
      <c r="P38" s="97"/>
    </row>
    <row r="39" spans="1:16" s="56" customFormat="1">
      <c r="A39" s="589">
        <v>25</v>
      </c>
      <c r="B39" s="592"/>
      <c r="C39" s="593" t="s">
        <v>1193</v>
      </c>
      <c r="D39" s="594" t="s">
        <v>140</v>
      </c>
      <c r="E39" s="594">
        <v>2</v>
      </c>
      <c r="F39" s="548"/>
      <c r="G39" s="548"/>
      <c r="H39" s="548"/>
      <c r="I39" s="548"/>
      <c r="J39" s="548"/>
      <c r="K39" s="96"/>
      <c r="L39" s="50"/>
      <c r="M39" s="96"/>
      <c r="N39" s="96"/>
      <c r="O39" s="96"/>
      <c r="P39" s="97"/>
    </row>
    <row r="40" spans="1:16" s="56" customFormat="1">
      <c r="A40" s="589">
        <v>26</v>
      </c>
      <c r="B40" s="592"/>
      <c r="C40" s="593" t="s">
        <v>1194</v>
      </c>
      <c r="D40" s="594" t="s">
        <v>140</v>
      </c>
      <c r="E40" s="594">
        <v>1</v>
      </c>
      <c r="F40" s="548"/>
      <c r="G40" s="548"/>
      <c r="H40" s="548"/>
      <c r="I40" s="548"/>
      <c r="J40" s="548"/>
      <c r="K40" s="96"/>
      <c r="L40" s="50"/>
      <c r="M40" s="96"/>
      <c r="N40" s="96"/>
      <c r="O40" s="96"/>
      <c r="P40" s="97"/>
    </row>
    <row r="41" spans="1:16" s="56" customFormat="1">
      <c r="A41" s="589">
        <v>27</v>
      </c>
      <c r="B41" s="592"/>
      <c r="C41" s="593" t="s">
        <v>1195</v>
      </c>
      <c r="D41" s="594" t="s">
        <v>140</v>
      </c>
      <c r="E41" s="594">
        <v>1</v>
      </c>
      <c r="F41" s="548"/>
      <c r="G41" s="548"/>
      <c r="H41" s="548"/>
      <c r="I41" s="548"/>
      <c r="J41" s="548"/>
      <c r="K41" s="96"/>
      <c r="L41" s="50"/>
      <c r="M41" s="96"/>
      <c r="N41" s="96"/>
      <c r="O41" s="96"/>
      <c r="P41" s="97"/>
    </row>
    <row r="42" spans="1:16" s="56" customFormat="1" ht="27">
      <c r="A42" s="589">
        <v>28</v>
      </c>
      <c r="B42" s="592"/>
      <c r="C42" s="593" t="s">
        <v>1280</v>
      </c>
      <c r="D42" s="594" t="s">
        <v>140</v>
      </c>
      <c r="E42" s="594">
        <v>1</v>
      </c>
      <c r="F42" s="548"/>
      <c r="G42" s="548"/>
      <c r="H42" s="548"/>
      <c r="I42" s="548"/>
      <c r="J42" s="548"/>
      <c r="K42" s="96"/>
      <c r="L42" s="50"/>
      <c r="M42" s="96"/>
      <c r="N42" s="96"/>
      <c r="O42" s="96"/>
      <c r="P42" s="97"/>
    </row>
    <row r="43" spans="1:16" s="56" customFormat="1">
      <c r="A43" s="589">
        <v>29</v>
      </c>
      <c r="B43" s="592"/>
      <c r="C43" s="593" t="s">
        <v>1196</v>
      </c>
      <c r="D43" s="594" t="s">
        <v>140</v>
      </c>
      <c r="E43" s="594">
        <v>1</v>
      </c>
      <c r="F43" s="548"/>
      <c r="G43" s="548"/>
      <c r="H43" s="548"/>
      <c r="I43" s="548"/>
      <c r="J43" s="548"/>
      <c r="K43" s="96"/>
      <c r="L43" s="50"/>
      <c r="M43" s="96"/>
      <c r="N43" s="96"/>
      <c r="O43" s="96"/>
      <c r="P43" s="97"/>
    </row>
    <row r="44" spans="1:16" s="56" customFormat="1" ht="25.5">
      <c r="A44" s="589">
        <v>30</v>
      </c>
      <c r="B44" s="592"/>
      <c r="C44" s="593" t="s">
        <v>1197</v>
      </c>
      <c r="D44" s="594" t="s">
        <v>140</v>
      </c>
      <c r="E44" s="594">
        <v>1</v>
      </c>
      <c r="F44" s="548"/>
      <c r="G44" s="548"/>
      <c r="H44" s="548"/>
      <c r="I44" s="548"/>
      <c r="J44" s="548"/>
      <c r="K44" s="96"/>
      <c r="L44" s="50"/>
      <c r="M44" s="96"/>
      <c r="N44" s="96"/>
      <c r="O44" s="96"/>
      <c r="P44" s="97"/>
    </row>
    <row r="45" spans="1:16" s="56" customFormat="1">
      <c r="A45" s="589">
        <v>31</v>
      </c>
      <c r="B45" s="592"/>
      <c r="C45" s="593" t="s">
        <v>671</v>
      </c>
      <c r="D45" s="594" t="s">
        <v>140</v>
      </c>
      <c r="E45" s="594">
        <v>1</v>
      </c>
      <c r="F45" s="548"/>
      <c r="G45" s="548"/>
      <c r="H45" s="548"/>
      <c r="I45" s="548"/>
      <c r="J45" s="548"/>
      <c r="K45" s="96"/>
      <c r="L45" s="50"/>
      <c r="M45" s="96"/>
      <c r="N45" s="96"/>
      <c r="O45" s="96"/>
      <c r="P45" s="97"/>
    </row>
    <row r="46" spans="1:16" s="56" customFormat="1" ht="38.25">
      <c r="A46" s="589">
        <v>32</v>
      </c>
      <c r="B46" s="592"/>
      <c r="C46" s="593" t="s">
        <v>1198</v>
      </c>
      <c r="D46" s="594" t="s">
        <v>141</v>
      </c>
      <c r="E46" s="594">
        <v>1</v>
      </c>
      <c r="F46" s="548"/>
      <c r="G46" s="548"/>
      <c r="H46" s="548"/>
      <c r="I46" s="548"/>
      <c r="J46" s="548"/>
      <c r="K46" s="96"/>
      <c r="L46" s="50"/>
      <c r="M46" s="96"/>
      <c r="N46" s="96"/>
      <c r="O46" s="96"/>
      <c r="P46" s="97"/>
    </row>
    <row r="47" spans="1:16" s="56" customFormat="1">
      <c r="A47" s="589">
        <v>33</v>
      </c>
      <c r="B47" s="592"/>
      <c r="C47" s="593" t="s">
        <v>1199</v>
      </c>
      <c r="D47" s="594" t="s">
        <v>140</v>
      </c>
      <c r="E47" s="594">
        <v>2</v>
      </c>
      <c r="F47" s="559"/>
      <c r="G47" s="548"/>
      <c r="H47" s="552"/>
      <c r="I47" s="560"/>
      <c r="J47" s="560"/>
      <c r="K47" s="96"/>
      <c r="L47" s="50"/>
      <c r="M47" s="96"/>
      <c r="N47" s="96"/>
      <c r="O47" s="96"/>
      <c r="P47" s="97"/>
    </row>
    <row r="48" spans="1:16" s="56" customFormat="1">
      <c r="A48" s="589">
        <v>34</v>
      </c>
      <c r="B48" s="592"/>
      <c r="C48" s="593" t="s">
        <v>1200</v>
      </c>
      <c r="D48" s="594" t="s">
        <v>140</v>
      </c>
      <c r="E48" s="594">
        <v>2</v>
      </c>
      <c r="F48" s="549"/>
      <c r="G48" s="548"/>
      <c r="H48" s="549"/>
      <c r="I48" s="550"/>
      <c r="J48" s="549"/>
      <c r="K48" s="96"/>
      <c r="L48" s="50"/>
      <c r="M48" s="96"/>
      <c r="N48" s="96"/>
      <c r="O48" s="96"/>
      <c r="P48" s="97"/>
    </row>
    <row r="49" spans="1:16" s="56" customFormat="1">
      <c r="A49" s="589">
        <v>35</v>
      </c>
      <c r="B49" s="592"/>
      <c r="C49" s="593" t="s">
        <v>301</v>
      </c>
      <c r="D49" s="594" t="s">
        <v>141</v>
      </c>
      <c r="E49" s="594">
        <v>1</v>
      </c>
      <c r="F49" s="547"/>
      <c r="G49" s="547"/>
      <c r="H49" s="31"/>
      <c r="I49" s="31"/>
      <c r="J49" s="31"/>
      <c r="K49" s="96"/>
      <c r="L49" s="50"/>
      <c r="M49" s="96"/>
      <c r="N49" s="96"/>
      <c r="O49" s="96"/>
      <c r="P49" s="97"/>
    </row>
    <row r="50" spans="1:16" s="56" customFormat="1" ht="38.25">
      <c r="A50" s="589">
        <v>36</v>
      </c>
      <c r="B50" s="591"/>
      <c r="C50" s="598" t="s">
        <v>1201</v>
      </c>
      <c r="D50" s="598"/>
      <c r="E50" s="598"/>
      <c r="F50" s="557"/>
      <c r="G50" s="552"/>
      <c r="H50" s="558"/>
      <c r="I50" s="557"/>
      <c r="J50" s="557"/>
      <c r="K50" s="96"/>
      <c r="L50" s="50"/>
      <c r="M50" s="96"/>
      <c r="N50" s="96"/>
      <c r="O50" s="96"/>
      <c r="P50" s="97"/>
    </row>
    <row r="51" spans="1:16" s="56" customFormat="1">
      <c r="A51" s="589">
        <v>37</v>
      </c>
      <c r="B51" s="592"/>
      <c r="C51" s="593" t="s">
        <v>1202</v>
      </c>
      <c r="D51" s="594" t="s">
        <v>1203</v>
      </c>
      <c r="E51" s="594">
        <v>3.3</v>
      </c>
      <c r="F51" s="561"/>
      <c r="G51" s="552"/>
      <c r="H51" s="558"/>
      <c r="I51" s="562"/>
      <c r="J51" s="562"/>
      <c r="K51" s="96"/>
      <c r="L51" s="50"/>
      <c r="M51" s="96"/>
      <c r="N51" s="96"/>
      <c r="O51" s="96"/>
      <c r="P51" s="97"/>
    </row>
    <row r="52" spans="1:16" s="56" customFormat="1" ht="25.5">
      <c r="A52" s="589">
        <v>38</v>
      </c>
      <c r="B52" s="592"/>
      <c r="C52" s="593" t="s">
        <v>1204</v>
      </c>
      <c r="D52" s="594" t="s">
        <v>1203</v>
      </c>
      <c r="E52" s="594">
        <v>3.3</v>
      </c>
      <c r="F52" s="561"/>
      <c r="G52" s="552"/>
      <c r="H52" s="558"/>
      <c r="I52" s="562"/>
      <c r="J52" s="562"/>
      <c r="K52" s="96"/>
      <c r="L52" s="50"/>
      <c r="M52" s="96"/>
      <c r="N52" s="96"/>
      <c r="O52" s="96"/>
      <c r="P52" s="97"/>
    </row>
    <row r="53" spans="1:16" s="56" customFormat="1">
      <c r="A53" s="589">
        <v>39</v>
      </c>
      <c r="B53" s="591"/>
      <c r="C53" s="598" t="s">
        <v>1205</v>
      </c>
      <c r="D53" s="598"/>
      <c r="E53" s="598"/>
      <c r="F53" s="547"/>
      <c r="G53" s="547"/>
      <c r="H53" s="31"/>
      <c r="I53" s="31"/>
      <c r="J53" s="31"/>
      <c r="K53" s="96"/>
      <c r="L53" s="50"/>
      <c r="M53" s="96"/>
      <c r="N53" s="96"/>
      <c r="O53" s="96"/>
      <c r="P53" s="97"/>
    </row>
    <row r="54" spans="1:16" s="56" customFormat="1" ht="25.5">
      <c r="A54" s="589">
        <v>40</v>
      </c>
      <c r="B54" s="592"/>
      <c r="C54" s="593" t="s">
        <v>1206</v>
      </c>
      <c r="D54" s="594" t="s">
        <v>1203</v>
      </c>
      <c r="E54" s="594">
        <v>23</v>
      </c>
      <c r="F54" s="557"/>
      <c r="G54" s="552"/>
      <c r="H54" s="558"/>
      <c r="I54" s="557"/>
      <c r="J54" s="557"/>
      <c r="K54" s="96"/>
      <c r="L54" s="50"/>
      <c r="M54" s="96"/>
      <c r="N54" s="96"/>
      <c r="O54" s="96"/>
      <c r="P54" s="97"/>
    </row>
    <row r="55" spans="1:16">
      <c r="A55" s="34"/>
      <c r="B55" s="563"/>
      <c r="C55" s="36"/>
      <c r="D55" s="37"/>
      <c r="E55" s="38"/>
      <c r="F55" s="39">
        <v>0</v>
      </c>
      <c r="G55" s="39">
        <v>0</v>
      </c>
      <c r="H55" s="39"/>
      <c r="I55" s="38"/>
      <c r="J55" s="38"/>
      <c r="K55" s="38"/>
      <c r="L55" s="38"/>
      <c r="M55" s="38"/>
      <c r="N55" s="38"/>
      <c r="O55" s="38"/>
      <c r="P55" s="40"/>
    </row>
    <row r="56" spans="1:16" ht="15.4" customHeight="1">
      <c r="A56" s="223"/>
      <c r="B56" s="240"/>
      <c r="C56" s="863" t="s">
        <v>98</v>
      </c>
      <c r="D56" s="864"/>
      <c r="E56" s="864"/>
      <c r="F56" s="864"/>
      <c r="G56" s="864"/>
      <c r="H56" s="864"/>
      <c r="I56" s="864"/>
      <c r="J56" s="864"/>
      <c r="K56" s="864"/>
      <c r="L56" s="241"/>
      <c r="M56" s="241"/>
      <c r="N56" s="241"/>
      <c r="O56" s="241"/>
      <c r="P56" s="241"/>
    </row>
    <row r="57" spans="1:16" s="114" customFormat="1">
      <c r="I57" s="135"/>
    </row>
    <row r="58" spans="1:16" customFormat="1" ht="12.75" customHeight="1">
      <c r="B58" s="136" t="s">
        <v>52</v>
      </c>
    </row>
    <row r="59" spans="1:16" customFormat="1" ht="45" customHeight="1">
      <c r="A59" s="857" t="str">
        <f>'2,1'!A191:H191</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9" s="857"/>
      <c r="C59" s="857"/>
      <c r="D59" s="857"/>
      <c r="E59" s="857"/>
      <c r="F59" s="857"/>
      <c r="G59" s="857"/>
      <c r="H59" s="857"/>
      <c r="I59" s="857"/>
      <c r="J59" s="857"/>
      <c r="K59" s="857"/>
      <c r="L59" s="857"/>
      <c r="M59" s="857"/>
      <c r="N59" s="857"/>
      <c r="O59" s="857"/>
      <c r="P59" s="857"/>
    </row>
    <row r="60" spans="1:16" customFormat="1" ht="68.25" customHeight="1">
      <c r="A60" s="857">
        <f>'2,1'!$A$192</f>
        <v>0</v>
      </c>
      <c r="B60" s="857"/>
      <c r="C60" s="857"/>
      <c r="D60" s="857"/>
      <c r="E60" s="857"/>
      <c r="F60" s="857"/>
      <c r="G60" s="857"/>
      <c r="H60" s="857"/>
      <c r="I60" s="857"/>
      <c r="J60" s="857"/>
      <c r="K60" s="857"/>
      <c r="L60" s="857"/>
      <c r="M60" s="857"/>
      <c r="N60" s="857"/>
      <c r="O60" s="857"/>
      <c r="P60" s="857"/>
    </row>
    <row r="61" spans="1:16" customFormat="1" ht="12.75" customHeight="1">
      <c r="B61" s="137"/>
    </row>
    <row r="62" spans="1:16" customFormat="1" ht="12.75" customHeight="1">
      <c r="B62" s="137"/>
    </row>
    <row r="63" spans="1:16" s="114" customFormat="1">
      <c r="B63" s="114" t="s">
        <v>8</v>
      </c>
      <c r="L63" s="142" t="str">
        <f>Koptame!B41</f>
        <v>Pārbaudīja:</v>
      </c>
      <c r="M63" s="142"/>
      <c r="N63" s="142"/>
      <c r="O63" s="142"/>
      <c r="P63" s="142"/>
    </row>
    <row r="64" spans="1:16" s="114" customFormat="1">
      <c r="C64" s="134">
        <f>Koptame!C36</f>
        <v>0</v>
      </c>
      <c r="L64" s="134"/>
      <c r="M64" s="854">
        <f>Koptame!C42</f>
        <v>0</v>
      </c>
      <c r="N64" s="854"/>
      <c r="O64" s="142"/>
      <c r="P64" s="142"/>
    </row>
    <row r="65" spans="2:16" s="114" customFormat="1">
      <c r="C65" s="133">
        <f>Koptame!C37</f>
        <v>0</v>
      </c>
      <c r="L65" s="133"/>
      <c r="M65" s="855">
        <f>Koptame!C43</f>
        <v>0</v>
      </c>
      <c r="N65" s="855"/>
      <c r="O65" s="142"/>
      <c r="P65" s="142"/>
    </row>
    <row r="66" spans="2:16" s="114" customFormat="1" collapsed="1">
      <c r="B66" s="135"/>
      <c r="F66" s="135"/>
      <c r="G66" s="135"/>
    </row>
  </sheetData>
  <autoFilter ref="D1:D66" xr:uid="{00000000-0009-0000-0000-00001F000000}"/>
  <mergeCells count="17">
    <mergeCell ref="A2:P2"/>
    <mergeCell ref="D3:P3"/>
    <mergeCell ref="D4:P4"/>
    <mergeCell ref="D5:P5"/>
    <mergeCell ref="L9:O9"/>
    <mergeCell ref="F11:K11"/>
    <mergeCell ref="L11:P11"/>
    <mergeCell ref="C56:K56"/>
    <mergeCell ref="M65:N65"/>
    <mergeCell ref="M64:N64"/>
    <mergeCell ref="A60:P60"/>
    <mergeCell ref="A59:P59"/>
    <mergeCell ref="A11:A12"/>
    <mergeCell ref="B11:B12"/>
    <mergeCell ref="C11:C12"/>
    <mergeCell ref="D11:D12"/>
    <mergeCell ref="E11:E12"/>
  </mergeCells>
  <conditionalFormatting sqref="I22">
    <cfRule type="expression" dxfId="193" priority="1">
      <formula>#REF!&gt;0</formula>
    </cfRule>
    <cfRule type="expression" dxfId="192" priority="2">
      <formula>#REF!=3</formula>
    </cfRule>
    <cfRule type="expression" dxfId="191" priority="3">
      <formula>#REF!=2</formula>
    </cfRule>
    <cfRule type="expression" dxfId="190" priority="4">
      <formula>#REF!=1</formula>
    </cfRule>
    <cfRule type="expression" dxfId="189" priority="5"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rowBreaks count="1" manualBreakCount="1">
    <brk id="48"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92D050"/>
  </sheetPr>
  <dimension ref="A1:P57"/>
  <sheetViews>
    <sheetView showZeros="0" view="pageBreakPreview" topLeftCell="A34" zoomScale="130" zoomScaleNormal="100" zoomScaleSheetLayoutView="130" workbookViewId="0">
      <selection activeCell="D41" sqref="D40:D41"/>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3.28515625" style="19" customWidth="1"/>
    <col min="16" max="16" width="13.7109375" style="19" customWidth="1"/>
    <col min="17" max="16384" width="9.140625" style="19"/>
  </cols>
  <sheetData>
    <row r="1" spans="1:16" s="24" customFormat="1" ht="15">
      <c r="E1" s="21"/>
      <c r="F1" s="21"/>
      <c r="G1" s="155" t="s">
        <v>87</v>
      </c>
      <c r="H1" s="111" t="str">
        <f>kops3!B22</f>
        <v>3,2</v>
      </c>
      <c r="I1" s="53"/>
    </row>
    <row r="2" spans="1:16" s="24" customFormat="1" ht="15">
      <c r="A2" s="865" t="str">
        <f>C13</f>
        <v>Ārējā  kanalizācija</v>
      </c>
      <c r="B2" s="865"/>
      <c r="C2" s="865"/>
      <c r="D2" s="865"/>
      <c r="E2" s="865"/>
      <c r="F2" s="865"/>
      <c r="G2" s="865"/>
      <c r="H2" s="865"/>
      <c r="I2" s="865"/>
      <c r="J2" s="865"/>
      <c r="K2" s="865"/>
      <c r="L2" s="865"/>
      <c r="M2" s="865"/>
      <c r="N2" s="865"/>
      <c r="O2" s="865"/>
      <c r="P2" s="865"/>
    </row>
    <row r="3" spans="1:16" ht="15">
      <c r="A3" s="20"/>
      <c r="B3" s="20"/>
      <c r="C3" s="20" t="s">
        <v>11</v>
      </c>
      <c r="D3" s="867" t="str">
        <f>Koptame!C11</f>
        <v>Pirmsskolas izglītības iestāde</v>
      </c>
      <c r="E3" s="867"/>
      <c r="F3" s="867"/>
      <c r="G3" s="867"/>
      <c r="H3" s="867"/>
      <c r="I3" s="867"/>
      <c r="J3" s="867"/>
      <c r="K3" s="867"/>
      <c r="L3" s="867"/>
      <c r="M3" s="867"/>
      <c r="N3" s="867"/>
      <c r="O3" s="867"/>
      <c r="P3" s="867"/>
    </row>
    <row r="4" spans="1:16" ht="15">
      <c r="A4" s="20"/>
      <c r="B4" s="20"/>
      <c r="C4" s="20" t="s">
        <v>12</v>
      </c>
      <c r="D4" s="867" t="str">
        <f>Koptame!C12</f>
        <v>Pirmsskolas izglītības iestādes jaunbūve</v>
      </c>
      <c r="E4" s="867"/>
      <c r="F4" s="867"/>
      <c r="G4" s="867"/>
      <c r="H4" s="867"/>
      <c r="I4" s="867"/>
      <c r="J4" s="867"/>
      <c r="K4" s="867"/>
      <c r="L4" s="867"/>
      <c r="M4" s="867"/>
      <c r="N4" s="867"/>
      <c r="O4" s="867"/>
      <c r="P4" s="867"/>
    </row>
    <row r="5" spans="1:16" ht="15">
      <c r="A5" s="20"/>
      <c r="B5" s="20"/>
      <c r="C5" s="20" t="s">
        <v>13</v>
      </c>
      <c r="D5" s="867" t="str">
        <f>Koptame!C13</f>
        <v>Baložu iela 33, Baloži, Ķekavas novads</v>
      </c>
      <c r="E5" s="867"/>
      <c r="F5" s="867"/>
      <c r="G5" s="867"/>
      <c r="H5" s="867"/>
      <c r="I5" s="867"/>
      <c r="J5" s="867"/>
      <c r="K5" s="867"/>
      <c r="L5" s="867"/>
      <c r="M5" s="867"/>
      <c r="N5" s="867"/>
      <c r="O5" s="867"/>
      <c r="P5" s="867"/>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P47</f>
        <v>0</v>
      </c>
    </row>
    <row r="8" spans="1:16">
      <c r="A8" s="23"/>
      <c r="B8" s="23"/>
      <c r="D8" s="27"/>
      <c r="E8" s="43"/>
      <c r="F8" s="43"/>
      <c r="G8" s="43"/>
      <c r="H8" s="43"/>
      <c r="I8" s="54"/>
      <c r="J8" s="43"/>
      <c r="K8" s="43"/>
      <c r="N8" s="43"/>
      <c r="O8" s="43"/>
      <c r="P8" s="25"/>
    </row>
    <row r="9" spans="1:16" ht="15.4" customHeight="1">
      <c r="A9" s="45"/>
      <c r="B9" s="45"/>
      <c r="J9" s="44"/>
      <c r="K9" s="44"/>
      <c r="L9" s="866" t="str">
        <f>Koptame!D16</f>
        <v xml:space="preserve">Tāme sastādīta:   </v>
      </c>
      <c r="M9" s="866"/>
      <c r="N9" s="866"/>
      <c r="O9" s="866"/>
      <c r="P9" s="44"/>
    </row>
    <row r="10" spans="1:16" ht="15">
      <c r="A10" s="45"/>
      <c r="B10" s="45"/>
    </row>
    <row r="11" spans="1:16" ht="14.25" customHeight="1">
      <c r="A11" s="858" t="s">
        <v>15</v>
      </c>
      <c r="B11" s="868" t="s">
        <v>21</v>
      </c>
      <c r="C11" s="861" t="s">
        <v>91</v>
      </c>
      <c r="D11" s="862" t="s">
        <v>22</v>
      </c>
      <c r="E11" s="858" t="s">
        <v>23</v>
      </c>
      <c r="F11" s="856" t="s">
        <v>24</v>
      </c>
      <c r="G11" s="856"/>
      <c r="H11" s="856"/>
      <c r="I11" s="856"/>
      <c r="J11" s="856"/>
      <c r="K11" s="856"/>
      <c r="L11" s="856" t="s">
        <v>25</v>
      </c>
      <c r="M11" s="856"/>
      <c r="N11" s="856"/>
      <c r="O11" s="856"/>
      <c r="P11" s="856"/>
    </row>
    <row r="12" spans="1:16" ht="64.5">
      <c r="A12" s="858"/>
      <c r="B12" s="869"/>
      <c r="C12" s="861"/>
      <c r="D12" s="862"/>
      <c r="E12" s="858"/>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v>0</v>
      </c>
      <c r="C13" s="244" t="str">
        <f>kops3!C22</f>
        <v>Ārējā  kanalizācija</v>
      </c>
      <c r="D13" s="224"/>
      <c r="E13" s="225"/>
      <c r="F13" s="248">
        <v>0</v>
      </c>
      <c r="G13" s="247">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c r="A14" s="251"/>
      <c r="B14" s="408"/>
      <c r="C14" s="564" t="s">
        <v>1172</v>
      </c>
      <c r="D14" s="564"/>
      <c r="E14" s="564"/>
      <c r="F14" s="164"/>
      <c r="G14" s="164"/>
      <c r="H14" s="178"/>
      <c r="I14" s="178"/>
      <c r="J14" s="178"/>
      <c r="K14" s="231">
        <f t="shared" ref="K14" si="6">SUM(H14:J14)</f>
        <v>0</v>
      </c>
      <c r="L14" s="232">
        <f t="shared" ref="L14" si="7">ROUND(F14*E14,2)</f>
        <v>0</v>
      </c>
      <c r="M14" s="231">
        <f t="shared" ref="M14" si="8">ROUND(H14*E14,2)</f>
        <v>0</v>
      </c>
      <c r="N14" s="231">
        <f t="shared" ref="N14" si="9">ROUND(I14*E14,2)</f>
        <v>0</v>
      </c>
      <c r="O14" s="231">
        <f t="shared" ref="O14" si="10">ROUND(J14*E14,2)</f>
        <v>0</v>
      </c>
      <c r="P14" s="233">
        <f t="shared" ref="P14" si="11">SUM(M14:O14)</f>
        <v>0</v>
      </c>
    </row>
    <row r="15" spans="1:16" s="56" customFormat="1" ht="38.25">
      <c r="A15" s="251">
        <v>1</v>
      </c>
      <c r="B15" s="565"/>
      <c r="C15" s="463" t="s">
        <v>617</v>
      </c>
      <c r="D15" s="391" t="s">
        <v>141</v>
      </c>
      <c r="E15" s="565">
        <v>9</v>
      </c>
      <c r="F15" s="182"/>
      <c r="G15" s="182"/>
      <c r="H15" s="182"/>
      <c r="I15" s="182"/>
      <c r="J15" s="182"/>
      <c r="K15" s="231"/>
      <c r="L15" s="232"/>
      <c r="M15" s="231"/>
      <c r="N15" s="231"/>
      <c r="O15" s="231"/>
      <c r="P15" s="233"/>
    </row>
    <row r="16" spans="1:16" s="56" customFormat="1" ht="63.75">
      <c r="A16" s="251">
        <v>2</v>
      </c>
      <c r="B16" s="565"/>
      <c r="C16" s="463" t="s">
        <v>654</v>
      </c>
      <c r="D16" s="391" t="s">
        <v>141</v>
      </c>
      <c r="E16" s="565">
        <v>1</v>
      </c>
      <c r="F16" s="182"/>
      <c r="G16" s="182"/>
      <c r="H16" s="182"/>
      <c r="I16" s="182"/>
      <c r="J16" s="182"/>
      <c r="K16" s="231"/>
      <c r="L16" s="232"/>
      <c r="M16" s="231"/>
      <c r="N16" s="231"/>
      <c r="O16" s="231"/>
      <c r="P16" s="233"/>
    </row>
    <row r="17" spans="1:16" s="56" customFormat="1" ht="38.25">
      <c r="A17" s="251">
        <v>3</v>
      </c>
      <c r="B17" s="565"/>
      <c r="C17" s="463" t="s">
        <v>620</v>
      </c>
      <c r="D17" s="391" t="s">
        <v>141</v>
      </c>
      <c r="E17" s="565">
        <v>1</v>
      </c>
      <c r="F17" s="182"/>
      <c r="G17" s="182"/>
      <c r="H17" s="182"/>
      <c r="I17" s="182"/>
      <c r="J17" s="182"/>
      <c r="K17" s="231"/>
      <c r="L17" s="232"/>
      <c r="M17" s="231"/>
      <c r="N17" s="231"/>
      <c r="O17" s="231"/>
      <c r="P17" s="233"/>
    </row>
    <row r="18" spans="1:16" s="56" customFormat="1" ht="51">
      <c r="A18" s="251">
        <v>4</v>
      </c>
      <c r="B18" s="565"/>
      <c r="C18" s="626" t="s">
        <v>1699</v>
      </c>
      <c r="D18" s="565" t="s">
        <v>146</v>
      </c>
      <c r="E18" s="565">
        <v>33</v>
      </c>
      <c r="F18" s="164"/>
      <c r="G18" s="218"/>
      <c r="H18" s="219"/>
      <c r="I18" s="165"/>
      <c r="J18" s="165"/>
      <c r="K18" s="231"/>
      <c r="L18" s="232"/>
      <c r="M18" s="231"/>
      <c r="N18" s="231"/>
      <c r="O18" s="231"/>
      <c r="P18" s="233"/>
    </row>
    <row r="19" spans="1:16" s="56" customFormat="1" ht="51">
      <c r="A19" s="251">
        <v>5</v>
      </c>
      <c r="B19" s="565"/>
      <c r="C19" s="626" t="s">
        <v>1700</v>
      </c>
      <c r="D19" s="565" t="s">
        <v>146</v>
      </c>
      <c r="E19" s="565">
        <v>30</v>
      </c>
      <c r="F19" s="164"/>
      <c r="G19" s="218"/>
      <c r="H19" s="219"/>
      <c r="I19" s="165"/>
      <c r="J19" s="165"/>
      <c r="K19" s="231"/>
      <c r="L19" s="232"/>
      <c r="M19" s="231"/>
      <c r="N19" s="231"/>
      <c r="O19" s="231"/>
      <c r="P19" s="233"/>
    </row>
    <row r="20" spans="1:16" s="56" customFormat="1" ht="51">
      <c r="A20" s="251">
        <v>6</v>
      </c>
      <c r="B20" s="565"/>
      <c r="C20" s="626" t="s">
        <v>1701</v>
      </c>
      <c r="D20" s="565" t="s">
        <v>146</v>
      </c>
      <c r="E20" s="565">
        <v>145</v>
      </c>
      <c r="F20" s="164"/>
      <c r="G20" s="218"/>
      <c r="H20" s="219"/>
      <c r="I20" s="165"/>
      <c r="J20" s="165"/>
      <c r="K20" s="231"/>
      <c r="L20" s="232"/>
      <c r="M20" s="231"/>
      <c r="N20" s="231"/>
      <c r="O20" s="231"/>
      <c r="P20" s="233"/>
    </row>
    <row r="21" spans="1:16" s="56" customFormat="1">
      <c r="A21" s="251">
        <v>7</v>
      </c>
      <c r="B21" s="565"/>
      <c r="C21" s="566" t="s">
        <v>624</v>
      </c>
      <c r="D21" s="565" t="s">
        <v>653</v>
      </c>
      <c r="E21" s="565">
        <v>104</v>
      </c>
      <c r="F21" s="211"/>
      <c r="G21" s="182"/>
      <c r="H21" s="212"/>
      <c r="I21" s="212"/>
      <c r="J21" s="212"/>
      <c r="K21" s="231"/>
      <c r="L21" s="232"/>
      <c r="M21" s="231"/>
      <c r="N21" s="231"/>
      <c r="O21" s="231"/>
      <c r="P21" s="233"/>
    </row>
    <row r="22" spans="1:16" s="56" customFormat="1" ht="42.6" customHeight="1">
      <c r="A22" s="251">
        <v>8</v>
      </c>
      <c r="B22" s="565"/>
      <c r="C22" s="463" t="s">
        <v>655</v>
      </c>
      <c r="D22" s="565" t="s">
        <v>653</v>
      </c>
      <c r="E22" s="565">
        <v>42</v>
      </c>
      <c r="F22" s="211"/>
      <c r="G22" s="182"/>
      <c r="H22" s="212"/>
      <c r="I22" s="212"/>
      <c r="J22" s="212"/>
      <c r="K22" s="231"/>
      <c r="L22" s="232"/>
      <c r="M22" s="231"/>
      <c r="N22" s="231"/>
      <c r="O22" s="231"/>
      <c r="P22" s="233"/>
    </row>
    <row r="23" spans="1:16" s="56" customFormat="1" ht="116.65" customHeight="1">
      <c r="A23" s="251">
        <v>9</v>
      </c>
      <c r="B23" s="565"/>
      <c r="C23" s="626" t="s">
        <v>1702</v>
      </c>
      <c r="D23" s="391" t="s">
        <v>141</v>
      </c>
      <c r="E23" s="565">
        <v>1</v>
      </c>
      <c r="F23" s="211"/>
      <c r="G23" s="182"/>
      <c r="H23" s="211"/>
      <c r="I23" s="220"/>
      <c r="J23" s="220"/>
      <c r="K23" s="231"/>
      <c r="L23" s="232"/>
      <c r="M23" s="231"/>
      <c r="N23" s="231"/>
      <c r="O23" s="231"/>
      <c r="P23" s="233"/>
    </row>
    <row r="24" spans="1:16" s="56" customFormat="1">
      <c r="A24" s="251">
        <v>10</v>
      </c>
      <c r="B24" s="565"/>
      <c r="C24" s="463" t="s">
        <v>628</v>
      </c>
      <c r="D24" s="565" t="s">
        <v>146</v>
      </c>
      <c r="E24" s="565">
        <v>207</v>
      </c>
      <c r="F24" s="211"/>
      <c r="G24" s="182"/>
      <c r="H24" s="211"/>
      <c r="I24" s="212"/>
      <c r="J24" s="211"/>
      <c r="K24" s="231"/>
      <c r="L24" s="232"/>
      <c r="M24" s="231"/>
      <c r="N24" s="231"/>
      <c r="O24" s="231"/>
      <c r="P24" s="233"/>
    </row>
    <row r="25" spans="1:16" s="56" customFormat="1">
      <c r="A25" s="251">
        <v>11</v>
      </c>
      <c r="B25" s="565"/>
      <c r="C25" s="463" t="s">
        <v>622</v>
      </c>
      <c r="D25" s="565" t="s">
        <v>146</v>
      </c>
      <c r="E25" s="565">
        <v>207</v>
      </c>
      <c r="F25" s="211"/>
      <c r="G25" s="182"/>
      <c r="H25" s="211"/>
      <c r="I25" s="212"/>
      <c r="J25" s="211"/>
      <c r="K25" s="231"/>
      <c r="L25" s="232"/>
      <c r="M25" s="231"/>
      <c r="N25" s="231"/>
      <c r="O25" s="231"/>
      <c r="P25" s="233"/>
    </row>
    <row r="26" spans="1:16" s="56" customFormat="1">
      <c r="A26" s="251">
        <v>12</v>
      </c>
      <c r="B26" s="565"/>
      <c r="C26" s="463" t="s">
        <v>1173</v>
      </c>
      <c r="D26" s="565" t="s">
        <v>146</v>
      </c>
      <c r="E26" s="565">
        <v>145</v>
      </c>
      <c r="F26" s="211"/>
      <c r="G26" s="182"/>
      <c r="H26" s="211"/>
      <c r="I26" s="212"/>
      <c r="J26" s="211"/>
      <c r="K26" s="231"/>
      <c r="L26" s="232"/>
      <c r="M26" s="231"/>
      <c r="N26" s="231"/>
      <c r="O26" s="231"/>
      <c r="P26" s="233"/>
    </row>
    <row r="27" spans="1:16" s="56" customFormat="1" ht="51">
      <c r="A27" s="251">
        <v>13</v>
      </c>
      <c r="B27" s="565"/>
      <c r="C27" s="463" t="s">
        <v>1174</v>
      </c>
      <c r="D27" s="565" t="s">
        <v>1175</v>
      </c>
      <c r="E27" s="565">
        <v>3</v>
      </c>
      <c r="F27" s="211"/>
      <c r="G27" s="182"/>
      <c r="H27" s="211"/>
      <c r="I27" s="212"/>
      <c r="J27" s="211"/>
      <c r="K27" s="231"/>
      <c r="L27" s="232"/>
      <c r="M27" s="231"/>
      <c r="N27" s="231"/>
      <c r="O27" s="231"/>
      <c r="P27" s="233"/>
    </row>
    <row r="28" spans="1:16" s="56" customFormat="1">
      <c r="A28" s="251">
        <v>14</v>
      </c>
      <c r="B28" s="565"/>
      <c r="C28" s="566" t="s">
        <v>301</v>
      </c>
      <c r="D28" s="391" t="s">
        <v>141</v>
      </c>
      <c r="E28" s="565">
        <v>1</v>
      </c>
      <c r="F28" s="164"/>
      <c r="G28" s="164"/>
      <c r="H28" s="178"/>
      <c r="I28" s="178"/>
      <c r="J28" s="178"/>
      <c r="K28" s="231"/>
      <c r="L28" s="232"/>
      <c r="M28" s="231"/>
      <c r="N28" s="231"/>
      <c r="O28" s="231"/>
      <c r="P28" s="233"/>
    </row>
    <row r="29" spans="1:16" s="56" customFormat="1">
      <c r="A29" s="251"/>
      <c r="B29" s="408"/>
      <c r="C29" s="567" t="s">
        <v>1207</v>
      </c>
      <c r="D29" s="567"/>
      <c r="E29" s="567"/>
      <c r="F29" s="164"/>
      <c r="G29" s="164"/>
      <c r="H29" s="178"/>
      <c r="I29" s="178"/>
      <c r="J29" s="178"/>
      <c r="K29" s="231"/>
      <c r="L29" s="232"/>
      <c r="M29" s="231"/>
      <c r="N29" s="231"/>
      <c r="O29" s="231"/>
      <c r="P29" s="233"/>
    </row>
    <row r="30" spans="1:16" s="56" customFormat="1" ht="51">
      <c r="A30" s="251" t="s">
        <v>609</v>
      </c>
      <c r="B30" s="568"/>
      <c r="C30" s="627" t="s">
        <v>1703</v>
      </c>
      <c r="D30" s="570" t="s">
        <v>146</v>
      </c>
      <c r="E30" s="570">
        <v>41</v>
      </c>
      <c r="F30" s="164"/>
      <c r="G30" s="218"/>
      <c r="H30" s="219"/>
      <c r="I30" s="165"/>
      <c r="J30" s="165"/>
      <c r="K30" s="231"/>
      <c r="L30" s="232"/>
      <c r="M30" s="231"/>
      <c r="N30" s="231"/>
      <c r="O30" s="231"/>
      <c r="P30" s="233"/>
    </row>
    <row r="31" spans="1:16" s="56" customFormat="1" ht="63.75">
      <c r="A31" s="251" t="s">
        <v>610</v>
      </c>
      <c r="B31" s="568"/>
      <c r="C31" s="627" t="s">
        <v>1704</v>
      </c>
      <c r="D31" s="570" t="s">
        <v>146</v>
      </c>
      <c r="E31" s="570">
        <v>204</v>
      </c>
      <c r="F31" s="164"/>
      <c r="G31" s="218"/>
      <c r="H31" s="219"/>
      <c r="I31" s="165"/>
      <c r="J31" s="165"/>
      <c r="K31" s="231"/>
      <c r="L31" s="232"/>
      <c r="M31" s="231"/>
      <c r="N31" s="231"/>
      <c r="O31" s="231"/>
      <c r="P31" s="233"/>
    </row>
    <row r="32" spans="1:16" s="56" customFormat="1" ht="51">
      <c r="A32" s="251" t="s">
        <v>611</v>
      </c>
      <c r="B32" s="568"/>
      <c r="C32" s="627" t="s">
        <v>1705</v>
      </c>
      <c r="D32" s="570" t="s">
        <v>146</v>
      </c>
      <c r="E32" s="570">
        <v>45</v>
      </c>
      <c r="F32" s="164"/>
      <c r="G32" s="218"/>
      <c r="H32" s="219"/>
      <c r="I32" s="165"/>
      <c r="J32" s="165"/>
      <c r="K32" s="231"/>
      <c r="L32" s="232"/>
      <c r="M32" s="231"/>
      <c r="N32" s="231"/>
      <c r="O32" s="231"/>
      <c r="P32" s="233"/>
    </row>
    <row r="33" spans="1:16" s="56" customFormat="1" ht="63.75">
      <c r="A33" s="251" t="s">
        <v>612</v>
      </c>
      <c r="B33" s="568"/>
      <c r="C33" s="627" t="s">
        <v>1706</v>
      </c>
      <c r="D33" s="570" t="s">
        <v>146</v>
      </c>
      <c r="E33" s="570">
        <v>33</v>
      </c>
      <c r="F33" s="164"/>
      <c r="G33" s="218"/>
      <c r="H33" s="219"/>
      <c r="I33" s="165"/>
      <c r="J33" s="165"/>
      <c r="K33" s="231"/>
      <c r="L33" s="232"/>
      <c r="M33" s="231"/>
      <c r="N33" s="231"/>
      <c r="O33" s="231"/>
      <c r="P33" s="233"/>
    </row>
    <row r="34" spans="1:16" s="56" customFormat="1" ht="38.25">
      <c r="A34" s="251" t="s">
        <v>613</v>
      </c>
      <c r="B34" s="568"/>
      <c r="C34" s="627" t="s">
        <v>1707</v>
      </c>
      <c r="D34" s="570" t="s">
        <v>146</v>
      </c>
      <c r="E34" s="570">
        <v>15</v>
      </c>
      <c r="F34" s="164"/>
      <c r="G34" s="218"/>
      <c r="H34" s="219"/>
      <c r="I34" s="165"/>
      <c r="J34" s="165"/>
      <c r="K34" s="231"/>
      <c r="L34" s="232"/>
      <c r="M34" s="231"/>
      <c r="N34" s="231"/>
      <c r="O34" s="231"/>
      <c r="P34" s="233"/>
    </row>
    <row r="35" spans="1:16" s="56" customFormat="1" ht="51">
      <c r="A35" s="251" t="s">
        <v>614</v>
      </c>
      <c r="B35" s="568"/>
      <c r="C35" s="627" t="s">
        <v>1708</v>
      </c>
      <c r="D35" s="391" t="s">
        <v>141</v>
      </c>
      <c r="E35" s="570">
        <v>14</v>
      </c>
      <c r="F35" s="217"/>
      <c r="G35" s="179"/>
      <c r="H35" s="214"/>
      <c r="I35" s="214"/>
      <c r="J35" s="214"/>
      <c r="K35" s="231"/>
      <c r="L35" s="232"/>
      <c r="M35" s="231"/>
      <c r="N35" s="231"/>
      <c r="O35" s="231"/>
      <c r="P35" s="233"/>
    </row>
    <row r="36" spans="1:16" s="56" customFormat="1" ht="38.25">
      <c r="A36" s="251" t="s">
        <v>615</v>
      </c>
      <c r="B36" s="568"/>
      <c r="C36" s="463" t="s">
        <v>617</v>
      </c>
      <c r="D36" s="391" t="s">
        <v>141</v>
      </c>
      <c r="E36" s="565">
        <v>7</v>
      </c>
      <c r="F36" s="182"/>
      <c r="G36" s="182"/>
      <c r="H36" s="182"/>
      <c r="I36" s="182"/>
      <c r="J36" s="182"/>
      <c r="K36" s="231"/>
      <c r="L36" s="232"/>
      <c r="M36" s="231"/>
      <c r="N36" s="231"/>
      <c r="O36" s="231"/>
      <c r="P36" s="233"/>
    </row>
    <row r="37" spans="1:16" s="56" customFormat="1" ht="38.25">
      <c r="A37" s="251" t="s">
        <v>616</v>
      </c>
      <c r="B37" s="568"/>
      <c r="C37" s="463" t="s">
        <v>620</v>
      </c>
      <c r="D37" s="391" t="s">
        <v>141</v>
      </c>
      <c r="E37" s="565">
        <v>2</v>
      </c>
      <c r="F37" s="182"/>
      <c r="G37" s="182"/>
      <c r="H37" s="182"/>
      <c r="I37" s="182"/>
      <c r="J37" s="182"/>
      <c r="K37" s="231"/>
      <c r="L37" s="232"/>
      <c r="M37" s="231"/>
      <c r="N37" s="231"/>
      <c r="O37" s="231"/>
      <c r="P37" s="233"/>
    </row>
    <row r="38" spans="1:16" s="56" customFormat="1" ht="51">
      <c r="A38" s="251" t="s">
        <v>618</v>
      </c>
      <c r="B38" s="568"/>
      <c r="C38" s="626" t="s">
        <v>1709</v>
      </c>
      <c r="D38" s="391" t="s">
        <v>141</v>
      </c>
      <c r="E38" s="565">
        <v>1</v>
      </c>
      <c r="F38" s="182"/>
      <c r="G38" s="182"/>
      <c r="H38" s="182"/>
      <c r="I38" s="182"/>
      <c r="J38" s="182"/>
      <c r="K38" s="231"/>
      <c r="L38" s="232"/>
      <c r="M38" s="231"/>
      <c r="N38" s="231"/>
      <c r="O38" s="231"/>
      <c r="P38" s="233"/>
    </row>
    <row r="39" spans="1:16" s="56" customFormat="1">
      <c r="A39" s="251" t="s">
        <v>619</v>
      </c>
      <c r="B39" s="568"/>
      <c r="C39" s="381" t="s">
        <v>622</v>
      </c>
      <c r="D39" s="565" t="s">
        <v>146</v>
      </c>
      <c r="E39" s="565">
        <v>362</v>
      </c>
      <c r="F39" s="211"/>
      <c r="G39" s="182"/>
      <c r="H39" s="211"/>
      <c r="I39" s="212"/>
      <c r="J39" s="211"/>
      <c r="K39" s="231"/>
      <c r="L39" s="232"/>
      <c r="M39" s="231"/>
      <c r="N39" s="231"/>
      <c r="O39" s="231"/>
      <c r="P39" s="233"/>
    </row>
    <row r="40" spans="1:16" s="56" customFormat="1">
      <c r="A40" s="251" t="s">
        <v>621</v>
      </c>
      <c r="B40" s="568"/>
      <c r="C40" s="566" t="s">
        <v>624</v>
      </c>
      <c r="D40" s="565" t="s">
        <v>653</v>
      </c>
      <c r="E40" s="565">
        <v>211</v>
      </c>
      <c r="F40" s="211"/>
      <c r="G40" s="182"/>
      <c r="H40" s="212"/>
      <c r="I40" s="212"/>
      <c r="J40" s="212"/>
      <c r="K40" s="231"/>
      <c r="L40" s="232"/>
      <c r="M40" s="231"/>
      <c r="N40" s="231"/>
      <c r="O40" s="231"/>
      <c r="P40" s="233"/>
    </row>
    <row r="41" spans="1:16" s="56" customFormat="1" ht="25.5">
      <c r="A41" s="251" t="s">
        <v>623</v>
      </c>
      <c r="B41" s="568"/>
      <c r="C41" s="569" t="s">
        <v>626</v>
      </c>
      <c r="D41" s="570" t="s">
        <v>653</v>
      </c>
      <c r="E41" s="571">
        <v>80</v>
      </c>
      <c r="F41" s="211"/>
      <c r="G41" s="182"/>
      <c r="H41" s="212"/>
      <c r="I41" s="212"/>
      <c r="J41" s="212"/>
      <c r="K41" s="231"/>
      <c r="L41" s="232"/>
      <c r="M41" s="231"/>
      <c r="N41" s="231"/>
      <c r="O41" s="231"/>
      <c r="P41" s="233"/>
    </row>
    <row r="42" spans="1:16" s="56" customFormat="1" ht="25.5">
      <c r="A42" s="251" t="s">
        <v>625</v>
      </c>
      <c r="B42" s="568"/>
      <c r="C42" s="569" t="s">
        <v>1208</v>
      </c>
      <c r="D42" s="391" t="s">
        <v>141</v>
      </c>
      <c r="E42" s="571">
        <v>1</v>
      </c>
      <c r="F42" s="211"/>
      <c r="G42" s="182"/>
      <c r="H42" s="211"/>
      <c r="I42" s="212"/>
      <c r="J42" s="211"/>
      <c r="K42" s="231"/>
      <c r="L42" s="232"/>
      <c r="M42" s="231"/>
      <c r="N42" s="231"/>
      <c r="O42" s="231"/>
      <c r="P42" s="233"/>
    </row>
    <row r="43" spans="1:16" s="56" customFormat="1" ht="51">
      <c r="A43" s="251" t="s">
        <v>627</v>
      </c>
      <c r="B43" s="568"/>
      <c r="C43" s="569" t="s">
        <v>1209</v>
      </c>
      <c r="D43" s="391" t="s">
        <v>141</v>
      </c>
      <c r="E43" s="571">
        <v>2</v>
      </c>
      <c r="F43" s="211"/>
      <c r="G43" s="182"/>
      <c r="H43" s="211"/>
      <c r="I43" s="212"/>
      <c r="J43" s="211"/>
      <c r="K43" s="231"/>
      <c r="L43" s="232"/>
      <c r="M43" s="231"/>
      <c r="N43" s="231"/>
      <c r="O43" s="231"/>
      <c r="P43" s="233"/>
    </row>
    <row r="44" spans="1:16" s="56" customFormat="1">
      <c r="A44" s="251" t="s">
        <v>629</v>
      </c>
      <c r="B44" s="568"/>
      <c r="C44" s="572" t="s">
        <v>628</v>
      </c>
      <c r="D44" s="391" t="s">
        <v>141</v>
      </c>
      <c r="E44" s="570">
        <v>1</v>
      </c>
      <c r="F44" s="211"/>
      <c r="G44" s="182"/>
      <c r="H44" s="211"/>
      <c r="I44" s="212"/>
      <c r="J44" s="211"/>
      <c r="K44" s="231"/>
      <c r="L44" s="232"/>
      <c r="M44" s="231"/>
      <c r="N44" s="231"/>
      <c r="O44" s="231"/>
      <c r="P44" s="233"/>
    </row>
    <row r="45" spans="1:16" s="56" customFormat="1">
      <c r="A45" s="251" t="s">
        <v>806</v>
      </c>
      <c r="B45" s="568"/>
      <c r="C45" s="572" t="s">
        <v>301</v>
      </c>
      <c r="D45" s="391" t="s">
        <v>141</v>
      </c>
      <c r="E45" s="570">
        <v>1</v>
      </c>
      <c r="F45" s="164"/>
      <c r="G45" s="164"/>
      <c r="H45" s="178"/>
      <c r="I45" s="178"/>
      <c r="J45" s="178"/>
      <c r="K45" s="231"/>
      <c r="L45" s="232"/>
      <c r="M45" s="231"/>
      <c r="N45" s="231"/>
      <c r="O45" s="231"/>
      <c r="P45" s="233"/>
    </row>
    <row r="46" spans="1:16">
      <c r="A46" s="252"/>
      <c r="B46" s="378"/>
      <c r="C46" s="254"/>
      <c r="D46" s="255"/>
      <c r="E46" s="256"/>
      <c r="F46" s="256"/>
      <c r="G46" s="256"/>
      <c r="H46" s="257"/>
      <c r="I46" s="257"/>
      <c r="J46" s="256"/>
      <c r="K46" s="256"/>
      <c r="L46" s="256"/>
      <c r="M46" s="256"/>
      <c r="N46" s="256"/>
      <c r="O46" s="256"/>
      <c r="P46" s="258"/>
    </row>
    <row r="47" spans="1:16" ht="15.4" customHeight="1">
      <c r="A47" s="223"/>
      <c r="B47" s="223"/>
      <c r="C47" s="863" t="s">
        <v>98</v>
      </c>
      <c r="D47" s="864"/>
      <c r="E47" s="864"/>
      <c r="F47" s="864"/>
      <c r="G47" s="864"/>
      <c r="H47" s="864"/>
      <c r="I47" s="864"/>
      <c r="J47" s="864"/>
      <c r="K47" s="864"/>
      <c r="L47" s="241"/>
      <c r="M47" s="241"/>
      <c r="N47" s="241"/>
      <c r="O47" s="241"/>
      <c r="P47" s="241"/>
    </row>
    <row r="48" spans="1:16" s="114" customFormat="1" collapsed="1">
      <c r="I48" s="135"/>
    </row>
    <row r="49" spans="1:16" customFormat="1" ht="12.75" customHeight="1">
      <c r="B49" s="136" t="s">
        <v>52</v>
      </c>
    </row>
    <row r="50" spans="1:16" customFormat="1" ht="45" customHeight="1">
      <c r="A50" s="857"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0" s="857"/>
      <c r="C50" s="857"/>
      <c r="D50" s="857"/>
      <c r="E50" s="857"/>
      <c r="F50" s="857"/>
      <c r="G50" s="857"/>
      <c r="H50" s="857"/>
      <c r="I50" s="857"/>
      <c r="J50" s="857"/>
      <c r="K50" s="857"/>
      <c r="L50" s="857"/>
      <c r="M50" s="857"/>
      <c r="N50" s="857"/>
      <c r="O50" s="857"/>
      <c r="P50" s="857"/>
    </row>
    <row r="51" spans="1:16" customFormat="1" ht="69.95" customHeight="1">
      <c r="A51" s="857">
        <f>'3,1'!$A$60</f>
        <v>0</v>
      </c>
      <c r="B51" s="857"/>
      <c r="C51" s="857"/>
      <c r="D51" s="857"/>
      <c r="E51" s="857"/>
      <c r="F51" s="857"/>
      <c r="G51" s="857"/>
      <c r="H51" s="857"/>
      <c r="I51" s="857"/>
      <c r="J51" s="857"/>
      <c r="K51" s="857"/>
      <c r="L51" s="857"/>
      <c r="M51" s="857"/>
      <c r="N51" s="857"/>
      <c r="O51" s="857"/>
      <c r="P51" s="857"/>
    </row>
    <row r="52" spans="1:16" customFormat="1" ht="12.75" customHeight="1">
      <c r="B52" s="137"/>
    </row>
    <row r="53" spans="1:16" customFormat="1" ht="12.75" customHeight="1">
      <c r="B53" s="137"/>
    </row>
    <row r="54" spans="1:16" s="114" customFormat="1">
      <c r="B54" s="114" t="str">
        <f>'3,1'!B63</f>
        <v>Sastādīja:</v>
      </c>
      <c r="L54" s="142" t="str">
        <f>'3,1'!L63</f>
        <v>Pārbaudīja:</v>
      </c>
      <c r="M54" s="142"/>
      <c r="N54" s="142"/>
    </row>
    <row r="55" spans="1:16" s="114" customFormat="1">
      <c r="C55" s="134">
        <f>'3,1'!C64</f>
        <v>0</v>
      </c>
      <c r="L55" s="134"/>
      <c r="M55" s="854">
        <f>'3,1'!M64</f>
        <v>0</v>
      </c>
      <c r="N55" s="854"/>
    </row>
    <row r="56" spans="1:16" s="114" customFormat="1">
      <c r="C56" s="133">
        <f>'3,1'!C65</f>
        <v>0</v>
      </c>
      <c r="L56" s="133"/>
      <c r="M56" s="855">
        <f>'3,1'!M65</f>
        <v>0</v>
      </c>
      <c r="N56" s="855"/>
    </row>
    <row r="57" spans="1:16" s="114" customFormat="1" collapsed="1">
      <c r="B57" s="135">
        <f>'3,1'!B66</f>
        <v>0</v>
      </c>
      <c r="C57" s="114">
        <f>'3,1'!C66</f>
        <v>0</v>
      </c>
      <c r="F57" s="135"/>
      <c r="G57" s="135"/>
      <c r="M57" s="114">
        <f>'3,1'!M66</f>
        <v>0</v>
      </c>
      <c r="N57" s="114">
        <f>'3,1'!N66</f>
        <v>0</v>
      </c>
    </row>
  </sheetData>
  <autoFilter ref="D1:D57" xr:uid="{00000000-0009-0000-0000-000020000000}"/>
  <mergeCells count="17">
    <mergeCell ref="A2:P2"/>
    <mergeCell ref="D3:P3"/>
    <mergeCell ref="D4:P4"/>
    <mergeCell ref="D5:P5"/>
    <mergeCell ref="L9:O9"/>
    <mergeCell ref="M56:N56"/>
    <mergeCell ref="F11:K11"/>
    <mergeCell ref="L11:P11"/>
    <mergeCell ref="C47:K47"/>
    <mergeCell ref="M55:N55"/>
    <mergeCell ref="A51:P51"/>
    <mergeCell ref="A50:P50"/>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92D050"/>
  </sheetPr>
  <dimension ref="A1:S68"/>
  <sheetViews>
    <sheetView showZeros="0" view="pageBreakPreview" topLeftCell="A47" zoomScale="110" zoomScaleNormal="100" zoomScaleSheetLayoutView="110" workbookViewId="0">
      <selection activeCell="F36" sqref="F36"/>
    </sheetView>
  </sheetViews>
  <sheetFormatPr defaultColWidth="9.140625" defaultRowHeight="14.25"/>
  <cols>
    <col min="1" max="1" width="9" style="19" customWidth="1"/>
    <col min="2" max="2" width="5" style="19" customWidth="1"/>
    <col min="3" max="3" width="40.28515625" style="19" customWidth="1"/>
    <col min="4" max="4" width="16.42578125" style="19" customWidth="1"/>
    <col min="5" max="5" width="8.140625" style="19" customWidth="1"/>
    <col min="6" max="9" width="9.140625" style="19"/>
    <col min="10" max="10" width="9.140625" style="56"/>
    <col min="11" max="12" width="9.140625" style="19"/>
    <col min="13" max="13" width="13.28515625" style="19" customWidth="1"/>
    <col min="14" max="14" width="12.28515625" style="19" customWidth="1"/>
    <col min="15" max="15" width="12.7109375" style="19" customWidth="1"/>
    <col min="16" max="16" width="11.7109375" style="19" customWidth="1"/>
    <col min="17" max="17" width="13.7109375" style="19" customWidth="1"/>
    <col min="18" max="16384" width="9.140625" style="19"/>
  </cols>
  <sheetData>
    <row r="1" spans="1:19" s="24" customFormat="1" ht="15">
      <c r="F1" s="21"/>
      <c r="G1" s="21"/>
      <c r="H1" s="155" t="s">
        <v>87</v>
      </c>
      <c r="I1" s="111" t="str">
        <f>kops3!$B$23</f>
        <v>3,3</v>
      </c>
      <c r="J1" s="53"/>
    </row>
    <row r="2" spans="1:19" s="24" customFormat="1" ht="15">
      <c r="A2" s="865" t="str">
        <f>C13</f>
        <v>Ārējie elektromontāžas darbi</v>
      </c>
      <c r="B2" s="865"/>
      <c r="C2" s="865"/>
      <c r="D2" s="865"/>
      <c r="E2" s="865"/>
      <c r="F2" s="865"/>
      <c r="G2" s="865"/>
      <c r="H2" s="865"/>
      <c r="I2" s="865"/>
      <c r="J2" s="865"/>
      <c r="K2" s="865"/>
      <c r="L2" s="865"/>
      <c r="M2" s="865"/>
      <c r="N2" s="865"/>
      <c r="O2" s="865"/>
      <c r="P2" s="865"/>
      <c r="Q2" s="865"/>
    </row>
    <row r="3" spans="1:19" ht="15">
      <c r="A3" s="20"/>
      <c r="B3" s="20"/>
      <c r="C3" s="20" t="s">
        <v>11</v>
      </c>
      <c r="D3" s="20"/>
      <c r="E3" s="867" t="str">
        <f>Koptame!C11</f>
        <v>Pirmsskolas izglītības iestāde</v>
      </c>
      <c r="F3" s="867"/>
      <c r="G3" s="867"/>
      <c r="H3" s="867"/>
      <c r="I3" s="867"/>
      <c r="J3" s="867"/>
      <c r="K3" s="867"/>
      <c r="L3" s="867"/>
      <c r="M3" s="867"/>
      <c r="N3" s="867"/>
      <c r="O3" s="867"/>
      <c r="P3" s="867"/>
      <c r="Q3" s="867"/>
    </row>
    <row r="4" spans="1:19" ht="15">
      <c r="A4" s="20"/>
      <c r="B4" s="20"/>
      <c r="C4" s="20" t="s">
        <v>12</v>
      </c>
      <c r="D4" s="20"/>
      <c r="E4" s="867" t="str">
        <f>Koptame!C12</f>
        <v>Pirmsskolas izglītības iestādes jaunbūve</v>
      </c>
      <c r="F4" s="867"/>
      <c r="G4" s="867"/>
      <c r="H4" s="867"/>
      <c r="I4" s="867"/>
      <c r="J4" s="867"/>
      <c r="K4" s="867"/>
      <c r="L4" s="867"/>
      <c r="M4" s="867"/>
      <c r="N4" s="867"/>
      <c r="O4" s="867"/>
      <c r="P4" s="867"/>
      <c r="Q4" s="867"/>
    </row>
    <row r="5" spans="1:19" ht="15">
      <c r="A5" s="20"/>
      <c r="B5" s="20"/>
      <c r="C5" s="20" t="s">
        <v>13</v>
      </c>
      <c r="D5" s="20"/>
      <c r="E5" s="867" t="str">
        <f>Koptame!C13</f>
        <v>Baložu iela 33, Baloži, Ķekavas novads</v>
      </c>
      <c r="F5" s="867"/>
      <c r="G5" s="867"/>
      <c r="H5" s="867"/>
      <c r="I5" s="867"/>
      <c r="J5" s="867"/>
      <c r="K5" s="867"/>
      <c r="L5" s="867"/>
      <c r="M5" s="867"/>
      <c r="N5" s="867"/>
      <c r="O5" s="867"/>
      <c r="P5" s="867"/>
      <c r="Q5" s="867"/>
    </row>
    <row r="6" spans="1:19">
      <c r="A6" s="20"/>
      <c r="B6" s="20"/>
      <c r="C6" s="20" t="str">
        <f>Koptame!B14</f>
        <v>Iepirkuma Id Nr.</v>
      </c>
      <c r="D6" s="20"/>
      <c r="E6" s="22" t="str">
        <f>Koptame!C14</f>
        <v>ĶNP 2023/85</v>
      </c>
      <c r="F6" s="43"/>
      <c r="G6" s="43"/>
      <c r="H6" s="43"/>
      <c r="I6" s="43"/>
      <c r="J6" s="54"/>
      <c r="K6" s="43"/>
      <c r="L6" s="43"/>
      <c r="M6" s="43"/>
      <c r="N6" s="43"/>
      <c r="O6" s="43"/>
      <c r="P6" s="43"/>
      <c r="Q6" s="25"/>
    </row>
    <row r="7" spans="1:19">
      <c r="A7" s="3" t="str">
        <f>Koptame!B17</f>
        <v>Tāme sastādīta 2024.gada tirgus cenās</v>
      </c>
      <c r="B7" s="46"/>
      <c r="E7" s="22"/>
      <c r="F7" s="22"/>
      <c r="G7" s="22"/>
      <c r="H7" s="22"/>
      <c r="I7" s="22"/>
      <c r="J7" s="55"/>
      <c r="K7" s="22"/>
      <c r="L7" s="43"/>
      <c r="M7" s="43"/>
      <c r="N7" s="43"/>
      <c r="O7" s="43"/>
      <c r="P7" s="20" t="s">
        <v>86</v>
      </c>
      <c r="Q7" s="26">
        <f>Q58</f>
        <v>0</v>
      </c>
    </row>
    <row r="8" spans="1:19">
      <c r="A8" s="23"/>
      <c r="B8" s="23"/>
      <c r="E8" s="27"/>
      <c r="F8" s="43"/>
      <c r="G8" s="43"/>
      <c r="H8" s="43"/>
      <c r="I8" s="43"/>
      <c r="J8" s="54"/>
      <c r="K8" s="43"/>
      <c r="L8" s="43"/>
      <c r="O8" s="43"/>
      <c r="P8" s="43"/>
      <c r="Q8" s="25"/>
    </row>
    <row r="9" spans="1:19" ht="15.4" customHeight="1">
      <c r="A9" s="45"/>
      <c r="B9" s="45"/>
      <c r="K9" s="44"/>
      <c r="L9" s="44"/>
      <c r="M9" s="866" t="str">
        <f>Koptame!D16</f>
        <v xml:space="preserve">Tāme sastādīta:   </v>
      </c>
      <c r="N9" s="866"/>
      <c r="O9" s="866"/>
      <c r="P9" s="866"/>
      <c r="Q9" s="44"/>
    </row>
    <row r="10" spans="1:19" ht="15">
      <c r="A10" s="45"/>
      <c r="B10" s="45"/>
    </row>
    <row r="11" spans="1:19" ht="14.25" customHeight="1">
      <c r="A11" s="858" t="s">
        <v>15</v>
      </c>
      <c r="B11" s="868" t="s">
        <v>21</v>
      </c>
      <c r="C11" s="889" t="s">
        <v>91</v>
      </c>
      <c r="D11" s="890"/>
      <c r="E11" s="862" t="s">
        <v>22</v>
      </c>
      <c r="F11" s="858" t="s">
        <v>23</v>
      </c>
      <c r="G11" s="856" t="s">
        <v>24</v>
      </c>
      <c r="H11" s="856"/>
      <c r="I11" s="856"/>
      <c r="J11" s="856"/>
      <c r="K11" s="856"/>
      <c r="L11" s="856"/>
      <c r="M11" s="856" t="s">
        <v>25</v>
      </c>
      <c r="N11" s="856"/>
      <c r="O11" s="856"/>
      <c r="P11" s="856"/>
      <c r="Q11" s="856"/>
    </row>
    <row r="12" spans="1:19" ht="64.5">
      <c r="A12" s="858"/>
      <c r="B12" s="869"/>
      <c r="C12" s="894"/>
      <c r="D12" s="895"/>
      <c r="E12" s="862"/>
      <c r="F12" s="858"/>
      <c r="G12" s="144" t="s">
        <v>26</v>
      </c>
      <c r="H12" s="144" t="s">
        <v>55</v>
      </c>
      <c r="I12" s="144" t="s">
        <v>56</v>
      </c>
      <c r="J12" s="144" t="s">
        <v>89</v>
      </c>
      <c r="K12" s="144" t="s">
        <v>57</v>
      </c>
      <c r="L12" s="144" t="s">
        <v>58</v>
      </c>
      <c r="M12" s="144" t="s">
        <v>18</v>
      </c>
      <c r="N12" s="144" t="s">
        <v>56</v>
      </c>
      <c r="O12" s="144" t="s">
        <v>89</v>
      </c>
      <c r="P12" s="144" t="s">
        <v>57</v>
      </c>
      <c r="Q12" s="144" t="s">
        <v>59</v>
      </c>
    </row>
    <row r="13" spans="1:19" ht="15.75">
      <c r="A13" s="242"/>
      <c r="B13" s="309">
        <v>0</v>
      </c>
      <c r="C13" s="244" t="str">
        <f>kops3!C23</f>
        <v>Ārējie elektromontāžas darbi</v>
      </c>
      <c r="D13" s="244"/>
      <c r="E13" s="224"/>
      <c r="F13" s="225"/>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9" s="56" customFormat="1" ht="18">
      <c r="A14" s="251"/>
      <c r="B14" s="349"/>
      <c r="C14" s="573" t="s">
        <v>1210</v>
      </c>
      <c r="D14" s="574"/>
      <c r="E14" s="574"/>
      <c r="F14" s="574"/>
      <c r="G14" s="164"/>
      <c r="H14" s="164"/>
      <c r="I14" s="178"/>
      <c r="J14" s="178"/>
      <c r="K14" s="178"/>
      <c r="L14" s="231">
        <f t="shared" ref="L14:L15" si="6">SUM(I14:K14)</f>
        <v>0</v>
      </c>
      <c r="M14" s="232">
        <f t="shared" ref="M14:M15" si="7">ROUND(G14*F14,2)</f>
        <v>0</v>
      </c>
      <c r="N14" s="231">
        <f t="shared" ref="N14:N15" si="8">ROUND(I14*F14,2)</f>
        <v>0</v>
      </c>
      <c r="O14" s="231">
        <f t="shared" ref="O14:O15" si="9">ROUND(J14*F14,2)</f>
        <v>0</v>
      </c>
      <c r="P14" s="231">
        <f t="shared" ref="P14:P15" si="10">ROUND(K14*F14,2)</f>
        <v>0</v>
      </c>
      <c r="Q14" s="233">
        <f t="shared" ref="Q14:Q15" si="11">SUM(N14:P14)</f>
        <v>0</v>
      </c>
      <c r="S14" s="94"/>
    </row>
    <row r="15" spans="1:19" s="56" customFormat="1" ht="18">
      <c r="A15" s="251"/>
      <c r="B15" s="349"/>
      <c r="C15" s="573" t="s">
        <v>314</v>
      </c>
      <c r="D15" s="574"/>
      <c r="E15" s="574"/>
      <c r="F15" s="574"/>
      <c r="G15" s="164"/>
      <c r="H15" s="164"/>
      <c r="I15" s="178"/>
      <c r="J15" s="178"/>
      <c r="K15" s="178"/>
      <c r="L15" s="231">
        <f t="shared" si="6"/>
        <v>0</v>
      </c>
      <c r="M15" s="232">
        <f t="shared" si="7"/>
        <v>0</v>
      </c>
      <c r="N15" s="231">
        <f t="shared" si="8"/>
        <v>0</v>
      </c>
      <c r="O15" s="231">
        <f t="shared" si="9"/>
        <v>0</v>
      </c>
      <c r="P15" s="231">
        <f t="shared" si="10"/>
        <v>0</v>
      </c>
      <c r="Q15" s="233">
        <f t="shared" si="11"/>
        <v>0</v>
      </c>
      <c r="S15" s="94"/>
    </row>
    <row r="16" spans="1:19" s="56" customFormat="1">
      <c r="A16" s="251">
        <v>1</v>
      </c>
      <c r="B16" s="575"/>
      <c r="C16" s="576" t="s">
        <v>1211</v>
      </c>
      <c r="D16" s="575" t="s">
        <v>656</v>
      </c>
      <c r="E16" s="575" t="s">
        <v>146</v>
      </c>
      <c r="F16" s="575">
        <v>460</v>
      </c>
      <c r="G16" s="182"/>
      <c r="H16" s="182"/>
      <c r="I16" s="182"/>
      <c r="J16" s="178"/>
      <c r="K16" s="182"/>
      <c r="L16" s="231"/>
      <c r="M16" s="232"/>
      <c r="N16" s="231"/>
      <c r="O16" s="231"/>
      <c r="P16" s="231"/>
      <c r="Q16" s="233"/>
      <c r="S16" s="94"/>
    </row>
    <row r="17" spans="1:19" s="56" customFormat="1">
      <c r="A17" s="251">
        <v>2</v>
      </c>
      <c r="B17" s="575"/>
      <c r="C17" s="576" t="s">
        <v>1212</v>
      </c>
      <c r="D17" s="575" t="s">
        <v>324</v>
      </c>
      <c r="E17" s="575" t="s">
        <v>146</v>
      </c>
      <c r="F17" s="575">
        <v>90</v>
      </c>
      <c r="G17" s="182"/>
      <c r="H17" s="182"/>
      <c r="I17" s="182"/>
      <c r="J17" s="178"/>
      <c r="K17" s="182"/>
      <c r="L17" s="231"/>
      <c r="M17" s="232"/>
      <c r="N17" s="231"/>
      <c r="O17" s="231"/>
      <c r="P17" s="231"/>
      <c r="Q17" s="233"/>
      <c r="S17" s="94"/>
    </row>
    <row r="18" spans="1:19" s="56" customFormat="1">
      <c r="A18" s="251">
        <v>3</v>
      </c>
      <c r="B18" s="575"/>
      <c r="C18" s="576" t="s">
        <v>1213</v>
      </c>
      <c r="D18" s="575" t="s">
        <v>324</v>
      </c>
      <c r="E18" s="575" t="s">
        <v>146</v>
      </c>
      <c r="F18" s="575">
        <v>1775</v>
      </c>
      <c r="G18" s="182"/>
      <c r="H18" s="182"/>
      <c r="I18" s="182"/>
      <c r="J18" s="178"/>
      <c r="K18" s="182"/>
      <c r="L18" s="231"/>
      <c r="M18" s="232"/>
      <c r="N18" s="231"/>
      <c r="O18" s="231"/>
      <c r="P18" s="231"/>
      <c r="Q18" s="233"/>
      <c r="S18" s="94"/>
    </row>
    <row r="19" spans="1:19" s="56" customFormat="1">
      <c r="A19" s="251">
        <v>4</v>
      </c>
      <c r="B19" s="575"/>
      <c r="C19" s="576" t="s">
        <v>1214</v>
      </c>
      <c r="D19" s="575" t="s">
        <v>324</v>
      </c>
      <c r="E19" s="575" t="s">
        <v>146</v>
      </c>
      <c r="F19" s="575">
        <v>230</v>
      </c>
      <c r="G19" s="182"/>
      <c r="H19" s="182"/>
      <c r="I19" s="182"/>
      <c r="J19" s="178"/>
      <c r="K19" s="182"/>
      <c r="L19" s="231"/>
      <c r="M19" s="232"/>
      <c r="N19" s="231"/>
      <c r="O19" s="231"/>
      <c r="P19" s="231"/>
      <c r="Q19" s="233"/>
      <c r="S19" s="94"/>
    </row>
    <row r="20" spans="1:19" s="56" customFormat="1">
      <c r="A20" s="251">
        <v>5</v>
      </c>
      <c r="B20" s="575"/>
      <c r="C20" s="576" t="s">
        <v>1215</v>
      </c>
      <c r="D20" s="575" t="s">
        <v>324</v>
      </c>
      <c r="E20" s="575" t="s">
        <v>146</v>
      </c>
      <c r="F20" s="575">
        <v>160</v>
      </c>
      <c r="G20" s="182"/>
      <c r="H20" s="182"/>
      <c r="I20" s="182"/>
      <c r="J20" s="178"/>
      <c r="K20" s="182"/>
      <c r="L20" s="231"/>
      <c r="M20" s="232"/>
      <c r="N20" s="231"/>
      <c r="O20" s="231"/>
      <c r="P20" s="231"/>
      <c r="Q20" s="233"/>
      <c r="S20" s="94"/>
    </row>
    <row r="21" spans="1:19" s="56" customFormat="1">
      <c r="A21" s="251">
        <v>6</v>
      </c>
      <c r="B21" s="575"/>
      <c r="C21" s="576" t="s">
        <v>1216</v>
      </c>
      <c r="D21" s="575" t="s">
        <v>324</v>
      </c>
      <c r="E21" s="575" t="s">
        <v>146</v>
      </c>
      <c r="F21" s="575">
        <v>15</v>
      </c>
      <c r="G21" s="182"/>
      <c r="H21" s="182"/>
      <c r="I21" s="182"/>
      <c r="J21" s="178"/>
      <c r="K21" s="182"/>
      <c r="L21" s="231"/>
      <c r="M21" s="232"/>
      <c r="N21" s="231"/>
      <c r="O21" s="231"/>
      <c r="P21" s="231"/>
      <c r="Q21" s="233"/>
      <c r="S21" s="94"/>
    </row>
    <row r="22" spans="1:19" s="56" customFormat="1">
      <c r="A22" s="251">
        <v>7</v>
      </c>
      <c r="B22" s="575"/>
      <c r="C22" s="576" t="s">
        <v>1217</v>
      </c>
      <c r="D22" s="575" t="s">
        <v>324</v>
      </c>
      <c r="E22" s="575" t="s">
        <v>146</v>
      </c>
      <c r="F22" s="575">
        <v>115</v>
      </c>
      <c r="G22" s="182"/>
      <c r="H22" s="182"/>
      <c r="I22" s="182"/>
      <c r="J22" s="178"/>
      <c r="K22" s="182"/>
      <c r="L22" s="231"/>
      <c r="M22" s="232"/>
      <c r="N22" s="231"/>
      <c r="O22" s="231"/>
      <c r="P22" s="231"/>
      <c r="Q22" s="233"/>
      <c r="S22" s="94"/>
    </row>
    <row r="23" spans="1:19" s="56" customFormat="1">
      <c r="A23" s="251">
        <v>8</v>
      </c>
      <c r="B23" s="575"/>
      <c r="C23" s="576" t="s">
        <v>1218</v>
      </c>
      <c r="D23" s="575" t="s">
        <v>324</v>
      </c>
      <c r="E23" s="575" t="s">
        <v>146</v>
      </c>
      <c r="F23" s="575">
        <v>885</v>
      </c>
      <c r="G23" s="182"/>
      <c r="H23" s="182"/>
      <c r="I23" s="182"/>
      <c r="J23" s="178"/>
      <c r="K23" s="182"/>
      <c r="L23" s="231"/>
      <c r="M23" s="232"/>
      <c r="N23" s="231"/>
      <c r="O23" s="231"/>
      <c r="P23" s="231"/>
      <c r="Q23" s="233"/>
      <c r="S23" s="94"/>
    </row>
    <row r="24" spans="1:19" s="56" customFormat="1">
      <c r="A24" s="251">
        <v>9</v>
      </c>
      <c r="B24" s="575"/>
      <c r="C24" s="576" t="s">
        <v>1219</v>
      </c>
      <c r="D24" s="577" t="s">
        <v>657</v>
      </c>
      <c r="E24" s="578" t="s">
        <v>141</v>
      </c>
      <c r="F24" s="579">
        <v>4</v>
      </c>
      <c r="G24" s="163"/>
      <c r="H24" s="182"/>
      <c r="I24" s="166"/>
      <c r="J24" s="178"/>
      <c r="K24" s="182"/>
      <c r="L24" s="231"/>
      <c r="M24" s="232"/>
      <c r="N24" s="231"/>
      <c r="O24" s="231"/>
      <c r="P24" s="231"/>
      <c r="Q24" s="233"/>
      <c r="S24" s="94"/>
    </row>
    <row r="25" spans="1:19" s="56" customFormat="1">
      <c r="A25" s="251">
        <v>10</v>
      </c>
      <c r="B25" s="575"/>
      <c r="C25" s="576" t="s">
        <v>335</v>
      </c>
      <c r="D25" s="577" t="s">
        <v>336</v>
      </c>
      <c r="E25" s="578" t="s">
        <v>141</v>
      </c>
      <c r="F25" s="579">
        <v>144</v>
      </c>
      <c r="G25" s="163"/>
      <c r="H25" s="182"/>
      <c r="I25" s="166"/>
      <c r="J25" s="178"/>
      <c r="K25" s="182"/>
      <c r="L25" s="231"/>
      <c r="M25" s="232"/>
      <c r="N25" s="231"/>
      <c r="O25" s="231"/>
      <c r="P25" s="231"/>
      <c r="Q25" s="233"/>
      <c r="S25" s="94"/>
    </row>
    <row r="26" spans="1:19" s="56" customFormat="1">
      <c r="A26" s="251">
        <v>11</v>
      </c>
      <c r="B26" s="575"/>
      <c r="C26" s="576" t="s">
        <v>1220</v>
      </c>
      <c r="D26" s="577" t="s">
        <v>1221</v>
      </c>
      <c r="E26" s="578" t="s">
        <v>141</v>
      </c>
      <c r="F26" s="579">
        <v>1</v>
      </c>
      <c r="G26" s="163"/>
      <c r="H26" s="182"/>
      <c r="I26" s="166"/>
      <c r="J26" s="178"/>
      <c r="K26" s="182"/>
      <c r="L26" s="231"/>
      <c r="M26" s="232"/>
      <c r="N26" s="231"/>
      <c r="O26" s="231"/>
      <c r="P26" s="231"/>
      <c r="Q26" s="233"/>
      <c r="S26" s="94"/>
    </row>
    <row r="27" spans="1:19" s="56" customFormat="1">
      <c r="A27" s="251">
        <v>12</v>
      </c>
      <c r="B27" s="575"/>
      <c r="C27" s="576" t="s">
        <v>1222</v>
      </c>
      <c r="D27" s="577"/>
      <c r="E27" s="578" t="s">
        <v>146</v>
      </c>
      <c r="F27" s="579">
        <v>1885</v>
      </c>
      <c r="G27" s="213"/>
      <c r="H27" s="182"/>
      <c r="I27" s="214"/>
      <c r="J27" s="215"/>
      <c r="K27" s="216"/>
      <c r="L27" s="231"/>
      <c r="M27" s="232"/>
      <c r="N27" s="231"/>
      <c r="O27" s="231"/>
      <c r="P27" s="231"/>
      <c r="Q27" s="233"/>
      <c r="S27" s="94"/>
    </row>
    <row r="28" spans="1:19" s="56" customFormat="1">
      <c r="A28" s="251">
        <v>13</v>
      </c>
      <c r="B28" s="575"/>
      <c r="C28" s="576" t="s">
        <v>1223</v>
      </c>
      <c r="D28" s="577"/>
      <c r="E28" s="578" t="s">
        <v>146</v>
      </c>
      <c r="F28" s="579">
        <v>1885</v>
      </c>
      <c r="G28" s="182"/>
      <c r="H28" s="182"/>
      <c r="I28" s="182"/>
      <c r="J28" s="178"/>
      <c r="K28" s="178"/>
      <c r="L28" s="231"/>
      <c r="M28" s="232"/>
      <c r="N28" s="231"/>
      <c r="O28" s="231"/>
      <c r="P28" s="231"/>
      <c r="Q28" s="233"/>
      <c r="S28" s="94"/>
    </row>
    <row r="29" spans="1:19" s="56" customFormat="1" ht="42.75">
      <c r="A29" s="251">
        <v>14</v>
      </c>
      <c r="B29" s="575"/>
      <c r="C29" s="576" t="s">
        <v>1224</v>
      </c>
      <c r="D29" s="575"/>
      <c r="E29" s="575" t="s">
        <v>141</v>
      </c>
      <c r="F29" s="575">
        <v>1</v>
      </c>
      <c r="G29" s="164"/>
      <c r="H29" s="182"/>
      <c r="I29" s="182"/>
      <c r="J29" s="178"/>
      <c r="K29" s="178"/>
      <c r="L29" s="231"/>
      <c r="M29" s="232"/>
      <c r="N29" s="231"/>
      <c r="O29" s="231"/>
      <c r="P29" s="231"/>
      <c r="Q29" s="233"/>
      <c r="S29" s="94"/>
    </row>
    <row r="30" spans="1:19" s="56" customFormat="1" ht="18">
      <c r="A30" s="251"/>
      <c r="B30" s="349"/>
      <c r="C30" s="573" t="s">
        <v>1225</v>
      </c>
      <c r="D30" s="574"/>
      <c r="E30" s="574"/>
      <c r="F30" s="574"/>
      <c r="G30" s="164"/>
      <c r="H30" s="164"/>
      <c r="I30" s="178"/>
      <c r="J30" s="178"/>
      <c r="K30" s="178"/>
      <c r="L30" s="231"/>
      <c r="M30" s="232"/>
      <c r="N30" s="231"/>
      <c r="O30" s="231"/>
      <c r="P30" s="231"/>
      <c r="Q30" s="233"/>
      <c r="S30" s="94"/>
    </row>
    <row r="31" spans="1:19" s="56" customFormat="1">
      <c r="A31" s="251">
        <v>15</v>
      </c>
      <c r="B31" s="575"/>
      <c r="C31" s="580" t="s">
        <v>1226</v>
      </c>
      <c r="D31" s="576"/>
      <c r="E31" s="575" t="s">
        <v>146</v>
      </c>
      <c r="F31" s="575">
        <v>300</v>
      </c>
      <c r="G31" s="182"/>
      <c r="H31" s="182"/>
      <c r="I31" s="182"/>
      <c r="J31" s="178"/>
      <c r="K31" s="178"/>
      <c r="L31" s="231"/>
      <c r="M31" s="232"/>
      <c r="N31" s="231"/>
      <c r="O31" s="231"/>
      <c r="P31" s="231"/>
      <c r="Q31" s="233"/>
      <c r="S31" s="94"/>
    </row>
    <row r="32" spans="1:19" s="56" customFormat="1">
      <c r="A32" s="251">
        <v>16</v>
      </c>
      <c r="B32" s="575"/>
      <c r="C32" s="580" t="s">
        <v>1227</v>
      </c>
      <c r="D32" s="576"/>
      <c r="E32" s="575" t="s">
        <v>146</v>
      </c>
      <c r="F32" s="575">
        <v>160</v>
      </c>
      <c r="G32" s="182"/>
      <c r="H32" s="182"/>
      <c r="I32" s="182"/>
      <c r="J32" s="178"/>
      <c r="K32" s="178"/>
      <c r="L32" s="231"/>
      <c r="M32" s="232"/>
      <c r="N32" s="231"/>
      <c r="O32" s="231"/>
      <c r="P32" s="231"/>
      <c r="Q32" s="233"/>
      <c r="S32" s="94"/>
    </row>
    <row r="33" spans="1:19" s="56" customFormat="1">
      <c r="A33" s="251">
        <v>17</v>
      </c>
      <c r="B33" s="575"/>
      <c r="C33" s="580" t="s">
        <v>1228</v>
      </c>
      <c r="D33" s="576"/>
      <c r="E33" s="575" t="s">
        <v>145</v>
      </c>
      <c r="F33" s="575">
        <v>265</v>
      </c>
      <c r="G33" s="182"/>
      <c r="H33" s="182"/>
      <c r="I33" s="182"/>
      <c r="J33" s="178"/>
      <c r="K33" s="178"/>
      <c r="L33" s="231"/>
      <c r="M33" s="232"/>
      <c r="N33" s="231"/>
      <c r="O33" s="231"/>
      <c r="P33" s="231"/>
      <c r="Q33" s="233"/>
      <c r="S33" s="94"/>
    </row>
    <row r="34" spans="1:19" s="56" customFormat="1" ht="28.5">
      <c r="A34" s="251">
        <v>18</v>
      </c>
      <c r="B34" s="575"/>
      <c r="C34" s="581" t="s">
        <v>1229</v>
      </c>
      <c r="D34" s="576"/>
      <c r="E34" s="575" t="s">
        <v>141</v>
      </c>
      <c r="F34" s="575">
        <v>1</v>
      </c>
      <c r="G34" s="164"/>
      <c r="H34" s="182"/>
      <c r="I34" s="182"/>
      <c r="J34" s="178"/>
      <c r="K34" s="178"/>
      <c r="L34" s="231"/>
      <c r="M34" s="232"/>
      <c r="N34" s="231"/>
      <c r="O34" s="231"/>
      <c r="P34" s="231"/>
      <c r="Q34" s="233"/>
      <c r="S34" s="94"/>
    </row>
    <row r="35" spans="1:19" s="56" customFormat="1">
      <c r="A35" s="251">
        <v>19</v>
      </c>
      <c r="B35" s="575"/>
      <c r="C35" s="576" t="s">
        <v>313</v>
      </c>
      <c r="D35" s="576"/>
      <c r="E35" s="575" t="s">
        <v>141</v>
      </c>
      <c r="F35" s="575">
        <v>1</v>
      </c>
      <c r="G35" s="164"/>
      <c r="H35" s="182"/>
      <c r="I35" s="182"/>
      <c r="J35" s="178"/>
      <c r="K35" s="178"/>
      <c r="L35" s="231"/>
      <c r="M35" s="232"/>
      <c r="N35" s="231"/>
      <c r="O35" s="231"/>
      <c r="P35" s="231"/>
      <c r="Q35" s="233"/>
      <c r="S35" s="94"/>
    </row>
    <row r="36" spans="1:19" s="56" customFormat="1" ht="18">
      <c r="A36" s="251"/>
      <c r="B36" s="349"/>
      <c r="C36" s="573" t="s">
        <v>1230</v>
      </c>
      <c r="D36" s="574"/>
      <c r="E36" s="574"/>
      <c r="F36" s="574"/>
      <c r="G36" s="164"/>
      <c r="H36" s="164"/>
      <c r="I36" s="178"/>
      <c r="J36" s="178"/>
      <c r="K36" s="178"/>
      <c r="L36" s="231"/>
      <c r="M36" s="232"/>
      <c r="N36" s="231"/>
      <c r="O36" s="231"/>
      <c r="P36" s="231"/>
      <c r="Q36" s="233"/>
      <c r="S36" s="94"/>
    </row>
    <row r="37" spans="1:19" s="56" customFormat="1" ht="85.5">
      <c r="A37" s="251">
        <v>20</v>
      </c>
      <c r="B37" s="582"/>
      <c r="C37" s="576" t="s">
        <v>1710</v>
      </c>
      <c r="D37" s="575" t="s">
        <v>1714</v>
      </c>
      <c r="E37" s="575" t="s">
        <v>140</v>
      </c>
      <c r="F37" s="575">
        <v>20</v>
      </c>
      <c r="G37" s="163"/>
      <c r="H37" s="182"/>
      <c r="I37" s="166"/>
      <c r="J37" s="178"/>
      <c r="K37" s="178"/>
      <c r="L37" s="231"/>
      <c r="M37" s="232"/>
      <c r="N37" s="231"/>
      <c r="O37" s="231"/>
      <c r="P37" s="231"/>
      <c r="Q37" s="233"/>
      <c r="S37" s="94"/>
    </row>
    <row r="38" spans="1:19" s="56" customFormat="1" ht="42.75">
      <c r="A38" s="251">
        <v>21</v>
      </c>
      <c r="B38" s="582"/>
      <c r="C38" s="576" t="s">
        <v>1711</v>
      </c>
      <c r="D38" s="575"/>
      <c r="E38" s="575" t="s">
        <v>140</v>
      </c>
      <c r="F38" s="575">
        <v>16</v>
      </c>
      <c r="G38" s="163"/>
      <c r="H38" s="182"/>
      <c r="I38" s="166"/>
      <c r="J38" s="178"/>
      <c r="K38" s="178"/>
      <c r="L38" s="231"/>
      <c r="M38" s="232"/>
      <c r="N38" s="231"/>
      <c r="O38" s="231"/>
      <c r="P38" s="231"/>
      <c r="Q38" s="233"/>
      <c r="S38" s="94"/>
    </row>
    <row r="39" spans="1:19" s="56" customFormat="1" ht="85.5">
      <c r="A39" s="251">
        <v>22</v>
      </c>
      <c r="B39" s="582"/>
      <c r="C39" s="576" t="s">
        <v>1712</v>
      </c>
      <c r="D39" s="575" t="s">
        <v>1714</v>
      </c>
      <c r="E39" s="575" t="s">
        <v>140</v>
      </c>
      <c r="F39" s="575">
        <v>48</v>
      </c>
      <c r="G39" s="163"/>
      <c r="H39" s="182"/>
      <c r="I39" s="166"/>
      <c r="J39" s="178"/>
      <c r="K39" s="178"/>
      <c r="L39" s="231"/>
      <c r="M39" s="232"/>
      <c r="N39" s="231"/>
      <c r="O39" s="231"/>
      <c r="P39" s="231"/>
      <c r="Q39" s="233"/>
      <c r="S39" s="94"/>
    </row>
    <row r="40" spans="1:19" s="56" customFormat="1" ht="42.75">
      <c r="A40" s="251">
        <v>23</v>
      </c>
      <c r="B40" s="575"/>
      <c r="C40" s="526" t="s">
        <v>1231</v>
      </c>
      <c r="D40" s="533"/>
      <c r="E40" s="533" t="s">
        <v>141</v>
      </c>
      <c r="F40" s="533">
        <v>18</v>
      </c>
      <c r="G40" s="163"/>
      <c r="H40" s="182"/>
      <c r="I40" s="166"/>
      <c r="J40" s="166"/>
      <c r="K40" s="178"/>
      <c r="L40" s="231"/>
      <c r="M40" s="232"/>
      <c r="N40" s="231"/>
      <c r="O40" s="231"/>
      <c r="P40" s="231"/>
      <c r="Q40" s="233"/>
      <c r="S40" s="94"/>
    </row>
    <row r="41" spans="1:19" s="56" customFormat="1" ht="42.75">
      <c r="A41" s="251">
        <v>24</v>
      </c>
      <c r="B41" s="582"/>
      <c r="C41" s="526" t="s">
        <v>1232</v>
      </c>
      <c r="D41" s="533"/>
      <c r="E41" s="533" t="s">
        <v>141</v>
      </c>
      <c r="F41" s="533">
        <v>48</v>
      </c>
      <c r="G41" s="163"/>
      <c r="H41" s="182"/>
      <c r="I41" s="166"/>
      <c r="J41" s="166"/>
      <c r="K41" s="163"/>
      <c r="L41" s="231"/>
      <c r="M41" s="232"/>
      <c r="N41" s="231"/>
      <c r="O41" s="231"/>
      <c r="P41" s="231"/>
      <c r="Q41" s="233"/>
      <c r="S41" s="94"/>
    </row>
    <row r="42" spans="1:19" s="56" customFormat="1">
      <c r="A42" s="251">
        <v>25</v>
      </c>
      <c r="B42" s="575"/>
      <c r="C42" s="576" t="s">
        <v>313</v>
      </c>
      <c r="D42" s="576"/>
      <c r="E42" s="575" t="s">
        <v>141</v>
      </c>
      <c r="F42" s="575">
        <v>1</v>
      </c>
      <c r="G42" s="164"/>
      <c r="H42" s="164"/>
      <c r="I42" s="178"/>
      <c r="J42" s="178"/>
      <c r="K42" s="178"/>
      <c r="L42" s="231"/>
      <c r="M42" s="232"/>
      <c r="N42" s="231"/>
      <c r="O42" s="231"/>
      <c r="P42" s="231"/>
      <c r="Q42" s="233"/>
      <c r="S42" s="94"/>
    </row>
    <row r="43" spans="1:19" s="56" customFormat="1" ht="18">
      <c r="A43" s="251"/>
      <c r="B43" s="349"/>
      <c r="C43" s="573" t="s">
        <v>376</v>
      </c>
      <c r="D43" s="573"/>
      <c r="E43" s="573"/>
      <c r="F43" s="573"/>
      <c r="G43" s="164"/>
      <c r="H43" s="164"/>
      <c r="I43" s="178"/>
      <c r="J43" s="178"/>
      <c r="K43" s="178"/>
      <c r="L43" s="231"/>
      <c r="M43" s="232"/>
      <c r="N43" s="231"/>
      <c r="O43" s="231"/>
      <c r="P43" s="231"/>
      <c r="Q43" s="233"/>
      <c r="S43" s="94"/>
    </row>
    <row r="44" spans="1:19" s="56" customFormat="1" ht="42.75">
      <c r="A44" s="251">
        <v>26</v>
      </c>
      <c r="B44" s="583"/>
      <c r="C44" s="584" t="s">
        <v>1233</v>
      </c>
      <c r="D44" s="575" t="s">
        <v>1713</v>
      </c>
      <c r="E44" s="578" t="s">
        <v>140</v>
      </c>
      <c r="F44" s="585">
        <v>4</v>
      </c>
      <c r="G44" s="221"/>
      <c r="H44" s="182"/>
      <c r="I44" s="166"/>
      <c r="J44" s="166"/>
      <c r="K44" s="163"/>
      <c r="L44" s="231"/>
      <c r="M44" s="232"/>
      <c r="N44" s="231"/>
      <c r="O44" s="231"/>
      <c r="P44" s="231"/>
      <c r="Q44" s="233"/>
      <c r="S44" s="94"/>
    </row>
    <row r="45" spans="1:19" s="56" customFormat="1">
      <c r="A45" s="251">
        <v>27</v>
      </c>
      <c r="B45" s="583"/>
      <c r="C45" s="584" t="s">
        <v>1234</v>
      </c>
      <c r="D45" s="575"/>
      <c r="E45" s="578" t="s">
        <v>140</v>
      </c>
      <c r="F45" s="585">
        <v>2</v>
      </c>
      <c r="G45" s="221"/>
      <c r="H45" s="182"/>
      <c r="I45" s="166"/>
      <c r="J45" s="166"/>
      <c r="K45" s="163"/>
      <c r="L45" s="231"/>
      <c r="M45" s="232"/>
      <c r="N45" s="231"/>
      <c r="O45" s="231"/>
      <c r="P45" s="231"/>
      <c r="Q45" s="233"/>
      <c r="S45" s="94"/>
    </row>
    <row r="46" spans="1:19" s="56" customFormat="1">
      <c r="A46" s="251">
        <v>28</v>
      </c>
      <c r="B46" s="583"/>
      <c r="C46" s="584" t="s">
        <v>658</v>
      </c>
      <c r="D46" s="575"/>
      <c r="E46" s="578" t="s">
        <v>140</v>
      </c>
      <c r="F46" s="585">
        <v>4</v>
      </c>
      <c r="G46" s="164"/>
      <c r="H46" s="182"/>
      <c r="I46" s="182"/>
      <c r="J46" s="178"/>
      <c r="K46" s="178"/>
      <c r="L46" s="231"/>
      <c r="M46" s="232"/>
      <c r="N46" s="231"/>
      <c r="O46" s="231"/>
      <c r="P46" s="231"/>
      <c r="Q46" s="233"/>
      <c r="S46" s="94"/>
    </row>
    <row r="47" spans="1:19" s="56" customFormat="1">
      <c r="A47" s="251">
        <v>29</v>
      </c>
      <c r="B47" s="583"/>
      <c r="C47" s="584" t="s">
        <v>659</v>
      </c>
      <c r="D47" s="586"/>
      <c r="E47" s="578" t="s">
        <v>140</v>
      </c>
      <c r="F47" s="585">
        <v>4</v>
      </c>
      <c r="G47" s="164"/>
      <c r="H47" s="182"/>
      <c r="I47" s="182"/>
      <c r="J47" s="178"/>
      <c r="K47" s="178"/>
      <c r="L47" s="231"/>
      <c r="M47" s="232"/>
      <c r="N47" s="231"/>
      <c r="O47" s="231"/>
      <c r="P47" s="231"/>
      <c r="Q47" s="233"/>
      <c r="S47" s="94"/>
    </row>
    <row r="48" spans="1:19" s="56" customFormat="1" ht="18">
      <c r="A48" s="251"/>
      <c r="B48" s="349"/>
      <c r="C48" s="573" t="s">
        <v>1235</v>
      </c>
      <c r="D48" s="574"/>
      <c r="E48" s="574"/>
      <c r="F48" s="574"/>
      <c r="G48" s="164"/>
      <c r="H48" s="164"/>
      <c r="I48" s="178"/>
      <c r="J48" s="178"/>
      <c r="K48" s="178"/>
      <c r="L48" s="231"/>
      <c r="M48" s="232"/>
      <c r="N48" s="231"/>
      <c r="O48" s="231"/>
      <c r="P48" s="231"/>
      <c r="Q48" s="233"/>
      <c r="S48" s="94"/>
    </row>
    <row r="49" spans="1:19" s="56" customFormat="1">
      <c r="A49" s="251">
        <v>30</v>
      </c>
      <c r="B49" s="582"/>
      <c r="C49" s="576" t="s">
        <v>660</v>
      </c>
      <c r="D49" s="576"/>
      <c r="E49" s="575" t="s">
        <v>141</v>
      </c>
      <c r="F49" s="575">
        <v>270</v>
      </c>
      <c r="G49" s="221"/>
      <c r="H49" s="182"/>
      <c r="I49" s="166"/>
      <c r="J49" s="178"/>
      <c r="K49" s="178"/>
      <c r="L49" s="231"/>
      <c r="M49" s="232"/>
      <c r="N49" s="231"/>
      <c r="O49" s="231"/>
      <c r="P49" s="231"/>
      <c r="Q49" s="233"/>
      <c r="S49" s="94"/>
    </row>
    <row r="50" spans="1:19" s="56" customFormat="1" ht="28.5">
      <c r="A50" s="251">
        <v>31</v>
      </c>
      <c r="B50" s="582"/>
      <c r="C50" s="576" t="s">
        <v>661</v>
      </c>
      <c r="D50" s="576"/>
      <c r="E50" s="575" t="s">
        <v>141</v>
      </c>
      <c r="F50" s="575">
        <v>12</v>
      </c>
      <c r="G50" s="221"/>
      <c r="H50" s="182"/>
      <c r="I50" s="166"/>
      <c r="J50" s="178"/>
      <c r="K50" s="178"/>
      <c r="L50" s="231"/>
      <c r="M50" s="232"/>
      <c r="N50" s="231"/>
      <c r="O50" s="231"/>
      <c r="P50" s="231"/>
      <c r="Q50" s="233"/>
      <c r="S50" s="94"/>
    </row>
    <row r="51" spans="1:19" s="56" customFormat="1">
      <c r="A51" s="251">
        <v>32</v>
      </c>
      <c r="B51" s="582"/>
      <c r="C51" s="576" t="s">
        <v>662</v>
      </c>
      <c r="D51" s="576"/>
      <c r="E51" s="575" t="s">
        <v>141</v>
      </c>
      <c r="F51" s="575">
        <v>60</v>
      </c>
      <c r="G51" s="221"/>
      <c r="H51" s="182"/>
      <c r="I51" s="166"/>
      <c r="J51" s="178"/>
      <c r="K51" s="178"/>
      <c r="L51" s="231"/>
      <c r="M51" s="232"/>
      <c r="N51" s="231"/>
      <c r="O51" s="231"/>
      <c r="P51" s="231"/>
      <c r="Q51" s="233"/>
      <c r="S51" s="94"/>
    </row>
    <row r="52" spans="1:19" s="56" customFormat="1" ht="28.5">
      <c r="A52" s="251">
        <v>33</v>
      </c>
      <c r="B52" s="582"/>
      <c r="C52" s="576" t="s">
        <v>663</v>
      </c>
      <c r="D52" s="576"/>
      <c r="E52" s="575" t="s">
        <v>141</v>
      </c>
      <c r="F52" s="575">
        <v>5</v>
      </c>
      <c r="G52" s="221"/>
      <c r="H52" s="182"/>
      <c r="I52" s="166"/>
      <c r="J52" s="178"/>
      <c r="K52" s="178"/>
      <c r="L52" s="231"/>
      <c r="M52" s="232"/>
      <c r="N52" s="231"/>
      <c r="O52" s="231"/>
      <c r="P52" s="231"/>
      <c r="Q52" s="233"/>
      <c r="S52" s="94"/>
    </row>
    <row r="53" spans="1:19" s="56" customFormat="1">
      <c r="A53" s="251">
        <v>34</v>
      </c>
      <c r="B53" s="582"/>
      <c r="C53" s="576" t="s">
        <v>757</v>
      </c>
      <c r="D53" s="576"/>
      <c r="E53" s="575" t="s">
        <v>141</v>
      </c>
      <c r="F53" s="575">
        <v>1</v>
      </c>
      <c r="G53" s="164"/>
      <c r="H53" s="164"/>
      <c r="I53" s="178"/>
      <c r="J53" s="178"/>
      <c r="K53" s="178"/>
      <c r="L53" s="231"/>
      <c r="M53" s="232"/>
      <c r="N53" s="231"/>
      <c r="O53" s="231"/>
      <c r="P53" s="231"/>
      <c r="Q53" s="233"/>
      <c r="S53" s="94"/>
    </row>
    <row r="54" spans="1:19" s="56" customFormat="1" ht="18">
      <c r="A54" s="251"/>
      <c r="B54" s="349"/>
      <c r="C54" s="573" t="s">
        <v>1236</v>
      </c>
      <c r="D54" s="574"/>
      <c r="E54" s="574"/>
      <c r="F54" s="574"/>
      <c r="G54" s="164"/>
      <c r="H54" s="164"/>
      <c r="I54" s="178"/>
      <c r="J54" s="178"/>
      <c r="K54" s="178"/>
      <c r="L54" s="231"/>
      <c r="M54" s="232"/>
      <c r="N54" s="231"/>
      <c r="O54" s="231"/>
      <c r="P54" s="231"/>
      <c r="Q54" s="233"/>
      <c r="S54" s="94"/>
    </row>
    <row r="55" spans="1:19" s="56" customFormat="1">
      <c r="A55" s="251">
        <v>35</v>
      </c>
      <c r="B55" s="582"/>
      <c r="C55" s="576" t="s">
        <v>1237</v>
      </c>
      <c r="D55" s="576"/>
      <c r="E55" s="575" t="s">
        <v>141</v>
      </c>
      <c r="F55" s="575">
        <v>1</v>
      </c>
      <c r="G55" s="221"/>
      <c r="H55" s="182"/>
      <c r="I55" s="166"/>
      <c r="J55" s="178"/>
      <c r="K55" s="178"/>
      <c r="L55" s="231"/>
      <c r="M55" s="232"/>
      <c r="N55" s="231"/>
      <c r="O55" s="231"/>
      <c r="P55" s="231"/>
      <c r="Q55" s="233"/>
      <c r="S55" s="94"/>
    </row>
    <row r="56" spans="1:19" s="56" customFormat="1">
      <c r="A56" s="251">
        <v>36</v>
      </c>
      <c r="B56" s="587"/>
      <c r="C56" s="576" t="s">
        <v>757</v>
      </c>
      <c r="D56" s="576"/>
      <c r="E56" s="575" t="s">
        <v>141</v>
      </c>
      <c r="F56" s="575">
        <v>1</v>
      </c>
      <c r="G56" s="164"/>
      <c r="H56" s="164"/>
      <c r="I56" s="178"/>
      <c r="J56" s="178"/>
      <c r="K56" s="178"/>
      <c r="L56" s="231"/>
      <c r="M56" s="232"/>
      <c r="N56" s="231"/>
      <c r="O56" s="231"/>
      <c r="P56" s="231"/>
      <c r="Q56" s="233"/>
      <c r="S56" s="94"/>
    </row>
    <row r="57" spans="1:19" s="56" customFormat="1">
      <c r="A57" s="316"/>
      <c r="B57" s="253"/>
      <c r="C57" s="317"/>
      <c r="D57" s="317"/>
      <c r="E57" s="318"/>
      <c r="F57" s="257"/>
      <c r="G57" s="319"/>
      <c r="H57" s="319"/>
      <c r="I57" s="257"/>
      <c r="J57" s="257"/>
      <c r="K57" s="257"/>
      <c r="L57" s="257"/>
      <c r="M57" s="319"/>
      <c r="N57" s="257"/>
      <c r="O57" s="257"/>
      <c r="P57" s="257"/>
      <c r="Q57" s="320"/>
    </row>
    <row r="58" spans="1:19" ht="15.4" customHeight="1">
      <c r="A58" s="223"/>
      <c r="B58" s="223"/>
      <c r="C58" s="863" t="s">
        <v>98</v>
      </c>
      <c r="D58" s="863"/>
      <c r="E58" s="864"/>
      <c r="F58" s="864"/>
      <c r="G58" s="864"/>
      <c r="H58" s="864"/>
      <c r="I58" s="864"/>
      <c r="J58" s="864"/>
      <c r="K58" s="864"/>
      <c r="L58" s="864"/>
      <c r="M58" s="241"/>
      <c r="N58" s="241"/>
      <c r="O58" s="241"/>
      <c r="P58" s="241"/>
      <c r="Q58" s="241"/>
    </row>
    <row r="59" spans="1:19" s="114" customFormat="1" collapsed="1">
      <c r="J59" s="135"/>
    </row>
    <row r="60" spans="1:19" customFormat="1" ht="12.75" customHeight="1">
      <c r="B60" s="136" t="s">
        <v>52</v>
      </c>
    </row>
    <row r="61" spans="1:19" customFormat="1" ht="45" customHeight="1">
      <c r="A61" s="85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61" s="857"/>
      <c r="C61" s="857"/>
      <c r="D61" s="857"/>
      <c r="E61" s="857"/>
      <c r="F61" s="857"/>
      <c r="G61" s="857"/>
      <c r="H61" s="857"/>
      <c r="I61" s="857"/>
      <c r="J61" s="857"/>
      <c r="K61" s="857"/>
      <c r="L61" s="857"/>
      <c r="M61" s="857"/>
      <c r="N61" s="857"/>
      <c r="O61" s="857"/>
      <c r="P61" s="857"/>
      <c r="Q61" s="857"/>
    </row>
    <row r="62" spans="1:19" customFormat="1" ht="77.25" customHeight="1">
      <c r="A62" s="857"/>
      <c r="B62" s="857"/>
      <c r="C62" s="857"/>
      <c r="D62" s="857"/>
      <c r="E62" s="857"/>
      <c r="F62" s="857"/>
      <c r="G62" s="857"/>
      <c r="H62" s="857"/>
      <c r="I62" s="857"/>
      <c r="J62" s="857"/>
      <c r="K62" s="857"/>
      <c r="L62" s="857"/>
      <c r="M62" s="857"/>
      <c r="N62" s="857"/>
      <c r="O62" s="857"/>
      <c r="P62" s="857"/>
      <c r="Q62" s="857"/>
    </row>
    <row r="63" spans="1:19" customFormat="1" ht="12.75" customHeight="1">
      <c r="B63" s="137"/>
    </row>
    <row r="64" spans="1:19" customFormat="1" ht="12.75" customHeight="1">
      <c r="B64" s="137"/>
    </row>
    <row r="65" spans="1:17" s="114" customFormat="1">
      <c r="B65" s="114" t="s">
        <v>8</v>
      </c>
      <c r="M65" s="142" t="str">
        <f>Koptame!B41</f>
        <v>Pārbaudīja:</v>
      </c>
      <c r="N65" s="142"/>
      <c r="O65" s="142"/>
      <c r="P65" s="142"/>
      <c r="Q65" s="142"/>
    </row>
    <row r="66" spans="1:17" s="114" customFormat="1" ht="14.25" customHeight="1">
      <c r="C66" s="134">
        <f>Koptame!C36</f>
        <v>0</v>
      </c>
      <c r="D66" s="134"/>
      <c r="M66" s="134"/>
      <c r="N66" s="854">
        <f>Koptame!C42</f>
        <v>0</v>
      </c>
      <c r="O66" s="854"/>
      <c r="P66" s="142"/>
      <c r="Q66" s="142"/>
    </row>
    <row r="67" spans="1:17" s="114" customFormat="1">
      <c r="C67" s="133">
        <f>Koptame!C37</f>
        <v>0</v>
      </c>
      <c r="D67" s="133"/>
      <c r="M67" s="133"/>
      <c r="N67" s="855">
        <f>Koptame!C43</f>
        <v>0</v>
      </c>
      <c r="O67" s="855"/>
      <c r="P67" s="142"/>
      <c r="Q67" s="142"/>
    </row>
    <row r="68" spans="1:17" s="114" customFormat="1" collapsed="1">
      <c r="A68" s="114">
        <f>'3,2'!A57</f>
        <v>0</v>
      </c>
      <c r="B68" s="135">
        <f>'3,2'!B57</f>
        <v>0</v>
      </c>
      <c r="C68" s="114">
        <f>'3,2'!C57</f>
        <v>0</v>
      </c>
      <c r="E68" s="114">
        <f>'3,2'!D57</f>
        <v>0</v>
      </c>
      <c r="F68" s="114">
        <f>'3,2'!E57</f>
        <v>0</v>
      </c>
      <c r="G68" s="135">
        <f>'3,2'!F57</f>
        <v>0</v>
      </c>
      <c r="H68" s="135">
        <f>'3,2'!G57</f>
        <v>0</v>
      </c>
      <c r="I68" s="114">
        <f>'3,2'!H57</f>
        <v>0</v>
      </c>
      <c r="J68" s="114">
        <f>'3,2'!I57</f>
        <v>0</v>
      </c>
      <c r="K68" s="114">
        <f>'3,2'!J57</f>
        <v>0</v>
      </c>
      <c r="L68" s="114">
        <f>'3,2'!K57</f>
        <v>0</v>
      </c>
      <c r="N68" s="114">
        <f>'3,2'!M57</f>
        <v>0</v>
      </c>
      <c r="O68" s="114">
        <f>'3,2'!N57</f>
        <v>0</v>
      </c>
      <c r="P68" s="114">
        <f>'3,2'!O57</f>
        <v>0</v>
      </c>
      <c r="Q68" s="114">
        <f>'3,2'!P57</f>
        <v>0</v>
      </c>
    </row>
  </sheetData>
  <autoFilter ref="H1:H68" xr:uid="{00000000-0009-0000-0000-000021000000}"/>
  <mergeCells count="17">
    <mergeCell ref="A2:Q2"/>
    <mergeCell ref="E3:Q3"/>
    <mergeCell ref="E4:Q4"/>
    <mergeCell ref="E5:Q5"/>
    <mergeCell ref="M9:P9"/>
    <mergeCell ref="N67:O67"/>
    <mergeCell ref="G11:L11"/>
    <mergeCell ref="M11:Q11"/>
    <mergeCell ref="C58:L58"/>
    <mergeCell ref="N66:O66"/>
    <mergeCell ref="A62:Q62"/>
    <mergeCell ref="A61:Q61"/>
    <mergeCell ref="A11:A12"/>
    <mergeCell ref="B11:B12"/>
    <mergeCell ref="E11:E12"/>
    <mergeCell ref="F11:F12"/>
    <mergeCell ref="C11:D12"/>
  </mergeCells>
  <conditionalFormatting sqref="J27">
    <cfRule type="expression" dxfId="188" priority="1">
      <formula>#REF!&gt;0</formula>
    </cfRule>
    <cfRule type="expression" dxfId="187" priority="2">
      <formula>#REF!=3</formula>
    </cfRule>
    <cfRule type="expression" dxfId="186" priority="3">
      <formula>#REF!=2</formula>
    </cfRule>
    <cfRule type="expression" dxfId="185" priority="4">
      <formula>#REF!=1</formula>
    </cfRule>
    <cfRule type="expression" dxfId="184" priority="5" stopIfTrue="1">
      <formula>J27=#REF!=FALSE</formula>
    </cfRule>
  </conditionalFormatting>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rowBreaks count="1" manualBreakCount="1">
    <brk id="52" max="16"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92D050"/>
  </sheetPr>
  <dimension ref="A1:P51"/>
  <sheetViews>
    <sheetView showZeros="0" view="pageBreakPreview" topLeftCell="A28" zoomScale="130" zoomScaleNormal="100" zoomScaleSheetLayoutView="130" workbookViewId="0">
      <selection activeCell="C14" sqref="C14"/>
    </sheetView>
  </sheetViews>
  <sheetFormatPr defaultColWidth="9.140625" defaultRowHeight="14.25"/>
  <cols>
    <col min="1" max="1" width="9" style="19" customWidth="1"/>
    <col min="2" max="2" width="8.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3.7109375" style="19" customWidth="1"/>
    <col min="17" max="16384" width="9.140625" style="19"/>
  </cols>
  <sheetData>
    <row r="1" spans="1:16" s="24" customFormat="1" ht="15">
      <c r="E1" s="21"/>
      <c r="F1" s="21"/>
      <c r="G1" s="155" t="s">
        <v>87</v>
      </c>
      <c r="H1" s="103" t="str">
        <f>kops3!B24</f>
        <v>3,4</v>
      </c>
    </row>
    <row r="2" spans="1:16" s="24" customFormat="1" ht="15">
      <c r="A2" s="865" t="str">
        <f>C13</f>
        <v>Ārējie siltumtīkli</v>
      </c>
      <c r="B2" s="865"/>
      <c r="C2" s="865"/>
      <c r="D2" s="865"/>
      <c r="E2" s="865"/>
      <c r="F2" s="865"/>
      <c r="G2" s="865"/>
      <c r="H2" s="865"/>
      <c r="I2" s="865"/>
      <c r="J2" s="865"/>
      <c r="K2" s="865"/>
      <c r="L2" s="865"/>
      <c r="M2" s="865"/>
      <c r="N2" s="865"/>
      <c r="O2" s="865"/>
      <c r="P2" s="865"/>
    </row>
    <row r="3" spans="1:16" ht="15">
      <c r="A3" s="20"/>
      <c r="B3" s="20"/>
      <c r="C3" s="20" t="s">
        <v>11</v>
      </c>
      <c r="D3" s="867" t="str">
        <f>Koptame!C11</f>
        <v>Pirmsskolas izglītības iestāde</v>
      </c>
      <c r="E3" s="867"/>
      <c r="F3" s="867"/>
      <c r="G3" s="867"/>
      <c r="H3" s="867"/>
      <c r="I3" s="867"/>
      <c r="J3" s="867"/>
      <c r="K3" s="867"/>
      <c r="L3" s="867"/>
      <c r="M3" s="867"/>
      <c r="N3" s="867"/>
      <c r="O3" s="867"/>
      <c r="P3" s="867"/>
    </row>
    <row r="4" spans="1:16" ht="15">
      <c r="A4" s="20"/>
      <c r="B4" s="20"/>
      <c r="C4" s="20" t="s">
        <v>12</v>
      </c>
      <c r="D4" s="867" t="str">
        <f>Koptame!C12</f>
        <v>Pirmsskolas izglītības iestādes jaunbūve</v>
      </c>
      <c r="E4" s="867"/>
      <c r="F4" s="867"/>
      <c r="G4" s="867"/>
      <c r="H4" s="867"/>
      <c r="I4" s="867"/>
      <c r="J4" s="867"/>
      <c r="K4" s="867"/>
      <c r="L4" s="867"/>
      <c r="M4" s="867"/>
      <c r="N4" s="867"/>
      <c r="O4" s="867"/>
      <c r="P4" s="867"/>
    </row>
    <row r="5" spans="1:16" ht="15">
      <c r="A5" s="20"/>
      <c r="B5" s="20"/>
      <c r="C5" s="20" t="s">
        <v>13</v>
      </c>
      <c r="D5" s="867" t="str">
        <f>Koptame!C13</f>
        <v>Baložu iela 33, Baloži, Ķekavas novads</v>
      </c>
      <c r="E5" s="867"/>
      <c r="F5" s="867"/>
      <c r="G5" s="867"/>
      <c r="H5" s="867"/>
      <c r="I5" s="867"/>
      <c r="J5" s="867"/>
      <c r="K5" s="867"/>
      <c r="L5" s="867"/>
      <c r="M5" s="867"/>
      <c r="N5" s="867"/>
      <c r="O5" s="867"/>
      <c r="P5" s="867"/>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P41</f>
        <v>0</v>
      </c>
    </row>
    <row r="8" spans="1:16">
      <c r="A8" s="23"/>
      <c r="B8" s="23"/>
      <c r="D8" s="27"/>
      <c r="E8" s="43"/>
      <c r="F8" s="43"/>
      <c r="G8" s="43"/>
      <c r="H8" s="43"/>
      <c r="I8" s="43"/>
      <c r="J8" s="43"/>
      <c r="K8" s="43"/>
      <c r="N8" s="43"/>
      <c r="O8" s="43"/>
      <c r="P8" s="25"/>
    </row>
    <row r="9" spans="1:16" ht="15.4" customHeight="1">
      <c r="A9" s="45"/>
      <c r="B9" s="45"/>
      <c r="J9" s="44"/>
      <c r="K9" s="44"/>
      <c r="L9" s="866" t="str">
        <f>Koptame!D16</f>
        <v xml:space="preserve">Tāme sastādīta:   </v>
      </c>
      <c r="M9" s="866"/>
      <c r="N9" s="866"/>
      <c r="O9" s="866"/>
      <c r="P9" s="44"/>
    </row>
    <row r="10" spans="1:16" ht="15">
      <c r="A10" s="45"/>
      <c r="B10" s="45"/>
    </row>
    <row r="11" spans="1:16" ht="14.25" customHeight="1">
      <c r="A11" s="858" t="s">
        <v>15</v>
      </c>
      <c r="B11" s="868" t="s">
        <v>21</v>
      </c>
      <c r="C11" s="861" t="s">
        <v>91</v>
      </c>
      <c r="D11" s="862" t="s">
        <v>22</v>
      </c>
      <c r="E11" s="858" t="s">
        <v>23</v>
      </c>
      <c r="F11" s="856" t="s">
        <v>24</v>
      </c>
      <c r="G11" s="856"/>
      <c r="H11" s="856"/>
      <c r="I11" s="856"/>
      <c r="J11" s="856"/>
      <c r="K11" s="856"/>
      <c r="L11" s="856" t="s">
        <v>25</v>
      </c>
      <c r="M11" s="856"/>
      <c r="N11" s="856"/>
      <c r="O11" s="856"/>
      <c r="P11" s="856"/>
    </row>
    <row r="12" spans="1:16" ht="64.5">
      <c r="A12" s="858"/>
      <c r="B12" s="869"/>
      <c r="C12" s="861"/>
      <c r="D12" s="862"/>
      <c r="E12" s="858"/>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v>0</v>
      </c>
      <c r="C13" s="244" t="str">
        <f>kops3!C24</f>
        <v>Ārējie siltumtīkli</v>
      </c>
      <c r="D13" s="224"/>
      <c r="E13" s="225"/>
      <c r="F13" s="248">
        <v>0</v>
      </c>
      <c r="G13" s="247">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ht="38.25">
      <c r="A14" s="251">
        <v>1</v>
      </c>
      <c r="B14" s="312"/>
      <c r="C14" s="305" t="s">
        <v>1150</v>
      </c>
      <c r="D14" s="313" t="s">
        <v>146</v>
      </c>
      <c r="E14" s="313">
        <v>280</v>
      </c>
      <c r="F14" s="322"/>
      <c r="G14" s="178"/>
      <c r="H14" s="178"/>
      <c r="I14" s="178"/>
      <c r="J14" s="178"/>
      <c r="K14" s="231"/>
      <c r="L14" s="232"/>
      <c r="M14" s="231"/>
      <c r="N14" s="231"/>
      <c r="O14" s="231"/>
      <c r="P14" s="233"/>
    </row>
    <row r="15" spans="1:16" s="56" customFormat="1" ht="34.700000000000003" customHeight="1">
      <c r="A15" s="251">
        <v>2</v>
      </c>
      <c r="B15" s="312"/>
      <c r="C15" s="305" t="s">
        <v>1151</v>
      </c>
      <c r="D15" s="313" t="s">
        <v>141</v>
      </c>
      <c r="E15" s="313">
        <v>1</v>
      </c>
      <c r="F15" s="161"/>
      <c r="G15" s="178"/>
      <c r="H15" s="178"/>
      <c r="I15" s="178"/>
      <c r="J15" s="178"/>
      <c r="K15" s="231"/>
      <c r="L15" s="232"/>
      <c r="M15" s="231"/>
      <c r="N15" s="231"/>
      <c r="O15" s="231"/>
      <c r="P15" s="233"/>
    </row>
    <row r="16" spans="1:16" s="56" customFormat="1" ht="38.25">
      <c r="A16" s="251">
        <v>3</v>
      </c>
      <c r="B16" s="312"/>
      <c r="C16" s="305" t="s">
        <v>1152</v>
      </c>
      <c r="D16" s="313" t="s">
        <v>140</v>
      </c>
      <c r="E16" s="313">
        <v>1</v>
      </c>
      <c r="F16" s="161"/>
      <c r="G16" s="178"/>
      <c r="H16" s="178"/>
      <c r="I16" s="178"/>
      <c r="J16" s="178"/>
      <c r="K16" s="231"/>
      <c r="L16" s="232"/>
      <c r="M16" s="231"/>
      <c r="N16" s="231"/>
      <c r="O16" s="231"/>
      <c r="P16" s="233"/>
    </row>
    <row r="17" spans="1:16" s="56" customFormat="1" ht="38.25">
      <c r="A17" s="251">
        <v>4</v>
      </c>
      <c r="B17" s="312"/>
      <c r="C17" s="305" t="s">
        <v>1153</v>
      </c>
      <c r="D17" s="313" t="s">
        <v>140</v>
      </c>
      <c r="E17" s="313">
        <v>1</v>
      </c>
      <c r="F17" s="161"/>
      <c r="G17" s="178"/>
      <c r="H17" s="178"/>
      <c r="I17" s="178"/>
      <c r="J17" s="178"/>
      <c r="K17" s="231"/>
      <c r="L17" s="232"/>
      <c r="M17" s="231"/>
      <c r="N17" s="231"/>
      <c r="O17" s="231"/>
      <c r="P17" s="233"/>
    </row>
    <row r="18" spans="1:16" s="56" customFormat="1" ht="38.25">
      <c r="A18" s="251">
        <v>5</v>
      </c>
      <c r="B18" s="312"/>
      <c r="C18" s="305" t="s">
        <v>1154</v>
      </c>
      <c r="D18" s="313" t="s">
        <v>140</v>
      </c>
      <c r="E18" s="313">
        <v>4</v>
      </c>
      <c r="F18" s="161"/>
      <c r="G18" s="178"/>
      <c r="H18" s="178"/>
      <c r="I18" s="178"/>
      <c r="J18" s="178"/>
      <c r="K18" s="231"/>
      <c r="L18" s="232"/>
      <c r="M18" s="231"/>
      <c r="N18" s="231"/>
      <c r="O18" s="231"/>
      <c r="P18" s="233"/>
    </row>
    <row r="19" spans="1:16" s="56" customFormat="1" ht="38.25">
      <c r="A19" s="251">
        <v>6</v>
      </c>
      <c r="B19" s="312"/>
      <c r="C19" s="305" t="s">
        <v>1155</v>
      </c>
      <c r="D19" s="313" t="s">
        <v>140</v>
      </c>
      <c r="E19" s="313">
        <v>4</v>
      </c>
      <c r="F19" s="161"/>
      <c r="G19" s="178"/>
      <c r="H19" s="178"/>
      <c r="I19" s="178"/>
      <c r="J19" s="178"/>
      <c r="K19" s="231"/>
      <c r="L19" s="232"/>
      <c r="M19" s="231"/>
      <c r="N19" s="231"/>
      <c r="O19" s="231"/>
      <c r="P19" s="233"/>
    </row>
    <row r="20" spans="1:16" s="56" customFormat="1" ht="25.5">
      <c r="A20" s="251">
        <v>7</v>
      </c>
      <c r="B20" s="312"/>
      <c r="C20" s="305" t="s">
        <v>1156</v>
      </c>
      <c r="D20" s="313" t="s">
        <v>140</v>
      </c>
      <c r="E20" s="313">
        <v>2</v>
      </c>
      <c r="F20" s="161"/>
      <c r="G20" s="178"/>
      <c r="H20" s="178"/>
      <c r="I20" s="178"/>
      <c r="J20" s="178"/>
      <c r="K20" s="231"/>
      <c r="L20" s="232"/>
      <c r="M20" s="231"/>
      <c r="N20" s="231"/>
      <c r="O20" s="231"/>
      <c r="P20" s="233"/>
    </row>
    <row r="21" spans="1:16" s="56" customFormat="1" ht="25.5">
      <c r="A21" s="251">
        <v>8</v>
      </c>
      <c r="B21" s="312"/>
      <c r="C21" s="305" t="s">
        <v>1157</v>
      </c>
      <c r="D21" s="313" t="s">
        <v>140</v>
      </c>
      <c r="E21" s="313">
        <v>2</v>
      </c>
      <c r="F21" s="161"/>
      <c r="G21" s="178"/>
      <c r="H21" s="178"/>
      <c r="I21" s="178"/>
      <c r="J21" s="178"/>
      <c r="K21" s="231"/>
      <c r="L21" s="232"/>
      <c r="M21" s="231"/>
      <c r="N21" s="231"/>
      <c r="O21" s="231"/>
      <c r="P21" s="233"/>
    </row>
    <row r="22" spans="1:16" s="56" customFormat="1" ht="38.25">
      <c r="A22" s="251">
        <v>9</v>
      </c>
      <c r="B22" s="312"/>
      <c r="C22" s="305" t="s">
        <v>1158</v>
      </c>
      <c r="D22" s="313" t="s">
        <v>140</v>
      </c>
      <c r="E22" s="313">
        <v>2</v>
      </c>
      <c r="F22" s="161"/>
      <c r="G22" s="178"/>
      <c r="H22" s="178"/>
      <c r="I22" s="178"/>
      <c r="J22" s="178"/>
      <c r="K22" s="231"/>
      <c r="L22" s="232"/>
      <c r="M22" s="231"/>
      <c r="N22" s="231"/>
      <c r="O22" s="231"/>
      <c r="P22" s="233"/>
    </row>
    <row r="23" spans="1:16" s="56" customFormat="1" ht="38.25">
      <c r="A23" s="251">
        <v>10</v>
      </c>
      <c r="B23" s="312"/>
      <c r="C23" s="305" t="s">
        <v>1159</v>
      </c>
      <c r="D23" s="313" t="s">
        <v>140</v>
      </c>
      <c r="E23" s="313">
        <v>2</v>
      </c>
      <c r="F23" s="161"/>
      <c r="G23" s="178"/>
      <c r="H23" s="178"/>
      <c r="I23" s="178"/>
      <c r="J23" s="178"/>
      <c r="K23" s="231"/>
      <c r="L23" s="232"/>
      <c r="M23" s="231"/>
      <c r="N23" s="231"/>
      <c r="O23" s="231"/>
      <c r="P23" s="233"/>
    </row>
    <row r="24" spans="1:16" s="56" customFormat="1">
      <c r="A24" s="251">
        <v>11</v>
      </c>
      <c r="B24" s="312"/>
      <c r="C24" s="305" t="s">
        <v>1160</v>
      </c>
      <c r="D24" s="313" t="s">
        <v>141</v>
      </c>
      <c r="E24" s="313">
        <v>1</v>
      </c>
      <c r="F24" s="161"/>
      <c r="G24" s="178"/>
      <c r="H24" s="178"/>
      <c r="I24" s="178"/>
      <c r="J24" s="178"/>
      <c r="K24" s="231"/>
      <c r="L24" s="232"/>
      <c r="M24" s="231"/>
      <c r="N24" s="231"/>
      <c r="O24" s="231"/>
      <c r="P24" s="233"/>
    </row>
    <row r="25" spans="1:16" s="56" customFormat="1" ht="25.5">
      <c r="A25" s="251">
        <v>12</v>
      </c>
      <c r="B25" s="312"/>
      <c r="C25" s="305" t="s">
        <v>1161</v>
      </c>
      <c r="D25" s="313" t="s">
        <v>140</v>
      </c>
      <c r="E25" s="313">
        <v>2</v>
      </c>
      <c r="F25" s="161"/>
      <c r="G25" s="178"/>
      <c r="H25" s="178"/>
      <c r="I25" s="178"/>
      <c r="J25" s="178"/>
      <c r="K25" s="231"/>
      <c r="L25" s="232"/>
      <c r="M25" s="231"/>
      <c r="N25" s="231"/>
      <c r="O25" s="231"/>
      <c r="P25" s="233"/>
    </row>
    <row r="26" spans="1:16" s="56" customFormat="1" ht="38.25">
      <c r="A26" s="251">
        <v>13</v>
      </c>
      <c r="B26" s="312"/>
      <c r="C26" s="305" t="s">
        <v>1159</v>
      </c>
      <c r="D26" s="313" t="s">
        <v>140</v>
      </c>
      <c r="E26" s="313">
        <v>2</v>
      </c>
      <c r="F26" s="161"/>
      <c r="G26" s="178"/>
      <c r="H26" s="178"/>
      <c r="I26" s="178"/>
      <c r="J26" s="178"/>
      <c r="K26" s="231"/>
      <c r="L26" s="232"/>
      <c r="M26" s="231"/>
      <c r="N26" s="231"/>
      <c r="O26" s="231"/>
      <c r="P26" s="233"/>
    </row>
    <row r="27" spans="1:16" s="56" customFormat="1">
      <c r="A27" s="251">
        <v>14</v>
      </c>
      <c r="B27" s="312"/>
      <c r="C27" s="305" t="s">
        <v>1162</v>
      </c>
      <c r="D27" s="313" t="s">
        <v>140</v>
      </c>
      <c r="E27" s="313">
        <v>2</v>
      </c>
      <c r="F27" s="161"/>
      <c r="G27" s="178"/>
      <c r="H27" s="178"/>
      <c r="I27" s="178"/>
      <c r="J27" s="178"/>
      <c r="K27" s="231"/>
      <c r="L27" s="232"/>
      <c r="M27" s="231"/>
      <c r="N27" s="231"/>
      <c r="O27" s="231"/>
      <c r="P27" s="233"/>
    </row>
    <row r="28" spans="1:16" s="56" customFormat="1">
      <c r="A28" s="251">
        <v>15</v>
      </c>
      <c r="B28" s="312"/>
      <c r="C28" s="305" t="s">
        <v>1163</v>
      </c>
      <c r="D28" s="313" t="s">
        <v>140</v>
      </c>
      <c r="E28" s="313">
        <v>2</v>
      </c>
      <c r="F28" s="161"/>
      <c r="G28" s="178"/>
      <c r="H28" s="178"/>
      <c r="I28" s="178"/>
      <c r="J28" s="178"/>
      <c r="K28" s="231"/>
      <c r="L28" s="232"/>
      <c r="M28" s="231"/>
      <c r="N28" s="231"/>
      <c r="O28" s="231"/>
      <c r="P28" s="233"/>
    </row>
    <row r="29" spans="1:16" s="56" customFormat="1" ht="38.25">
      <c r="A29" s="251">
        <v>16</v>
      </c>
      <c r="B29" s="312"/>
      <c r="C29" s="305" t="s">
        <v>1158</v>
      </c>
      <c r="D29" s="313" t="s">
        <v>140</v>
      </c>
      <c r="E29" s="313">
        <v>2</v>
      </c>
      <c r="F29" s="161"/>
      <c r="G29" s="178"/>
      <c r="H29" s="178"/>
      <c r="I29" s="178"/>
      <c r="J29" s="178"/>
      <c r="K29" s="231"/>
      <c r="L29" s="232"/>
      <c r="M29" s="231"/>
      <c r="N29" s="231"/>
      <c r="O29" s="231"/>
      <c r="P29" s="233"/>
    </row>
    <row r="30" spans="1:16" s="56" customFormat="1">
      <c r="A30" s="251">
        <v>17</v>
      </c>
      <c r="B30" s="312"/>
      <c r="C30" s="305" t="s">
        <v>1164</v>
      </c>
      <c r="D30" s="313" t="s">
        <v>146</v>
      </c>
      <c r="E30" s="313">
        <v>140</v>
      </c>
      <c r="F30" s="161"/>
      <c r="G30" s="178"/>
      <c r="H30" s="178"/>
      <c r="I30" s="178"/>
      <c r="J30" s="178"/>
      <c r="K30" s="231"/>
      <c r="L30" s="232"/>
      <c r="M30" s="231"/>
      <c r="N30" s="231"/>
      <c r="O30" s="231"/>
      <c r="P30" s="233"/>
    </row>
    <row r="31" spans="1:16" s="56" customFormat="1" ht="15">
      <c r="A31" s="251">
        <v>18</v>
      </c>
      <c r="B31" s="312"/>
      <c r="C31" s="305" t="s">
        <v>1165</v>
      </c>
      <c r="D31" s="313" t="s">
        <v>1166</v>
      </c>
      <c r="E31" s="313">
        <v>23</v>
      </c>
      <c r="F31" s="161"/>
      <c r="G31" s="178"/>
      <c r="H31" s="178"/>
      <c r="I31" s="178"/>
      <c r="J31" s="178"/>
      <c r="K31" s="231"/>
      <c r="L31" s="232"/>
      <c r="M31" s="231"/>
      <c r="N31" s="231"/>
      <c r="O31" s="231"/>
      <c r="P31" s="233"/>
    </row>
    <row r="32" spans="1:16" s="56" customFormat="1" ht="51">
      <c r="A32" s="251">
        <v>19</v>
      </c>
      <c r="B32" s="312"/>
      <c r="C32" s="305" t="s">
        <v>664</v>
      </c>
      <c r="D32" s="313" t="s">
        <v>141</v>
      </c>
      <c r="E32" s="313">
        <v>2</v>
      </c>
      <c r="F32" s="161"/>
      <c r="G32" s="178"/>
      <c r="H32" s="178"/>
      <c r="I32" s="178"/>
      <c r="J32" s="178"/>
      <c r="K32" s="231"/>
      <c r="L32" s="232"/>
      <c r="M32" s="231"/>
      <c r="N32" s="231"/>
      <c r="O32" s="231"/>
      <c r="P32" s="233"/>
    </row>
    <row r="33" spans="1:16" s="56" customFormat="1">
      <c r="A33" s="251">
        <v>20</v>
      </c>
      <c r="B33" s="312"/>
      <c r="C33" s="305" t="s">
        <v>301</v>
      </c>
      <c r="D33" s="313" t="s">
        <v>141</v>
      </c>
      <c r="E33" s="313">
        <v>1</v>
      </c>
      <c r="F33" s="161"/>
      <c r="G33" s="178"/>
      <c r="H33" s="178"/>
      <c r="I33" s="178"/>
      <c r="J33" s="178"/>
      <c r="K33" s="231"/>
      <c r="L33" s="232"/>
      <c r="M33" s="231"/>
      <c r="N33" s="231"/>
      <c r="O33" s="231"/>
      <c r="P33" s="233"/>
    </row>
    <row r="34" spans="1:16" s="56" customFormat="1" ht="25.5">
      <c r="A34" s="251">
        <v>21</v>
      </c>
      <c r="C34" s="588" t="s">
        <v>1167</v>
      </c>
      <c r="D34" s="478"/>
      <c r="E34" s="478"/>
      <c r="F34" s="469"/>
      <c r="G34" s="472"/>
      <c r="H34" s="475"/>
      <c r="I34" s="475"/>
      <c r="J34" s="475"/>
      <c r="K34" s="231"/>
      <c r="L34" s="232"/>
      <c r="M34" s="231"/>
      <c r="N34" s="231"/>
      <c r="O34" s="231"/>
      <c r="P34" s="233"/>
    </row>
    <row r="35" spans="1:16" s="56" customFormat="1" ht="25.5">
      <c r="A35" s="251">
        <v>22</v>
      </c>
      <c r="B35" s="312"/>
      <c r="C35" s="305" t="s">
        <v>1168</v>
      </c>
      <c r="D35" s="313" t="s">
        <v>141</v>
      </c>
      <c r="E35" s="313">
        <v>1</v>
      </c>
      <c r="F35" s="161"/>
      <c r="G35" s="178"/>
      <c r="H35" s="178"/>
      <c r="I35" s="178"/>
      <c r="J35" s="178"/>
      <c r="K35" s="231"/>
      <c r="L35" s="232"/>
      <c r="M35" s="231"/>
      <c r="N35" s="231"/>
      <c r="O35" s="231"/>
      <c r="P35" s="233"/>
    </row>
    <row r="36" spans="1:16" s="56" customFormat="1">
      <c r="A36" s="251">
        <v>23</v>
      </c>
      <c r="B36" s="312"/>
      <c r="C36" s="305" t="s">
        <v>1169</v>
      </c>
      <c r="D36" s="313" t="s">
        <v>140</v>
      </c>
      <c r="E36" s="313">
        <v>2</v>
      </c>
      <c r="F36" s="161"/>
      <c r="G36" s="178"/>
      <c r="H36" s="178"/>
      <c r="I36" s="178"/>
      <c r="J36" s="178"/>
      <c r="K36" s="231"/>
      <c r="L36" s="232"/>
      <c r="M36" s="231"/>
      <c r="N36" s="231"/>
      <c r="O36" s="231"/>
      <c r="P36" s="233"/>
    </row>
    <row r="37" spans="1:16" s="56" customFormat="1">
      <c r="A37" s="251">
        <v>24</v>
      </c>
      <c r="B37" s="312"/>
      <c r="C37" s="305" t="s">
        <v>1170</v>
      </c>
      <c r="D37" s="313" t="s">
        <v>141</v>
      </c>
      <c r="E37" s="313">
        <v>1</v>
      </c>
      <c r="F37" s="161"/>
      <c r="G37" s="178"/>
      <c r="H37" s="178"/>
      <c r="I37" s="178"/>
      <c r="J37" s="178"/>
      <c r="K37" s="231"/>
      <c r="L37" s="232"/>
      <c r="M37" s="231"/>
      <c r="N37" s="231"/>
      <c r="O37" s="231"/>
      <c r="P37" s="233"/>
    </row>
    <row r="38" spans="1:16" s="56" customFormat="1">
      <c r="A38" s="251">
        <v>25</v>
      </c>
      <c r="C38" s="588" t="s">
        <v>1171</v>
      </c>
      <c r="D38" s="478"/>
      <c r="E38" s="478"/>
      <c r="F38" s="469"/>
      <c r="G38" s="472"/>
      <c r="H38" s="475"/>
      <c r="I38" s="475"/>
      <c r="J38" s="475"/>
      <c r="K38" s="231"/>
      <c r="L38" s="232"/>
      <c r="M38" s="231"/>
      <c r="N38" s="231"/>
      <c r="O38" s="231"/>
      <c r="P38" s="233"/>
    </row>
    <row r="39" spans="1:16" s="56" customFormat="1" ht="25.5">
      <c r="A39" s="251">
        <v>26</v>
      </c>
      <c r="B39" s="312"/>
      <c r="C39" s="305" t="s">
        <v>665</v>
      </c>
      <c r="D39" s="313" t="s">
        <v>29</v>
      </c>
      <c r="E39" s="313">
        <v>27</v>
      </c>
      <c r="F39" s="161"/>
      <c r="G39" s="178"/>
      <c r="H39" s="222"/>
      <c r="I39" s="222"/>
      <c r="J39" s="222"/>
      <c r="K39" s="231"/>
      <c r="L39" s="232"/>
      <c r="M39" s="231"/>
      <c r="N39" s="231"/>
      <c r="O39" s="231"/>
      <c r="P39" s="233"/>
    </row>
    <row r="40" spans="1:16">
      <c r="A40" s="252"/>
      <c r="B40" s="378"/>
      <c r="C40" s="411"/>
      <c r="D40" s="412"/>
      <c r="E40" s="256"/>
      <c r="F40" s="413"/>
      <c r="G40" s="413"/>
      <c r="H40" s="257"/>
      <c r="I40" s="256"/>
      <c r="J40" s="256"/>
      <c r="K40" s="256"/>
      <c r="L40" s="413"/>
      <c r="M40" s="256"/>
      <c r="N40" s="256"/>
      <c r="O40" s="256"/>
      <c r="P40" s="258"/>
    </row>
    <row r="41" spans="1:16" ht="15.4" customHeight="1">
      <c r="A41" s="223"/>
      <c r="B41" s="223"/>
      <c r="C41" s="863" t="s">
        <v>98</v>
      </c>
      <c r="D41" s="864"/>
      <c r="E41" s="864"/>
      <c r="F41" s="864"/>
      <c r="G41" s="864"/>
      <c r="H41" s="864"/>
      <c r="I41" s="864"/>
      <c r="J41" s="864"/>
      <c r="K41" s="864"/>
      <c r="L41" s="241"/>
      <c r="M41" s="241"/>
      <c r="N41" s="241"/>
      <c r="O41" s="241"/>
      <c r="P41" s="241"/>
    </row>
    <row r="42" spans="1:16" s="114" customFormat="1" collapsed="1">
      <c r="I42" s="135"/>
    </row>
    <row r="43" spans="1:16" customFormat="1" ht="12.75" customHeight="1">
      <c r="B43" s="136" t="s">
        <v>52</v>
      </c>
    </row>
    <row r="44" spans="1:16" customFormat="1" ht="45" customHeight="1">
      <c r="A44" s="857"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857"/>
      <c r="C44" s="857"/>
      <c r="D44" s="857"/>
      <c r="E44" s="857"/>
      <c r="F44" s="857"/>
      <c r="G44" s="857"/>
      <c r="H44" s="857"/>
      <c r="I44" s="857"/>
      <c r="J44" s="857"/>
      <c r="K44" s="857"/>
      <c r="L44" s="857"/>
      <c r="M44" s="857"/>
      <c r="N44" s="857"/>
      <c r="O44" s="857"/>
      <c r="P44" s="857"/>
    </row>
    <row r="45" spans="1:16" customFormat="1" ht="73.5" customHeight="1">
      <c r="A45" s="857">
        <f>'3,1'!$A$60</f>
        <v>0</v>
      </c>
      <c r="B45" s="857"/>
      <c r="C45" s="857"/>
      <c r="D45" s="857"/>
      <c r="E45" s="857"/>
      <c r="F45" s="857"/>
      <c r="G45" s="857"/>
      <c r="H45" s="857"/>
      <c r="I45" s="857"/>
      <c r="J45" s="857"/>
      <c r="K45" s="857"/>
      <c r="L45" s="857"/>
      <c r="M45" s="857"/>
      <c r="N45" s="857"/>
      <c r="O45" s="857"/>
      <c r="P45" s="857"/>
    </row>
    <row r="46" spans="1:16" customFormat="1" ht="12.75" customHeight="1">
      <c r="B46" s="137"/>
    </row>
    <row r="47" spans="1:16" customFormat="1" ht="12.75" customHeight="1">
      <c r="B47" s="137"/>
    </row>
    <row r="48" spans="1:16" s="114" customFormat="1">
      <c r="B48" s="114" t="str">
        <f>'3,3'!B65</f>
        <v>Sastādīja:</v>
      </c>
      <c r="L48" s="114" t="str">
        <f>'3,3'!M65</f>
        <v>Pārbaudīja:</v>
      </c>
    </row>
    <row r="49" spans="2:14" s="114" customFormat="1">
      <c r="C49" s="134">
        <f>'3,3'!C66</f>
        <v>0</v>
      </c>
      <c r="L49" s="134"/>
      <c r="M49" s="854">
        <f>'3,3'!N66</f>
        <v>0</v>
      </c>
      <c r="N49" s="854"/>
    </row>
    <row r="50" spans="2:14" s="114" customFormat="1">
      <c r="C50" s="133">
        <f>'3,3'!C67</f>
        <v>0</v>
      </c>
      <c r="L50" s="133"/>
      <c r="M50" s="855">
        <f>'3,3'!N67</f>
        <v>0</v>
      </c>
      <c r="N50" s="855"/>
    </row>
    <row r="51" spans="2:14" s="114" customFormat="1" collapsed="1">
      <c r="B51" s="135"/>
      <c r="F51" s="135"/>
      <c r="G51" s="135"/>
    </row>
  </sheetData>
  <autoFilter ref="D1:D51" xr:uid="{00000000-0009-0000-0000-000022000000}"/>
  <mergeCells count="17">
    <mergeCell ref="A2:P2"/>
    <mergeCell ref="D3:P3"/>
    <mergeCell ref="D4:P4"/>
    <mergeCell ref="D5:P5"/>
    <mergeCell ref="L9:O9"/>
    <mergeCell ref="M50:N50"/>
    <mergeCell ref="F11:K11"/>
    <mergeCell ref="L11:P11"/>
    <mergeCell ref="C41:K41"/>
    <mergeCell ref="M49:N49"/>
    <mergeCell ref="A45:P45"/>
    <mergeCell ref="A44:P44"/>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92D050"/>
  </sheetPr>
  <dimension ref="A1:Q53"/>
  <sheetViews>
    <sheetView showZeros="0" view="pageBreakPreview" topLeftCell="A13" zoomScaleNormal="100" zoomScaleSheetLayoutView="100" workbookViewId="0">
      <selection activeCell="W33" sqref="W33"/>
    </sheetView>
  </sheetViews>
  <sheetFormatPr defaultColWidth="9.140625" defaultRowHeight="14.25"/>
  <cols>
    <col min="1" max="1" width="4.85546875" style="19" customWidth="1"/>
    <col min="2" max="2" width="9.42578125" style="19" customWidth="1"/>
    <col min="3" max="3" width="40.28515625" style="19" customWidth="1"/>
    <col min="4" max="4" width="20.7109375" style="19" customWidth="1"/>
    <col min="5" max="5" width="8.140625" style="19" customWidth="1"/>
    <col min="6" max="9" width="9.140625" style="19"/>
    <col min="10" max="10" width="9.140625" style="56"/>
    <col min="11" max="12" width="9.140625" style="19"/>
    <col min="13" max="13" width="11.7109375" style="19" customWidth="1"/>
    <col min="14" max="14" width="12.28515625" style="19" customWidth="1"/>
    <col min="15" max="15" width="12.7109375" style="19" customWidth="1"/>
    <col min="16" max="16" width="11.7109375" style="19" customWidth="1"/>
    <col min="17" max="17" width="13.7109375" style="19" customWidth="1"/>
    <col min="18" max="16384" width="9.140625" style="19"/>
  </cols>
  <sheetData>
    <row r="1" spans="1:17" s="24" customFormat="1" ht="15">
      <c r="F1" s="21"/>
      <c r="G1" s="21"/>
      <c r="H1" s="155" t="s">
        <v>87</v>
      </c>
      <c r="I1" s="103" t="str">
        <f>kops3!B25</f>
        <v>3,5</v>
      </c>
      <c r="J1" s="53"/>
    </row>
    <row r="2" spans="1:17" s="24" customFormat="1" ht="15">
      <c r="A2" s="865" t="str">
        <f>C13</f>
        <v>Ārējie vājstrāvas tīkli</v>
      </c>
      <c r="B2" s="865"/>
      <c r="C2" s="865"/>
      <c r="D2" s="865"/>
      <c r="E2" s="865"/>
      <c r="F2" s="865"/>
      <c r="G2" s="865"/>
      <c r="H2" s="865"/>
      <c r="I2" s="865"/>
      <c r="J2" s="865"/>
      <c r="K2" s="865"/>
      <c r="L2" s="865"/>
      <c r="M2" s="865"/>
      <c r="N2" s="865"/>
      <c r="O2" s="865"/>
      <c r="P2" s="865"/>
      <c r="Q2" s="865"/>
    </row>
    <row r="3" spans="1:17" ht="15">
      <c r="A3" s="20"/>
      <c r="B3" s="20"/>
      <c r="C3" s="20" t="s">
        <v>11</v>
      </c>
      <c r="D3" s="20"/>
      <c r="E3" s="867" t="str">
        <f>Koptame!C11</f>
        <v>Pirmsskolas izglītības iestāde</v>
      </c>
      <c r="F3" s="867"/>
      <c r="G3" s="867"/>
      <c r="H3" s="867"/>
      <c r="I3" s="867"/>
      <c r="J3" s="867"/>
      <c r="K3" s="867"/>
      <c r="L3" s="867"/>
      <c r="M3" s="867"/>
      <c r="N3" s="867"/>
      <c r="O3" s="867"/>
      <c r="P3" s="867"/>
      <c r="Q3" s="867"/>
    </row>
    <row r="4" spans="1:17" ht="15">
      <c r="A4" s="20"/>
      <c r="B4" s="20"/>
      <c r="C4" s="20" t="s">
        <v>12</v>
      </c>
      <c r="D4" s="20"/>
      <c r="E4" s="867" t="str">
        <f>Koptame!C12</f>
        <v>Pirmsskolas izglītības iestādes jaunbūve</v>
      </c>
      <c r="F4" s="867"/>
      <c r="G4" s="867"/>
      <c r="H4" s="867"/>
      <c r="I4" s="867"/>
      <c r="J4" s="867"/>
      <c r="K4" s="867"/>
      <c r="L4" s="867"/>
      <c r="M4" s="867"/>
      <c r="N4" s="867"/>
      <c r="O4" s="867"/>
      <c r="P4" s="867"/>
      <c r="Q4" s="867"/>
    </row>
    <row r="5" spans="1:17" ht="15">
      <c r="A5" s="20"/>
      <c r="B5" s="20"/>
      <c r="C5" s="20" t="s">
        <v>13</v>
      </c>
      <c r="D5" s="20"/>
      <c r="E5" s="867" t="str">
        <f>Koptame!C13</f>
        <v>Baložu iela 33, Baloži, Ķekavas novads</v>
      </c>
      <c r="F5" s="867"/>
      <c r="G5" s="867"/>
      <c r="H5" s="867"/>
      <c r="I5" s="867"/>
      <c r="J5" s="867"/>
      <c r="K5" s="867"/>
      <c r="L5" s="867"/>
      <c r="M5" s="867"/>
      <c r="N5" s="867"/>
      <c r="O5" s="867"/>
      <c r="P5" s="867"/>
      <c r="Q5" s="867"/>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Q43</f>
        <v>0</v>
      </c>
    </row>
    <row r="8" spans="1:17">
      <c r="A8" s="23"/>
      <c r="B8" s="23"/>
      <c r="E8" s="27"/>
      <c r="F8" s="43"/>
      <c r="G8" s="43"/>
      <c r="H8" s="43"/>
      <c r="I8" s="43"/>
      <c r="J8" s="54"/>
      <c r="K8" s="43"/>
      <c r="L8" s="43"/>
      <c r="O8" s="43"/>
      <c r="P8" s="43"/>
      <c r="Q8" s="25"/>
    </row>
    <row r="9" spans="1:17" ht="15.4" customHeight="1">
      <c r="A9" s="45"/>
      <c r="B9" s="45"/>
      <c r="K9" s="44"/>
      <c r="L9" s="44"/>
      <c r="M9" s="866" t="str">
        <f>Koptame!D16</f>
        <v xml:space="preserve">Tāme sastādīta:   </v>
      </c>
      <c r="N9" s="866"/>
      <c r="O9" s="866"/>
      <c r="P9" s="866"/>
      <c r="Q9" s="44"/>
    </row>
    <row r="10" spans="1:17" ht="15">
      <c r="A10" s="45"/>
      <c r="B10" s="45"/>
    </row>
    <row r="11" spans="1:17" ht="14.25" customHeight="1">
      <c r="A11" s="858" t="s">
        <v>15</v>
      </c>
      <c r="B11" s="868" t="s">
        <v>21</v>
      </c>
      <c r="C11" s="889" t="s">
        <v>91</v>
      </c>
      <c r="D11" s="890"/>
      <c r="E11" s="862" t="s">
        <v>22</v>
      </c>
      <c r="F11" s="858" t="s">
        <v>23</v>
      </c>
      <c r="G11" s="856" t="s">
        <v>24</v>
      </c>
      <c r="H11" s="856"/>
      <c r="I11" s="856"/>
      <c r="J11" s="856"/>
      <c r="K11" s="856"/>
      <c r="L11" s="856"/>
      <c r="M11" s="856" t="s">
        <v>25</v>
      </c>
      <c r="N11" s="856"/>
      <c r="O11" s="856"/>
      <c r="P11" s="856"/>
      <c r="Q11" s="856"/>
    </row>
    <row r="12" spans="1:17" ht="64.5">
      <c r="A12" s="858"/>
      <c r="B12" s="869"/>
      <c r="C12" s="891"/>
      <c r="D12" s="892"/>
      <c r="E12" s="862"/>
      <c r="F12" s="858"/>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kops3!C25</f>
        <v>Ārējie vājstrāvas tīkli</v>
      </c>
      <c r="D13" s="244"/>
      <c r="E13" s="224"/>
      <c r="F13" s="225"/>
      <c r="G13" s="330">
        <v>0</v>
      </c>
      <c r="H13" s="330">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56" customFormat="1">
      <c r="A14" s="251"/>
      <c r="B14" s="414"/>
      <c r="C14" s="315" t="s">
        <v>608</v>
      </c>
      <c r="D14" s="239"/>
      <c r="E14" s="278"/>
      <c r="F14" s="278"/>
      <c r="G14" s="164">
        <f t="shared" ref="G14" si="6">IFERROR(ROUND(I14/H14,2),0)</f>
        <v>0</v>
      </c>
      <c r="H14" s="164">
        <f t="shared" ref="H14" si="7">IF(I14&gt;0,5,0)</f>
        <v>0</v>
      </c>
      <c r="I14" s="178"/>
      <c r="J14" s="178"/>
      <c r="K14" s="178"/>
      <c r="L14" s="231">
        <f t="shared" ref="L14" si="8">SUM(I14:K14)</f>
        <v>0</v>
      </c>
      <c r="M14" s="232">
        <f t="shared" ref="M14" si="9">ROUND(G14*F14,2)</f>
        <v>0</v>
      </c>
      <c r="N14" s="231">
        <f t="shared" ref="N14" si="10">ROUND(I14*F14,2)</f>
        <v>0</v>
      </c>
      <c r="O14" s="231">
        <f t="shared" ref="O14" si="11">ROUND(J14*F14,2)</f>
        <v>0</v>
      </c>
      <c r="P14" s="231">
        <f t="shared" ref="P14" si="12">ROUND(K14*F14,2)</f>
        <v>0</v>
      </c>
      <c r="Q14" s="233">
        <f t="shared" ref="Q14" si="13">SUM(N14:P14)</f>
        <v>0</v>
      </c>
    </row>
    <row r="15" spans="1:17" s="56" customFormat="1">
      <c r="A15" s="251">
        <v>1</v>
      </c>
      <c r="B15" s="308"/>
      <c r="C15" s="314" t="s">
        <v>577</v>
      </c>
      <c r="D15" s="313" t="s">
        <v>578</v>
      </c>
      <c r="E15" s="313" t="s">
        <v>436</v>
      </c>
      <c r="F15" s="415">
        <v>7</v>
      </c>
      <c r="G15" s="474"/>
      <c r="H15" s="471"/>
      <c r="I15" s="473"/>
      <c r="J15" s="178"/>
      <c r="K15" s="477"/>
      <c r="L15" s="231"/>
      <c r="M15" s="232"/>
      <c r="N15" s="231"/>
      <c r="O15" s="231"/>
      <c r="P15" s="231"/>
      <c r="Q15" s="233"/>
    </row>
    <row r="16" spans="1:17" s="56" customFormat="1">
      <c r="A16" s="251">
        <v>2</v>
      </c>
      <c r="B16" s="308"/>
      <c r="C16" s="314" t="s">
        <v>577</v>
      </c>
      <c r="D16" s="313" t="s">
        <v>1144</v>
      </c>
      <c r="E16" s="313" t="s">
        <v>436</v>
      </c>
      <c r="F16" s="415">
        <v>7</v>
      </c>
      <c r="G16" s="474"/>
      <c r="H16" s="471"/>
      <c r="I16" s="473"/>
      <c r="J16" s="178"/>
      <c r="K16" s="477"/>
      <c r="L16" s="231"/>
      <c r="M16" s="232"/>
      <c r="N16" s="231"/>
      <c r="O16" s="231"/>
      <c r="P16" s="231"/>
      <c r="Q16" s="233"/>
    </row>
    <row r="17" spans="1:17" s="56" customFormat="1">
      <c r="A17" s="251">
        <v>3</v>
      </c>
      <c r="B17" s="308"/>
      <c r="C17" s="314" t="s">
        <v>1145</v>
      </c>
      <c r="D17" s="313" t="s">
        <v>1146</v>
      </c>
      <c r="E17" s="313" t="s">
        <v>436</v>
      </c>
      <c r="F17" s="415">
        <v>1</v>
      </c>
      <c r="G17" s="474"/>
      <c r="H17" s="471"/>
      <c r="I17" s="473"/>
      <c r="J17" s="476"/>
      <c r="K17" s="477"/>
      <c r="L17" s="231"/>
      <c r="M17" s="232"/>
      <c r="N17" s="231"/>
      <c r="O17" s="231"/>
      <c r="P17" s="231"/>
      <c r="Q17" s="233"/>
    </row>
    <row r="18" spans="1:17" s="56" customFormat="1">
      <c r="A18" s="251">
        <v>4</v>
      </c>
      <c r="B18" s="308"/>
      <c r="C18" s="314" t="s">
        <v>1145</v>
      </c>
      <c r="D18" s="313" t="s">
        <v>1147</v>
      </c>
      <c r="E18" s="313" t="s">
        <v>436</v>
      </c>
      <c r="F18" s="415">
        <v>1</v>
      </c>
      <c r="G18" s="474"/>
      <c r="H18" s="471"/>
      <c r="I18" s="473"/>
      <c r="J18" s="476"/>
      <c r="K18" s="477"/>
      <c r="L18" s="231"/>
      <c r="M18" s="232"/>
      <c r="N18" s="231"/>
      <c r="O18" s="231"/>
      <c r="P18" s="231"/>
      <c r="Q18" s="233"/>
    </row>
    <row r="19" spans="1:17" s="56" customFormat="1">
      <c r="A19" s="251">
        <v>5</v>
      </c>
      <c r="B19" s="308"/>
      <c r="C19" s="314" t="s">
        <v>1148</v>
      </c>
      <c r="D19" s="313" t="s">
        <v>1715</v>
      </c>
      <c r="E19" s="313" t="s">
        <v>452</v>
      </c>
      <c r="F19" s="415">
        <v>1</v>
      </c>
      <c r="G19" s="474"/>
      <c r="H19" s="471"/>
      <c r="I19" s="473"/>
      <c r="J19" s="178"/>
      <c r="K19" s="477"/>
      <c r="L19" s="231"/>
      <c r="M19" s="232"/>
      <c r="N19" s="231"/>
      <c r="O19" s="231"/>
      <c r="P19" s="231"/>
      <c r="Q19" s="233"/>
    </row>
    <row r="20" spans="1:17" s="56" customFormat="1">
      <c r="A20" s="251">
        <v>6</v>
      </c>
      <c r="B20" s="308"/>
      <c r="C20" s="314" t="s">
        <v>579</v>
      </c>
      <c r="D20" s="313"/>
      <c r="E20" s="313" t="s">
        <v>580</v>
      </c>
      <c r="F20" s="415">
        <v>0.3</v>
      </c>
      <c r="G20" s="474"/>
      <c r="H20" s="471"/>
      <c r="I20" s="473"/>
      <c r="J20" s="178"/>
      <c r="K20" s="477"/>
      <c r="L20" s="231"/>
      <c r="M20" s="232"/>
      <c r="N20" s="231"/>
      <c r="O20" s="231"/>
      <c r="P20" s="231"/>
      <c r="Q20" s="233"/>
    </row>
    <row r="21" spans="1:17" s="56" customFormat="1">
      <c r="A21" s="251">
        <v>7</v>
      </c>
      <c r="B21" s="308"/>
      <c r="C21" s="314" t="s">
        <v>581</v>
      </c>
      <c r="D21" s="313"/>
      <c r="E21" s="313" t="s">
        <v>452</v>
      </c>
      <c r="F21" s="415">
        <v>1</v>
      </c>
      <c r="G21" s="474"/>
      <c r="H21" s="471"/>
      <c r="I21" s="473"/>
      <c r="J21" s="178"/>
      <c r="K21" s="477"/>
      <c r="L21" s="231"/>
      <c r="M21" s="232"/>
      <c r="N21" s="231"/>
      <c r="O21" s="231"/>
      <c r="P21" s="231"/>
      <c r="Q21" s="233"/>
    </row>
    <row r="22" spans="1:17" s="56" customFormat="1">
      <c r="A22" s="251">
        <v>8</v>
      </c>
      <c r="B22" s="308"/>
      <c r="C22" s="314" t="s">
        <v>582</v>
      </c>
      <c r="D22" s="313"/>
      <c r="E22" s="313" t="s">
        <v>436</v>
      </c>
      <c r="F22" s="415">
        <v>1</v>
      </c>
      <c r="G22" s="474"/>
      <c r="H22" s="471"/>
      <c r="I22" s="473"/>
      <c r="J22" s="178"/>
      <c r="K22" s="477"/>
      <c r="L22" s="231"/>
      <c r="M22" s="232"/>
      <c r="N22" s="231"/>
      <c r="O22" s="231"/>
      <c r="P22" s="231"/>
      <c r="Q22" s="233"/>
    </row>
    <row r="23" spans="1:17" s="56" customFormat="1">
      <c r="A23" s="251">
        <v>9</v>
      </c>
      <c r="B23" s="308"/>
      <c r="C23" s="314" t="s">
        <v>1149</v>
      </c>
      <c r="D23" s="313"/>
      <c r="E23" s="313" t="s">
        <v>436</v>
      </c>
      <c r="F23" s="415">
        <f>F19*3</f>
        <v>3</v>
      </c>
      <c r="G23" s="474"/>
      <c r="H23" s="471"/>
      <c r="I23" s="473"/>
      <c r="J23" s="178"/>
      <c r="K23" s="477"/>
      <c r="L23" s="231"/>
      <c r="M23" s="232"/>
      <c r="N23" s="231"/>
      <c r="O23" s="231"/>
      <c r="P23" s="231"/>
      <c r="Q23" s="233"/>
    </row>
    <row r="24" spans="1:17" s="56" customFormat="1">
      <c r="A24" s="251">
        <v>10</v>
      </c>
      <c r="B24" s="308"/>
      <c r="C24" s="314" t="s">
        <v>583</v>
      </c>
      <c r="D24" s="313"/>
      <c r="E24" s="313" t="s">
        <v>452</v>
      </c>
      <c r="F24" s="415">
        <f>F19*2</f>
        <v>2</v>
      </c>
      <c r="G24" s="474"/>
      <c r="H24" s="471"/>
      <c r="I24" s="473"/>
      <c r="J24" s="178"/>
      <c r="K24" s="477"/>
      <c r="L24" s="231"/>
      <c r="M24" s="232"/>
      <c r="N24" s="231"/>
      <c r="O24" s="231"/>
      <c r="P24" s="231"/>
      <c r="Q24" s="233"/>
    </row>
    <row r="25" spans="1:17" s="56" customFormat="1">
      <c r="A25" s="251">
        <v>11</v>
      </c>
      <c r="B25" s="308"/>
      <c r="C25" s="314" t="s">
        <v>584</v>
      </c>
      <c r="D25" s="313"/>
      <c r="E25" s="313" t="s">
        <v>436</v>
      </c>
      <c r="F25" s="415">
        <v>1</v>
      </c>
      <c r="G25" s="474"/>
      <c r="H25" s="471"/>
      <c r="I25" s="473"/>
      <c r="J25" s="178"/>
      <c r="K25" s="477"/>
      <c r="L25" s="231"/>
      <c r="M25" s="232"/>
      <c r="N25" s="231"/>
      <c r="O25" s="231"/>
      <c r="P25" s="231"/>
      <c r="Q25" s="233"/>
    </row>
    <row r="26" spans="1:17" s="56" customFormat="1">
      <c r="A26" s="251">
        <v>12</v>
      </c>
      <c r="B26" s="308"/>
      <c r="C26" s="314" t="s">
        <v>585</v>
      </c>
      <c r="D26" s="313"/>
      <c r="E26" s="313" t="s">
        <v>586</v>
      </c>
      <c r="F26" s="415">
        <f>14*6*0.5*0.15</f>
        <v>6.3</v>
      </c>
      <c r="G26" s="474"/>
      <c r="H26" s="471"/>
      <c r="I26" s="473"/>
      <c r="J26" s="178"/>
      <c r="K26" s="477"/>
      <c r="L26" s="231"/>
      <c r="M26" s="232"/>
      <c r="N26" s="231"/>
      <c r="O26" s="231"/>
      <c r="P26" s="231"/>
      <c r="Q26" s="233"/>
    </row>
    <row r="27" spans="1:17" s="56" customFormat="1">
      <c r="A27" s="251">
        <v>13</v>
      </c>
      <c r="B27" s="308"/>
      <c r="C27" s="314" t="s">
        <v>587</v>
      </c>
      <c r="D27" s="353" t="s">
        <v>588</v>
      </c>
      <c r="E27" s="313" t="s">
        <v>589</v>
      </c>
      <c r="F27" s="415">
        <v>1</v>
      </c>
      <c r="G27" s="474"/>
      <c r="H27" s="471"/>
      <c r="I27" s="473"/>
      <c r="J27" s="178"/>
      <c r="K27" s="477"/>
      <c r="L27" s="231"/>
      <c r="M27" s="232"/>
      <c r="N27" s="231"/>
      <c r="O27" s="231"/>
      <c r="P27" s="231"/>
      <c r="Q27" s="233"/>
    </row>
    <row r="28" spans="1:17" s="56" customFormat="1">
      <c r="A28" s="251">
        <v>14</v>
      </c>
      <c r="B28" s="308"/>
      <c r="C28" s="314" t="s">
        <v>590</v>
      </c>
      <c r="D28" s="353" t="s">
        <v>591</v>
      </c>
      <c r="E28" s="313" t="s">
        <v>592</v>
      </c>
      <c r="F28" s="415">
        <v>1</v>
      </c>
      <c r="G28" s="474"/>
      <c r="H28" s="471"/>
      <c r="I28" s="473"/>
      <c r="J28" s="178"/>
      <c r="K28" s="477"/>
      <c r="L28" s="231"/>
      <c r="M28" s="232"/>
      <c r="N28" s="231"/>
      <c r="O28" s="231"/>
      <c r="P28" s="231"/>
      <c r="Q28" s="233"/>
    </row>
    <row r="29" spans="1:17" s="822" customFormat="1">
      <c r="A29" s="906">
        <v>15</v>
      </c>
      <c r="B29" s="907"/>
      <c r="C29" s="908" t="s">
        <v>593</v>
      </c>
      <c r="D29" s="909" t="s">
        <v>594</v>
      </c>
      <c r="E29" s="910" t="s">
        <v>145</v>
      </c>
      <c r="F29" s="911">
        <v>60</v>
      </c>
      <c r="G29" s="912"/>
      <c r="H29" s="913"/>
      <c r="I29" s="913"/>
      <c r="J29" s="914"/>
      <c r="K29" s="915"/>
      <c r="L29" s="916"/>
      <c r="M29" s="917"/>
      <c r="N29" s="916"/>
      <c r="O29" s="916"/>
      <c r="P29" s="916"/>
      <c r="Q29" s="918"/>
    </row>
    <row r="30" spans="1:17" s="822" customFormat="1" ht="25.5">
      <c r="A30" s="906">
        <v>16</v>
      </c>
      <c r="B30" s="907"/>
      <c r="C30" s="908" t="s">
        <v>595</v>
      </c>
      <c r="D30" s="909" t="s">
        <v>596</v>
      </c>
      <c r="E30" s="910" t="s">
        <v>452</v>
      </c>
      <c r="F30" s="911">
        <v>1</v>
      </c>
      <c r="G30" s="912"/>
      <c r="H30" s="913"/>
      <c r="I30" s="913"/>
      <c r="J30" s="914"/>
      <c r="K30" s="915"/>
      <c r="L30" s="916"/>
      <c r="M30" s="917"/>
      <c r="N30" s="916"/>
      <c r="O30" s="916"/>
      <c r="P30" s="916"/>
      <c r="Q30" s="918"/>
    </row>
    <row r="31" spans="1:17" s="822" customFormat="1">
      <c r="A31" s="906"/>
      <c r="B31" s="919"/>
      <c r="C31" s="920" t="s">
        <v>607</v>
      </c>
      <c r="D31" s="814"/>
      <c r="E31" s="823"/>
      <c r="F31" s="823"/>
      <c r="G31" s="917"/>
      <c r="H31" s="917"/>
      <c r="I31" s="914"/>
      <c r="J31" s="914"/>
      <c r="K31" s="914"/>
      <c r="L31" s="916"/>
      <c r="M31" s="917"/>
      <c r="N31" s="916"/>
      <c r="O31" s="916"/>
      <c r="P31" s="916"/>
      <c r="Q31" s="918"/>
    </row>
    <row r="32" spans="1:17" s="822" customFormat="1" ht="25.5">
      <c r="A32" s="906">
        <v>1</v>
      </c>
      <c r="B32" s="907"/>
      <c r="C32" s="921" t="s">
        <v>597</v>
      </c>
      <c r="D32" s="910"/>
      <c r="E32" s="910" t="s">
        <v>598</v>
      </c>
      <c r="F32" s="911">
        <f>82</f>
        <v>82</v>
      </c>
      <c r="G32" s="922"/>
      <c r="H32" s="923"/>
      <c r="I32" s="923"/>
      <c r="J32" s="924"/>
      <c r="K32" s="924"/>
      <c r="L32" s="916"/>
      <c r="M32" s="917"/>
      <c r="N32" s="916"/>
      <c r="O32" s="916"/>
      <c r="P32" s="916"/>
      <c r="Q32" s="918"/>
    </row>
    <row r="33" spans="1:17" s="822" customFormat="1" ht="25.5">
      <c r="A33" s="906">
        <v>2</v>
      </c>
      <c r="B33" s="907"/>
      <c r="C33" s="921" t="s">
        <v>599</v>
      </c>
      <c r="D33" s="910"/>
      <c r="E33" s="910" t="s">
        <v>146</v>
      </c>
      <c r="F33" s="911">
        <f>F32</f>
        <v>82</v>
      </c>
      <c r="G33" s="922"/>
      <c r="H33" s="923"/>
      <c r="I33" s="923"/>
      <c r="J33" s="924"/>
      <c r="K33" s="924"/>
      <c r="L33" s="916"/>
      <c r="M33" s="917"/>
      <c r="N33" s="916"/>
      <c r="O33" s="916"/>
      <c r="P33" s="916"/>
      <c r="Q33" s="918"/>
    </row>
    <row r="34" spans="1:17" s="822" customFormat="1">
      <c r="A34" s="906">
        <v>3</v>
      </c>
      <c r="B34" s="907"/>
      <c r="C34" s="921" t="s">
        <v>600</v>
      </c>
      <c r="D34" s="910"/>
      <c r="E34" s="910" t="s">
        <v>277</v>
      </c>
      <c r="F34" s="911">
        <v>1</v>
      </c>
      <c r="G34" s="922"/>
      <c r="H34" s="923"/>
      <c r="I34" s="923"/>
      <c r="J34" s="924"/>
      <c r="K34" s="924"/>
      <c r="L34" s="916"/>
      <c r="M34" s="917"/>
      <c r="N34" s="916"/>
      <c r="O34" s="916"/>
      <c r="P34" s="916"/>
      <c r="Q34" s="918"/>
    </row>
    <row r="35" spans="1:17" s="822" customFormat="1">
      <c r="A35" s="906">
        <v>4</v>
      </c>
      <c r="B35" s="907"/>
      <c r="C35" s="921" t="s">
        <v>601</v>
      </c>
      <c r="D35" s="910"/>
      <c r="E35" s="910" t="s">
        <v>436</v>
      </c>
      <c r="F35" s="911">
        <v>1</v>
      </c>
      <c r="G35" s="922"/>
      <c r="H35" s="923"/>
      <c r="I35" s="923"/>
      <c r="J35" s="924"/>
      <c r="K35" s="924"/>
      <c r="L35" s="916"/>
      <c r="M35" s="917"/>
      <c r="N35" s="916"/>
      <c r="O35" s="916"/>
      <c r="P35" s="916"/>
      <c r="Q35" s="918"/>
    </row>
    <row r="36" spans="1:17" s="822" customFormat="1">
      <c r="A36" s="906">
        <v>5</v>
      </c>
      <c r="B36" s="907"/>
      <c r="C36" s="921" t="s">
        <v>602</v>
      </c>
      <c r="D36" s="910"/>
      <c r="E36" s="910" t="s">
        <v>146</v>
      </c>
      <c r="F36" s="911">
        <v>1</v>
      </c>
      <c r="G36" s="922"/>
      <c r="H36" s="923"/>
      <c r="I36" s="923"/>
      <c r="J36" s="924"/>
      <c r="K36" s="924"/>
      <c r="L36" s="916"/>
      <c r="M36" s="917"/>
      <c r="N36" s="916"/>
      <c r="O36" s="916"/>
      <c r="P36" s="916"/>
      <c r="Q36" s="918"/>
    </row>
    <row r="37" spans="1:17" s="822" customFormat="1">
      <c r="A37" s="906">
        <v>6</v>
      </c>
      <c r="B37" s="907"/>
      <c r="C37" s="921" t="s">
        <v>603</v>
      </c>
      <c r="D37" s="910"/>
      <c r="E37" s="910" t="s">
        <v>146</v>
      </c>
      <c r="F37" s="911">
        <f>32+9</f>
        <v>41</v>
      </c>
      <c r="G37" s="922"/>
      <c r="H37" s="923"/>
      <c r="I37" s="923"/>
      <c r="J37" s="923"/>
      <c r="K37" s="922"/>
      <c r="L37" s="916"/>
      <c r="M37" s="917"/>
      <c r="N37" s="916"/>
      <c r="O37" s="916"/>
      <c r="P37" s="916"/>
      <c r="Q37" s="918"/>
    </row>
    <row r="38" spans="1:17" s="56" customFormat="1">
      <c r="A38" s="251">
        <v>7</v>
      </c>
      <c r="B38" s="308"/>
      <c r="C38" s="405" t="s">
        <v>1136</v>
      </c>
      <c r="D38" s="313"/>
      <c r="E38" s="313" t="s">
        <v>436</v>
      </c>
      <c r="F38" s="415">
        <v>1</v>
      </c>
      <c r="G38" s="196"/>
      <c r="H38" s="160"/>
      <c r="I38" s="190"/>
      <c r="J38" s="229"/>
      <c r="K38" s="230"/>
      <c r="L38" s="231"/>
      <c r="M38" s="232"/>
      <c r="N38" s="231"/>
      <c r="O38" s="231"/>
      <c r="P38" s="231"/>
      <c r="Q38" s="233"/>
    </row>
    <row r="39" spans="1:17" s="56" customFormat="1" ht="38.25">
      <c r="A39" s="251">
        <v>8</v>
      </c>
      <c r="B39" s="308"/>
      <c r="C39" s="405" t="s">
        <v>604</v>
      </c>
      <c r="D39" s="313"/>
      <c r="E39" s="313" t="s">
        <v>452</v>
      </c>
      <c r="F39" s="415">
        <v>1</v>
      </c>
      <c r="G39" s="160"/>
      <c r="H39" s="160"/>
      <c r="I39" s="331"/>
      <c r="J39" s="178"/>
      <c r="K39" s="178"/>
      <c r="L39" s="231"/>
      <c r="M39" s="232"/>
      <c r="N39" s="231"/>
      <c r="O39" s="231"/>
      <c r="P39" s="231"/>
      <c r="Q39" s="233"/>
    </row>
    <row r="40" spans="1:17" s="56" customFormat="1" ht="38.25">
      <c r="A40" s="251">
        <v>9</v>
      </c>
      <c r="B40" s="308"/>
      <c r="C40" s="405" t="s">
        <v>605</v>
      </c>
      <c r="D40" s="313"/>
      <c r="E40" s="313" t="s">
        <v>452</v>
      </c>
      <c r="F40" s="415">
        <v>1</v>
      </c>
      <c r="G40" s="160"/>
      <c r="H40" s="160"/>
      <c r="I40" s="331"/>
      <c r="J40" s="178"/>
      <c r="K40" s="178"/>
      <c r="L40" s="231"/>
      <c r="M40" s="232"/>
      <c r="N40" s="231"/>
      <c r="O40" s="231"/>
      <c r="P40" s="231"/>
      <c r="Q40" s="233"/>
    </row>
    <row r="41" spans="1:17" s="56" customFormat="1">
      <c r="A41" s="251">
        <v>10</v>
      </c>
      <c r="B41" s="308"/>
      <c r="C41" s="405" t="s">
        <v>606</v>
      </c>
      <c r="D41" s="313"/>
      <c r="E41" s="313" t="s">
        <v>452</v>
      </c>
      <c r="F41" s="415">
        <v>1</v>
      </c>
      <c r="G41" s="196"/>
      <c r="H41" s="160"/>
      <c r="I41" s="190"/>
      <c r="J41" s="229"/>
      <c r="K41" s="230"/>
      <c r="L41" s="231"/>
      <c r="M41" s="232"/>
      <c r="N41" s="231"/>
      <c r="O41" s="231"/>
      <c r="P41" s="231"/>
      <c r="Q41" s="233"/>
    </row>
    <row r="42" spans="1:17">
      <c r="A42" s="252"/>
      <c r="B42" s="378"/>
      <c r="C42" s="411"/>
      <c r="D42" s="411"/>
      <c r="E42" s="412"/>
      <c r="F42" s="256"/>
      <c r="G42" s="413"/>
      <c r="H42" s="413"/>
      <c r="I42" s="257"/>
      <c r="J42" s="257"/>
      <c r="K42" s="256"/>
      <c r="L42" s="256"/>
      <c r="M42" s="413"/>
      <c r="N42" s="256"/>
      <c r="O42" s="256"/>
      <c r="P42" s="256"/>
      <c r="Q42" s="258"/>
    </row>
    <row r="43" spans="1:17" ht="15.4" customHeight="1">
      <c r="A43" s="223"/>
      <c r="B43" s="223"/>
      <c r="C43" s="863" t="s">
        <v>98</v>
      </c>
      <c r="D43" s="863"/>
      <c r="E43" s="864"/>
      <c r="F43" s="864"/>
      <c r="G43" s="864"/>
      <c r="H43" s="864"/>
      <c r="I43" s="864"/>
      <c r="J43" s="864"/>
      <c r="K43" s="864"/>
      <c r="L43" s="864"/>
      <c r="M43" s="241"/>
      <c r="N43" s="241"/>
      <c r="O43" s="241"/>
      <c r="P43" s="241"/>
      <c r="Q43" s="241"/>
    </row>
    <row r="44" spans="1:17" s="114" customFormat="1" collapsed="1">
      <c r="J44" s="135"/>
    </row>
    <row r="45" spans="1:17" customFormat="1" ht="12.75" customHeight="1">
      <c r="B45" s="136" t="s">
        <v>52</v>
      </c>
    </row>
    <row r="46" spans="1:17" customFormat="1" ht="45" customHeight="1">
      <c r="A46" s="857"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857"/>
      <c r="C46" s="857"/>
      <c r="D46" s="857"/>
      <c r="E46" s="857"/>
      <c r="F46" s="857"/>
      <c r="G46" s="857"/>
      <c r="H46" s="857"/>
      <c r="I46" s="857"/>
      <c r="J46" s="857"/>
      <c r="K46" s="857"/>
      <c r="L46" s="857"/>
      <c r="M46" s="857"/>
      <c r="N46" s="857"/>
      <c r="O46" s="857"/>
      <c r="P46" s="857"/>
      <c r="Q46" s="857"/>
    </row>
    <row r="47" spans="1:17" customFormat="1" ht="65.45" customHeight="1">
      <c r="A47" s="857">
        <f>'3,1'!$A$60</f>
        <v>0</v>
      </c>
      <c r="B47" s="857"/>
      <c r="C47" s="857"/>
      <c r="D47" s="857"/>
      <c r="E47" s="857"/>
      <c r="F47" s="857"/>
      <c r="G47" s="857"/>
      <c r="H47" s="857"/>
      <c r="I47" s="857"/>
      <c r="J47" s="857"/>
      <c r="K47" s="857"/>
      <c r="L47" s="857"/>
      <c r="M47" s="857"/>
      <c r="N47" s="857"/>
      <c r="O47" s="857"/>
      <c r="P47" s="857"/>
      <c r="Q47" s="857"/>
    </row>
    <row r="48" spans="1:17" customFormat="1" ht="12.75" customHeight="1">
      <c r="B48" s="137"/>
    </row>
    <row r="49" spans="2:15" customFormat="1" ht="12.75" customHeight="1">
      <c r="B49" s="137"/>
    </row>
    <row r="50" spans="2:15" s="114" customFormat="1">
      <c r="B50" s="114" t="str">
        <f>'3,3'!B65</f>
        <v>Sastādīja:</v>
      </c>
      <c r="M50" s="114" t="str">
        <f>'3,3'!M65</f>
        <v>Pārbaudīja:</v>
      </c>
    </row>
    <row r="51" spans="2:15" s="114" customFormat="1">
      <c r="C51" s="134">
        <f>'3,3'!C66</f>
        <v>0</v>
      </c>
      <c r="D51" s="134"/>
      <c r="M51" s="134"/>
      <c r="N51" s="854">
        <f>'3,3'!N66</f>
        <v>0</v>
      </c>
      <c r="O51" s="854"/>
    </row>
    <row r="52" spans="2:15" s="114" customFormat="1">
      <c r="C52" s="133">
        <f>'3,3'!C67</f>
        <v>0</v>
      </c>
      <c r="D52" s="133"/>
      <c r="M52" s="133"/>
      <c r="N52" s="855">
        <f>'3,3'!N67</f>
        <v>0</v>
      </c>
      <c r="O52" s="855"/>
    </row>
    <row r="53" spans="2:15" s="114" customFormat="1" collapsed="1">
      <c r="B53" s="135"/>
      <c r="G53" s="135"/>
      <c r="H53" s="135"/>
    </row>
  </sheetData>
  <mergeCells count="17">
    <mergeCell ref="A2:Q2"/>
    <mergeCell ref="E3:Q3"/>
    <mergeCell ref="E4:Q4"/>
    <mergeCell ref="E5:Q5"/>
    <mergeCell ref="M9:P9"/>
    <mergeCell ref="N52:O52"/>
    <mergeCell ref="G11:L11"/>
    <mergeCell ref="M11:Q11"/>
    <mergeCell ref="C43:L43"/>
    <mergeCell ref="N51:O51"/>
    <mergeCell ref="A47:Q47"/>
    <mergeCell ref="A46:Q46"/>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35"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8" tint="0.39997558519241921"/>
  </sheetPr>
  <dimension ref="A1:I38"/>
  <sheetViews>
    <sheetView showZeros="0" view="pageBreakPreview" topLeftCell="A10" zoomScaleNormal="100" zoomScaleSheetLayoutView="100" workbookViewId="0">
      <selection activeCell="C28" sqref="C28"/>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843" t="s">
        <v>95</v>
      </c>
      <c r="B2" s="843"/>
      <c r="C2" s="843"/>
      <c r="D2" s="843"/>
      <c r="E2" s="843"/>
      <c r="F2" s="843"/>
      <c r="G2" s="843"/>
      <c r="H2" s="843"/>
      <c r="I2" s="843"/>
    </row>
    <row r="3" spans="1:9" ht="18">
      <c r="C3" s="67"/>
      <c r="D3" s="68"/>
      <c r="F3" s="72"/>
      <c r="G3" s="72"/>
      <c r="H3" s="72"/>
      <c r="I3" s="72"/>
    </row>
    <row r="4" spans="1:9" ht="18">
      <c r="C4" s="67"/>
      <c r="D4" s="68"/>
      <c r="F4" s="72"/>
      <c r="G4" s="72"/>
      <c r="H4" s="72"/>
      <c r="I4" s="72"/>
    </row>
    <row r="5" spans="1:9">
      <c r="A5" s="71"/>
    </row>
    <row r="6" spans="1:9" ht="18">
      <c r="A6" s="846" t="str">
        <f>Koptame!C24</f>
        <v>Teritorijas labiekārtošana</v>
      </c>
      <c r="B6" s="847"/>
      <c r="C6" s="847"/>
      <c r="D6" s="847"/>
      <c r="E6" s="847"/>
      <c r="F6" s="847"/>
      <c r="G6" s="847"/>
      <c r="H6" s="847"/>
      <c r="I6" s="848"/>
    </row>
    <row r="7" spans="1:9">
      <c r="A7" s="71"/>
    </row>
    <row r="8" spans="1:9" ht="15">
      <c r="A8" s="849" t="s">
        <v>9</v>
      </c>
      <c r="B8" s="849"/>
      <c r="C8" s="833" t="str">
        <f>Koptame!C11</f>
        <v>Pirmsskolas izglītības iestāde</v>
      </c>
      <c r="D8" s="833"/>
      <c r="E8" s="833"/>
      <c r="F8" s="833"/>
      <c r="G8" s="833"/>
      <c r="H8" s="833"/>
      <c r="I8" s="833"/>
    </row>
    <row r="9" spans="1:9" ht="15.95" customHeight="1">
      <c r="A9" s="838" t="s">
        <v>27</v>
      </c>
      <c r="B9" s="838"/>
      <c r="C9" s="833" t="str">
        <f>Koptame!C12</f>
        <v>Pirmsskolas izglītības iestādes jaunbūve</v>
      </c>
      <c r="D9" s="833"/>
      <c r="E9" s="833"/>
      <c r="F9" s="833"/>
      <c r="G9" s="833"/>
      <c r="H9" s="833"/>
      <c r="I9" s="833"/>
    </row>
    <row r="10" spans="1:9" ht="15">
      <c r="A10" s="838" t="s">
        <v>10</v>
      </c>
      <c r="B10" s="838"/>
      <c r="C10" s="833" t="str">
        <f>Koptame!C13</f>
        <v>Baložu iela 33, Baloži, Ķekavas novads</v>
      </c>
      <c r="D10" s="833"/>
      <c r="E10" s="833"/>
      <c r="F10" s="833"/>
      <c r="G10" s="833"/>
      <c r="H10" s="833"/>
      <c r="I10" s="833"/>
    </row>
    <row r="11" spans="1:9" ht="15">
      <c r="A11" s="838" t="str">
        <f>Koptame!B14</f>
        <v>Iepirkuma Id Nr.</v>
      </c>
      <c r="B11" s="838"/>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844" t="s">
        <v>60</v>
      </c>
      <c r="G13" s="845"/>
      <c r="H13" s="69"/>
      <c r="I13" s="70"/>
    </row>
    <row r="14" spans="1:9" ht="18">
      <c r="A14" s="74"/>
      <c r="F14" s="844" t="s">
        <v>14</v>
      </c>
      <c r="G14" s="845"/>
      <c r="H14" s="69"/>
      <c r="I14" s="70"/>
    </row>
    <row r="16" spans="1:9" ht="14.25">
      <c r="G16" s="12"/>
      <c r="H16" s="12" t="str">
        <f>Koptame!D16</f>
        <v xml:space="preserve">Tāme sastādīta:   </v>
      </c>
    </row>
    <row r="17" spans="1:9" ht="15">
      <c r="A17" s="75"/>
    </row>
    <row r="18" spans="1:9" ht="51.4" customHeight="1">
      <c r="A18" s="834" t="s">
        <v>15</v>
      </c>
      <c r="B18" s="834" t="s">
        <v>16</v>
      </c>
      <c r="C18" s="850" t="s">
        <v>90</v>
      </c>
      <c r="D18" s="851"/>
      <c r="E18" s="834" t="s">
        <v>61</v>
      </c>
      <c r="F18" s="834" t="s">
        <v>17</v>
      </c>
      <c r="G18" s="834"/>
      <c r="H18" s="834"/>
      <c r="I18" s="834" t="s">
        <v>18</v>
      </c>
    </row>
    <row r="19" spans="1:9" ht="40.700000000000003" customHeight="1">
      <c r="A19" s="834"/>
      <c r="B19" s="834"/>
      <c r="C19" s="852"/>
      <c r="D19" s="853"/>
      <c r="E19" s="834"/>
      <c r="F19" s="143" t="s">
        <v>62</v>
      </c>
      <c r="G19" s="143" t="s">
        <v>63</v>
      </c>
      <c r="H19" s="143" t="s">
        <v>64</v>
      </c>
      <c r="I19" s="834"/>
    </row>
    <row r="20" spans="1:9" ht="18">
      <c r="A20" s="76"/>
      <c r="B20" s="77"/>
      <c r="C20" s="839"/>
      <c r="D20" s="840"/>
      <c r="E20" s="77"/>
      <c r="F20" s="77"/>
      <c r="G20" s="77"/>
      <c r="H20" s="77"/>
      <c r="I20" s="78"/>
    </row>
    <row r="21" spans="1:9">
      <c r="A21" s="79">
        <v>1</v>
      </c>
      <c r="B21" s="80" t="s">
        <v>66</v>
      </c>
      <c r="C21" s="835" t="s">
        <v>48</v>
      </c>
      <c r="D21" s="836"/>
      <c r="E21" s="63"/>
      <c r="F21" s="63"/>
      <c r="G21" s="63"/>
      <c r="H21" s="63"/>
      <c r="I21" s="64"/>
    </row>
    <row r="22" spans="1:9">
      <c r="A22" s="82"/>
      <c r="B22" s="83"/>
      <c r="C22" s="841"/>
      <c r="D22" s="842"/>
      <c r="E22" s="81"/>
      <c r="F22" s="156"/>
      <c r="G22" s="156"/>
      <c r="H22" s="156"/>
      <c r="I22" s="157"/>
    </row>
    <row r="23" spans="1:9" ht="16.5" customHeight="1">
      <c r="A23" s="110"/>
      <c r="B23" s="110"/>
      <c r="C23" s="84" t="s">
        <v>19</v>
      </c>
      <c r="D23" s="84"/>
      <c r="E23" s="85"/>
      <c r="F23" s="85"/>
      <c r="G23" s="85"/>
      <c r="H23" s="85"/>
      <c r="I23" s="85"/>
    </row>
    <row r="24" spans="1:9" ht="15.75">
      <c r="A24" s="837" t="s">
        <v>41</v>
      </c>
      <c r="B24" s="837"/>
      <c r="C24" s="837"/>
      <c r="D24" s="86" t="str">
        <f>kops1!$D$34</f>
        <v xml:space="preserve"> </v>
      </c>
      <c r="E24" s="87"/>
      <c r="F24" s="73"/>
    </row>
    <row r="25" spans="1:9" ht="15.75">
      <c r="A25" s="109"/>
      <c r="B25" s="109"/>
      <c r="C25" s="132" t="s">
        <v>51</v>
      </c>
      <c r="D25" s="86"/>
      <c r="E25" s="87"/>
      <c r="F25" s="73"/>
    </row>
    <row r="26" spans="1:9" ht="15.75">
      <c r="A26" s="837" t="s">
        <v>28</v>
      </c>
      <c r="B26" s="837"/>
      <c r="C26" s="837"/>
      <c r="D26" s="86" t="str">
        <f>kops1!$D$36</f>
        <v xml:space="preserve"> </v>
      </c>
      <c r="E26" s="87"/>
      <c r="F26" s="73"/>
    </row>
    <row r="27" spans="1:9" ht="18" customHeight="1">
      <c r="A27" s="832"/>
      <c r="B27" s="832"/>
      <c r="C27" s="84" t="s">
        <v>20</v>
      </c>
      <c r="D27" s="84"/>
      <c r="E27" s="88"/>
      <c r="F27" s="73"/>
    </row>
    <row r="28" spans="1:9" ht="18">
      <c r="A28" s="89"/>
    </row>
    <row r="29" spans="1:9" ht="18">
      <c r="A29" s="89"/>
    </row>
    <row r="30" spans="1:9" ht="14.25">
      <c r="A30" s="90"/>
      <c r="B30" s="2" t="s">
        <v>8</v>
      </c>
      <c r="C30" s="3"/>
      <c r="F30" s="73"/>
    </row>
    <row r="31" spans="1:9" ht="14.25">
      <c r="A31" s="73"/>
      <c r="B31" s="3"/>
      <c r="C31" s="134">
        <f>Koptame!C36</f>
        <v>0</v>
      </c>
      <c r="D31" s="91"/>
      <c r="E31" s="91"/>
      <c r="F31" s="73"/>
    </row>
    <row r="32" spans="1:9" ht="14.25">
      <c r="A32" s="92"/>
      <c r="B32" s="2"/>
      <c r="C32" s="133">
        <f>Koptame!C37</f>
        <v>0</v>
      </c>
      <c r="D32" s="73"/>
      <c r="E32" s="73"/>
      <c r="F32" s="73"/>
    </row>
    <row r="33" spans="2:3" ht="14.25">
      <c r="B33" s="2"/>
      <c r="C33" s="133"/>
    </row>
    <row r="34" spans="2:3" ht="14.25">
      <c r="B34" s="2"/>
    </row>
    <row r="35" spans="2:3" ht="14.25">
      <c r="B35" s="4"/>
      <c r="C35" s="1"/>
    </row>
    <row r="36" spans="2:3" ht="14.25">
      <c r="B36" s="2" t="str">
        <f>Koptame!B41</f>
        <v>Pārbaudīja:</v>
      </c>
      <c r="C36" s="113"/>
    </row>
    <row r="37" spans="2:3" ht="14.25">
      <c r="B37" s="3"/>
      <c r="C37" s="134">
        <f>Koptame!C42</f>
        <v>0</v>
      </c>
    </row>
    <row r="38" spans="2:3" ht="14.25">
      <c r="B38" s="2"/>
      <c r="C38" s="133">
        <f>Koptame!C43</f>
        <v>0</v>
      </c>
    </row>
  </sheetData>
  <mergeCells count="23">
    <mergeCell ref="A2:I2"/>
    <mergeCell ref="A6:I6"/>
    <mergeCell ref="A8:B8"/>
    <mergeCell ref="C8:I8"/>
    <mergeCell ref="A9:B9"/>
    <mergeCell ref="C9:I9"/>
    <mergeCell ref="A10:B10"/>
    <mergeCell ref="C10:I10"/>
    <mergeCell ref="A11:B11"/>
    <mergeCell ref="F13:G13"/>
    <mergeCell ref="F14:G14"/>
    <mergeCell ref="A26:C26"/>
    <mergeCell ref="A27:B27"/>
    <mergeCell ref="C22:D22"/>
    <mergeCell ref="A24:C24"/>
    <mergeCell ref="I18:I19"/>
    <mergeCell ref="C20:D20"/>
    <mergeCell ref="C21:D21"/>
    <mergeCell ref="A18:A19"/>
    <mergeCell ref="B18:B19"/>
    <mergeCell ref="C18:D19"/>
    <mergeCell ref="E18:E19"/>
    <mergeCell ref="F18:H18"/>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92D050"/>
  </sheetPr>
  <dimension ref="A1:P168"/>
  <sheetViews>
    <sheetView showZeros="0" view="pageBreakPreview" zoomScale="80" zoomScaleNormal="80" zoomScaleSheetLayoutView="80" workbookViewId="0">
      <selection activeCell="V49" sqref="V49"/>
    </sheetView>
  </sheetViews>
  <sheetFormatPr defaultColWidth="9.140625" defaultRowHeight="14.25"/>
  <cols>
    <col min="1" max="1" width="6" style="642" customWidth="1"/>
    <col min="2" max="2" width="1.5703125" style="666" customWidth="1"/>
    <col min="3" max="3" width="49.28515625" style="642" customWidth="1"/>
    <col min="4" max="4" width="8.140625" style="642" customWidth="1"/>
    <col min="5" max="5" width="12.85546875" style="642" customWidth="1"/>
    <col min="6" max="7" width="9.140625" style="666"/>
    <col min="8" max="11" width="9.140625" style="642"/>
    <col min="12" max="12" width="14.28515625" style="642" customWidth="1"/>
    <col min="13" max="13" width="14.85546875" style="642" customWidth="1"/>
    <col min="14" max="14" width="15.140625" style="642" customWidth="1"/>
    <col min="15" max="15" width="13.140625" style="642" customWidth="1"/>
    <col min="16" max="16" width="14.85546875" style="642" customWidth="1"/>
    <col min="17" max="16384" width="9.140625" style="642"/>
  </cols>
  <sheetData>
    <row r="1" spans="1:16" s="637" customFormat="1" ht="15">
      <c r="B1" s="723"/>
      <c r="E1" s="638"/>
      <c r="F1" s="724"/>
      <c r="G1" s="639" t="s">
        <v>87</v>
      </c>
      <c r="H1" s="725" t="str">
        <f>kops4!B21</f>
        <v>4,1</v>
      </c>
    </row>
    <row r="2" spans="1:16" s="637" customFormat="1" ht="15">
      <c r="A2" s="883" t="str">
        <f>C13</f>
        <v>Teritorijas labiekārtošana</v>
      </c>
      <c r="B2" s="883"/>
      <c r="C2" s="883"/>
      <c r="D2" s="883"/>
      <c r="E2" s="883"/>
      <c r="F2" s="883"/>
      <c r="G2" s="883"/>
      <c r="H2" s="883"/>
      <c r="I2" s="883"/>
      <c r="J2" s="883"/>
      <c r="K2" s="883"/>
      <c r="L2" s="883"/>
      <c r="M2" s="883"/>
      <c r="N2" s="883"/>
      <c r="O2" s="883"/>
      <c r="P2" s="883"/>
    </row>
    <row r="3" spans="1:16" ht="15">
      <c r="A3" s="641"/>
      <c r="B3" s="726"/>
      <c r="C3" s="641" t="s">
        <v>11</v>
      </c>
      <c r="D3" s="885" t="str">
        <f>Koptame!C11</f>
        <v>Pirmsskolas izglītības iestāde</v>
      </c>
      <c r="E3" s="885"/>
      <c r="F3" s="885"/>
      <c r="G3" s="885"/>
      <c r="H3" s="885"/>
      <c r="I3" s="885"/>
      <c r="J3" s="885"/>
      <c r="K3" s="885"/>
      <c r="L3" s="885"/>
      <c r="M3" s="885"/>
      <c r="N3" s="885"/>
      <c r="O3" s="885"/>
      <c r="P3" s="885"/>
    </row>
    <row r="4" spans="1:16" ht="15">
      <c r="A4" s="641"/>
      <c r="B4" s="726"/>
      <c r="C4" s="641" t="s">
        <v>12</v>
      </c>
      <c r="D4" s="885" t="str">
        <f>Koptame!C12</f>
        <v>Pirmsskolas izglītības iestādes jaunbūve</v>
      </c>
      <c r="E4" s="885"/>
      <c r="F4" s="885"/>
      <c r="G4" s="885"/>
      <c r="H4" s="885"/>
      <c r="I4" s="885"/>
      <c r="J4" s="885"/>
      <c r="K4" s="885"/>
      <c r="L4" s="885"/>
      <c r="M4" s="885"/>
      <c r="N4" s="885"/>
      <c r="O4" s="885"/>
      <c r="P4" s="885"/>
    </row>
    <row r="5" spans="1:16" ht="15">
      <c r="A5" s="641"/>
      <c r="B5" s="726"/>
      <c r="C5" s="641" t="s">
        <v>13</v>
      </c>
      <c r="D5" s="885" t="str">
        <f>Koptame!C13</f>
        <v>Baložu iela 33, Baloži, Ķekavas novads</v>
      </c>
      <c r="E5" s="885"/>
      <c r="F5" s="885"/>
      <c r="G5" s="885"/>
      <c r="H5" s="885"/>
      <c r="I5" s="885"/>
      <c r="J5" s="885"/>
      <c r="K5" s="885"/>
      <c r="L5" s="885"/>
      <c r="M5" s="885"/>
      <c r="N5" s="885"/>
      <c r="O5" s="885"/>
      <c r="P5" s="885"/>
    </row>
    <row r="6" spans="1:16">
      <c r="A6" s="641"/>
      <c r="B6" s="726"/>
      <c r="C6" s="641" t="str">
        <f>Koptame!B14</f>
        <v>Iepirkuma Id Nr.</v>
      </c>
      <c r="D6" s="643" t="str">
        <f>Koptame!C14</f>
        <v>ĶNP 2023/85</v>
      </c>
      <c r="E6" s="644"/>
      <c r="F6" s="727"/>
      <c r="G6" s="727"/>
      <c r="H6" s="644"/>
      <c r="I6" s="644"/>
      <c r="J6" s="644"/>
      <c r="K6" s="644"/>
      <c r="L6" s="644"/>
      <c r="M6" s="644"/>
      <c r="N6" s="644"/>
      <c r="O6" s="644"/>
      <c r="P6" s="645"/>
    </row>
    <row r="7" spans="1:16">
      <c r="A7" s="646" t="str">
        <f>Koptame!B17</f>
        <v>Tāme sastādīta 2024.gada tirgus cenās</v>
      </c>
      <c r="B7" s="728"/>
      <c r="D7" s="643"/>
      <c r="E7" s="643"/>
      <c r="F7" s="729"/>
      <c r="G7" s="729"/>
      <c r="H7" s="643"/>
      <c r="I7" s="643"/>
      <c r="J7" s="643"/>
      <c r="K7" s="644"/>
      <c r="L7" s="644"/>
      <c r="M7" s="644"/>
      <c r="N7" s="644"/>
      <c r="O7" s="641" t="s">
        <v>86</v>
      </c>
      <c r="P7" s="648">
        <f>P158</f>
        <v>0</v>
      </c>
    </row>
    <row r="8" spans="1:16">
      <c r="A8" s="649"/>
      <c r="B8" s="726"/>
      <c r="D8" s="650"/>
      <c r="E8" s="644"/>
      <c r="F8" s="727"/>
      <c r="G8" s="727"/>
      <c r="H8" s="644"/>
      <c r="I8" s="644"/>
      <c r="J8" s="644"/>
      <c r="K8" s="644"/>
      <c r="N8" s="644"/>
      <c r="O8" s="644"/>
      <c r="P8" s="645"/>
    </row>
    <row r="9" spans="1:16" ht="15.4" customHeight="1">
      <c r="A9" s="651"/>
      <c r="B9" s="730"/>
      <c r="J9" s="652"/>
      <c r="K9" s="652"/>
      <c r="L9" s="884" t="str">
        <f>Koptame!D16</f>
        <v xml:space="preserve">Tāme sastādīta:   </v>
      </c>
      <c r="M9" s="884"/>
      <c r="N9" s="884"/>
      <c r="O9" s="884"/>
      <c r="P9" s="652"/>
    </row>
    <row r="10" spans="1:16" ht="15">
      <c r="A10" s="651"/>
      <c r="B10" s="730"/>
    </row>
    <row r="11" spans="1:16" ht="14.25" customHeight="1">
      <c r="A11" s="876" t="s">
        <v>15</v>
      </c>
      <c r="B11" s="902" t="s">
        <v>21</v>
      </c>
      <c r="C11" s="879" t="s">
        <v>91</v>
      </c>
      <c r="D11" s="880" t="s">
        <v>22</v>
      </c>
      <c r="E11" s="876" t="s">
        <v>23</v>
      </c>
      <c r="F11" s="874" t="s">
        <v>24</v>
      </c>
      <c r="G11" s="874"/>
      <c r="H11" s="874"/>
      <c r="I11" s="874"/>
      <c r="J11" s="874"/>
      <c r="K11" s="874"/>
      <c r="L11" s="874" t="s">
        <v>25</v>
      </c>
      <c r="M11" s="874"/>
      <c r="N11" s="874"/>
      <c r="O11" s="874"/>
      <c r="P11" s="874"/>
    </row>
    <row r="12" spans="1:16" ht="73.5" customHeight="1">
      <c r="A12" s="876"/>
      <c r="B12" s="903"/>
      <c r="C12" s="879"/>
      <c r="D12" s="880"/>
      <c r="E12" s="876"/>
      <c r="F12" s="653" t="s">
        <v>26</v>
      </c>
      <c r="G12" s="653" t="s">
        <v>55</v>
      </c>
      <c r="H12" s="653" t="s">
        <v>56</v>
      </c>
      <c r="I12" s="653" t="s">
        <v>89</v>
      </c>
      <c r="J12" s="653" t="s">
        <v>57</v>
      </c>
      <c r="K12" s="653" t="s">
        <v>58</v>
      </c>
      <c r="L12" s="653" t="s">
        <v>18</v>
      </c>
      <c r="M12" s="653" t="s">
        <v>56</v>
      </c>
      <c r="N12" s="653" t="s">
        <v>89</v>
      </c>
      <c r="O12" s="653" t="s">
        <v>57</v>
      </c>
      <c r="P12" s="653" t="s">
        <v>59</v>
      </c>
    </row>
    <row r="13" spans="1:16" ht="15.75">
      <c r="A13" s="731"/>
      <c r="B13" s="732"/>
      <c r="C13" s="733" t="str">
        <f>kops4!C21</f>
        <v>Teritorijas labiekārtošana</v>
      </c>
      <c r="D13" s="224"/>
      <c r="E13" s="225"/>
      <c r="F13" s="734"/>
      <c r="G13" s="734"/>
      <c r="H13" s="734"/>
      <c r="I13" s="735"/>
      <c r="J13" s="735"/>
      <c r="K13" s="735">
        <f t="shared" ref="K13" si="0">SUM(H13:J13)</f>
        <v>0</v>
      </c>
      <c r="L13" s="735">
        <f t="shared" ref="L13" si="1">ROUND(F13*E13,2)</f>
        <v>0</v>
      </c>
      <c r="M13" s="735">
        <f t="shared" ref="M13" si="2">ROUND(H13*E13,2)</f>
        <v>0</v>
      </c>
      <c r="N13" s="735">
        <f t="shared" ref="N13" si="3">ROUND(I13*E13,2)</f>
        <v>0</v>
      </c>
      <c r="O13" s="735">
        <f t="shared" ref="O13" si="4">ROUND(J13*E13,2)</f>
        <v>0</v>
      </c>
      <c r="P13" s="736">
        <f t="shared" ref="P13" si="5">SUM(M13:O13)</f>
        <v>0</v>
      </c>
    </row>
    <row r="14" spans="1:16" s="666" customFormat="1">
      <c r="A14" s="737"/>
      <c r="B14" s="738"/>
      <c r="C14" s="739" t="s">
        <v>672</v>
      </c>
      <c r="D14" s="740"/>
      <c r="E14" s="740"/>
      <c r="F14" s="741"/>
      <c r="G14" s="741"/>
      <c r="H14" s="741"/>
      <c r="I14" s="741"/>
      <c r="J14" s="741"/>
      <c r="K14" s="190">
        <f>SUM(H14:J14)</f>
        <v>0</v>
      </c>
      <c r="L14" s="190">
        <f>ROUND(F14*E14,2)</f>
        <v>0</v>
      </c>
      <c r="M14" s="190">
        <f>ROUND(H14*E14,2)</f>
        <v>0</v>
      </c>
      <c r="N14" s="190">
        <f>ROUND(I14*E14,2)</f>
        <v>0</v>
      </c>
      <c r="O14" s="190">
        <f>ROUND(J14*E14,2)</f>
        <v>0</v>
      </c>
      <c r="P14" s="742">
        <f>SUM(M14:O14)</f>
        <v>0</v>
      </c>
    </row>
    <row r="15" spans="1:16" s="666" customFormat="1" ht="31.15" customHeight="1">
      <c r="A15" s="616">
        <v>1</v>
      </c>
      <c r="B15" s="738"/>
      <c r="C15" s="632" t="s">
        <v>673</v>
      </c>
      <c r="D15" s="624" t="s">
        <v>141</v>
      </c>
      <c r="E15" s="441">
        <v>1</v>
      </c>
      <c r="F15" s="743"/>
      <c r="G15" s="743"/>
      <c r="H15" s="182"/>
      <c r="I15" s="743"/>
      <c r="J15" s="743"/>
      <c r="K15" s="190"/>
      <c r="L15" s="190"/>
      <c r="M15" s="190"/>
      <c r="N15" s="190"/>
      <c r="O15" s="190"/>
      <c r="P15" s="742"/>
    </row>
    <row r="16" spans="1:16" s="666" customFormat="1">
      <c r="A16" s="616">
        <v>2</v>
      </c>
      <c r="B16" s="738"/>
      <c r="C16" s="798" t="s">
        <v>1738</v>
      </c>
      <c r="D16" s="799" t="s">
        <v>140</v>
      </c>
      <c r="E16" s="800">
        <v>548</v>
      </c>
      <c r="F16" s="743"/>
      <c r="G16" s="743"/>
      <c r="H16" s="182"/>
      <c r="I16" s="743"/>
      <c r="J16" s="743"/>
      <c r="K16" s="190"/>
      <c r="L16" s="190"/>
      <c r="M16" s="190"/>
      <c r="N16" s="190"/>
      <c r="O16" s="190"/>
      <c r="P16" s="742"/>
    </row>
    <row r="17" spans="1:16" s="666" customFormat="1">
      <c r="A17" s="616"/>
      <c r="B17" s="702"/>
      <c r="C17" s="744" t="s">
        <v>674</v>
      </c>
      <c r="D17" s="441"/>
      <c r="E17" s="441"/>
      <c r="F17" s="160"/>
      <c r="G17" s="160"/>
      <c r="H17" s="182"/>
      <c r="I17" s="745"/>
      <c r="J17" s="745"/>
      <c r="K17" s="190"/>
      <c r="L17" s="190"/>
      <c r="M17" s="190"/>
      <c r="N17" s="190"/>
      <c r="O17" s="190"/>
      <c r="P17" s="742"/>
    </row>
    <row r="18" spans="1:16" s="666" customFormat="1" ht="25.5">
      <c r="A18" s="616">
        <v>3</v>
      </c>
      <c r="B18" s="702"/>
      <c r="C18" s="746" t="s">
        <v>675</v>
      </c>
      <c r="D18" s="441" t="s">
        <v>29</v>
      </c>
      <c r="E18" s="441">
        <f>E22+E29+E36+E42+E43+E51+E54+E56+E55</f>
        <v>10102.200000000001</v>
      </c>
      <c r="F18" s="160"/>
      <c r="G18" s="743"/>
      <c r="H18" s="182"/>
      <c r="I18" s="745"/>
      <c r="J18" s="745"/>
      <c r="K18" s="190"/>
      <c r="L18" s="190"/>
      <c r="M18" s="190"/>
      <c r="N18" s="190"/>
      <c r="O18" s="190"/>
      <c r="P18" s="742"/>
    </row>
    <row r="19" spans="1:16" s="666" customFormat="1">
      <c r="A19" s="616">
        <v>4</v>
      </c>
      <c r="B19" s="702"/>
      <c r="C19" s="746" t="s">
        <v>775</v>
      </c>
      <c r="D19" s="441" t="s">
        <v>29</v>
      </c>
      <c r="E19" s="441">
        <f>E18</f>
        <v>10102.200000000001</v>
      </c>
      <c r="F19" s="160"/>
      <c r="G19" s="743"/>
      <c r="H19" s="182"/>
      <c r="I19" s="745"/>
      <c r="J19" s="745"/>
      <c r="K19" s="190"/>
      <c r="L19" s="190"/>
      <c r="M19" s="190"/>
      <c r="N19" s="190"/>
      <c r="O19" s="190"/>
      <c r="P19" s="742"/>
    </row>
    <row r="20" spans="1:16" s="666" customFormat="1">
      <c r="A20" s="616"/>
      <c r="B20" s="702"/>
      <c r="C20" s="744" t="s">
        <v>762</v>
      </c>
      <c r="D20" s="441"/>
      <c r="E20" s="441"/>
      <c r="F20" s="160"/>
      <c r="G20" s="160"/>
      <c r="H20" s="182"/>
      <c r="I20" s="745"/>
      <c r="J20" s="745"/>
      <c r="K20" s="190"/>
      <c r="L20" s="190"/>
      <c r="M20" s="190"/>
      <c r="N20" s="190"/>
      <c r="O20" s="190"/>
      <c r="P20" s="742"/>
    </row>
    <row r="21" spans="1:16" s="749" customFormat="1">
      <c r="A21" s="616"/>
      <c r="B21" s="747"/>
      <c r="C21" s="748" t="s">
        <v>768</v>
      </c>
      <c r="D21" s="441"/>
      <c r="E21" s="441"/>
      <c r="F21" s="160"/>
      <c r="G21" s="160"/>
      <c r="H21" s="182"/>
      <c r="I21" s="745"/>
      <c r="J21" s="745"/>
      <c r="K21" s="190"/>
      <c r="L21" s="190"/>
      <c r="M21" s="190"/>
      <c r="N21" s="190"/>
      <c r="O21" s="190"/>
      <c r="P21" s="742"/>
    </row>
    <row r="22" spans="1:16" s="749" customFormat="1">
      <c r="A22" s="616">
        <v>5</v>
      </c>
      <c r="B22" s="747"/>
      <c r="C22" s="632" t="s">
        <v>763</v>
      </c>
      <c r="D22" s="441" t="s">
        <v>29</v>
      </c>
      <c r="E22" s="441">
        <v>2812</v>
      </c>
      <c r="F22" s="743"/>
      <c r="G22" s="160"/>
      <c r="H22" s="182"/>
      <c r="I22" s="743"/>
      <c r="J22" s="743"/>
      <c r="K22" s="190"/>
      <c r="L22" s="190"/>
      <c r="M22" s="190"/>
      <c r="N22" s="190"/>
      <c r="O22" s="190"/>
      <c r="P22" s="742"/>
    </row>
    <row r="23" spans="1:16" s="749" customFormat="1">
      <c r="A23" s="616">
        <v>6</v>
      </c>
      <c r="B23" s="747"/>
      <c r="C23" s="632" t="s">
        <v>764</v>
      </c>
      <c r="D23" s="441" t="s">
        <v>29</v>
      </c>
      <c r="E23" s="441">
        <v>2812</v>
      </c>
      <c r="F23" s="743"/>
      <c r="G23" s="160"/>
      <c r="H23" s="182"/>
      <c r="I23" s="743"/>
      <c r="J23" s="743"/>
      <c r="K23" s="190"/>
      <c r="L23" s="190"/>
      <c r="M23" s="190"/>
      <c r="N23" s="190"/>
      <c r="O23" s="190"/>
      <c r="P23" s="742"/>
    </row>
    <row r="24" spans="1:16" s="749" customFormat="1" ht="28.35" customHeight="1">
      <c r="A24" s="616">
        <v>7</v>
      </c>
      <c r="B24" s="747"/>
      <c r="C24" s="632" t="s">
        <v>765</v>
      </c>
      <c r="D24" s="441" t="s">
        <v>29</v>
      </c>
      <c r="E24" s="441">
        <v>2812</v>
      </c>
      <c r="F24" s="743"/>
      <c r="G24" s="160"/>
      <c r="H24" s="182"/>
      <c r="I24" s="743"/>
      <c r="J24" s="743"/>
      <c r="K24" s="190"/>
      <c r="L24" s="190"/>
      <c r="M24" s="190"/>
      <c r="N24" s="190"/>
      <c r="O24" s="190"/>
      <c r="P24" s="742"/>
    </row>
    <row r="25" spans="1:16" s="749" customFormat="1" ht="28.35" customHeight="1">
      <c r="A25" s="616">
        <v>8</v>
      </c>
      <c r="B25" s="747"/>
      <c r="C25" s="632" t="s">
        <v>766</v>
      </c>
      <c r="D25" s="441" t="s">
        <v>29</v>
      </c>
      <c r="E25" s="441">
        <v>2812</v>
      </c>
      <c r="F25" s="743"/>
      <c r="G25" s="160"/>
      <c r="H25" s="182"/>
      <c r="I25" s="743"/>
      <c r="J25" s="743"/>
      <c r="K25" s="190"/>
      <c r="L25" s="190"/>
      <c r="M25" s="190"/>
      <c r="N25" s="190"/>
      <c r="O25" s="190"/>
      <c r="P25" s="742"/>
    </row>
    <row r="26" spans="1:16" s="749" customFormat="1" ht="25.5">
      <c r="A26" s="616">
        <v>9</v>
      </c>
      <c r="B26" s="747"/>
      <c r="C26" s="632" t="s">
        <v>767</v>
      </c>
      <c r="D26" s="441" t="s">
        <v>29</v>
      </c>
      <c r="E26" s="441">
        <v>2812</v>
      </c>
      <c r="F26" s="743"/>
      <c r="G26" s="160"/>
      <c r="H26" s="182"/>
      <c r="I26" s="743"/>
      <c r="J26" s="743"/>
      <c r="K26" s="190"/>
      <c r="L26" s="190"/>
      <c r="M26" s="190"/>
      <c r="N26" s="190"/>
      <c r="O26" s="190"/>
      <c r="P26" s="742"/>
    </row>
    <row r="27" spans="1:16" s="749" customFormat="1">
      <c r="A27" s="616">
        <v>10</v>
      </c>
      <c r="B27" s="747"/>
      <c r="C27" s="632" t="s">
        <v>678</v>
      </c>
      <c r="D27" s="441" t="s">
        <v>29</v>
      </c>
      <c r="E27" s="441">
        <v>2812</v>
      </c>
      <c r="F27" s="743"/>
      <c r="G27" s="160"/>
      <c r="H27" s="182"/>
      <c r="I27" s="743"/>
      <c r="J27" s="743"/>
      <c r="K27" s="190"/>
      <c r="L27" s="190"/>
      <c r="M27" s="190"/>
      <c r="N27" s="190"/>
      <c r="O27" s="190"/>
      <c r="P27" s="742"/>
    </row>
    <row r="28" spans="1:16" s="749" customFormat="1">
      <c r="A28" s="616"/>
      <c r="B28" s="747"/>
      <c r="C28" s="748" t="s">
        <v>769</v>
      </c>
      <c r="D28" s="441"/>
      <c r="E28" s="441"/>
      <c r="F28" s="160"/>
      <c r="G28" s="160"/>
      <c r="H28" s="182"/>
      <c r="I28" s="745"/>
      <c r="J28" s="745"/>
      <c r="K28" s="190"/>
      <c r="L28" s="190"/>
      <c r="M28" s="190"/>
      <c r="N28" s="190"/>
      <c r="O28" s="190"/>
      <c r="P28" s="742"/>
    </row>
    <row r="29" spans="1:16" s="749" customFormat="1">
      <c r="A29" s="616">
        <v>11</v>
      </c>
      <c r="B29" s="747"/>
      <c r="C29" s="632" t="s">
        <v>763</v>
      </c>
      <c r="D29" s="441" t="s">
        <v>29</v>
      </c>
      <c r="E29" s="441">
        <v>108</v>
      </c>
      <c r="F29" s="743"/>
      <c r="G29" s="160"/>
      <c r="H29" s="182"/>
      <c r="I29" s="743"/>
      <c r="J29" s="743"/>
      <c r="K29" s="190"/>
      <c r="L29" s="190"/>
      <c r="M29" s="190"/>
      <c r="N29" s="190"/>
      <c r="O29" s="190"/>
      <c r="P29" s="742"/>
    </row>
    <row r="30" spans="1:16" s="749" customFormat="1">
      <c r="A30" s="616">
        <v>12</v>
      </c>
      <c r="B30" s="747"/>
      <c r="C30" s="632" t="s">
        <v>764</v>
      </c>
      <c r="D30" s="441" t="s">
        <v>29</v>
      </c>
      <c r="E30" s="441">
        <v>108</v>
      </c>
      <c r="F30" s="743"/>
      <c r="G30" s="160"/>
      <c r="H30" s="182"/>
      <c r="I30" s="743"/>
      <c r="J30" s="743"/>
      <c r="K30" s="190"/>
      <c r="L30" s="190"/>
      <c r="M30" s="190"/>
      <c r="N30" s="190"/>
      <c r="O30" s="190"/>
      <c r="P30" s="742"/>
    </row>
    <row r="31" spans="1:16" s="749" customFormat="1" ht="28.35" customHeight="1">
      <c r="A31" s="616">
        <v>13</v>
      </c>
      <c r="B31" s="747"/>
      <c r="C31" s="632" t="s">
        <v>770</v>
      </c>
      <c r="D31" s="441" t="s">
        <v>29</v>
      </c>
      <c r="E31" s="441">
        <v>108</v>
      </c>
      <c r="F31" s="743"/>
      <c r="G31" s="160"/>
      <c r="H31" s="182"/>
      <c r="I31" s="743"/>
      <c r="J31" s="743"/>
      <c r="K31" s="190"/>
      <c r="L31" s="190"/>
      <c r="M31" s="190"/>
      <c r="N31" s="190"/>
      <c r="O31" s="190"/>
      <c r="P31" s="742"/>
    </row>
    <row r="32" spans="1:16" s="749" customFormat="1" ht="28.35" customHeight="1">
      <c r="A32" s="616">
        <v>14</v>
      </c>
      <c r="B32" s="747"/>
      <c r="C32" s="632" t="s">
        <v>771</v>
      </c>
      <c r="D32" s="441" t="s">
        <v>29</v>
      </c>
      <c r="E32" s="441">
        <v>108</v>
      </c>
      <c r="F32" s="743"/>
      <c r="G32" s="160"/>
      <c r="H32" s="182"/>
      <c r="I32" s="743"/>
      <c r="J32" s="743"/>
      <c r="K32" s="190"/>
      <c r="L32" s="190"/>
      <c r="M32" s="190"/>
      <c r="N32" s="190"/>
      <c r="O32" s="190"/>
      <c r="P32" s="742"/>
    </row>
    <row r="33" spans="1:16" s="749" customFormat="1">
      <c r="A33" s="616">
        <v>15</v>
      </c>
      <c r="B33" s="747"/>
      <c r="C33" s="632" t="s">
        <v>772</v>
      </c>
      <c r="D33" s="441" t="s">
        <v>29</v>
      </c>
      <c r="E33" s="441">
        <v>108</v>
      </c>
      <c r="F33" s="743"/>
      <c r="G33" s="160"/>
      <c r="H33" s="182"/>
      <c r="I33" s="743"/>
      <c r="J33" s="743"/>
      <c r="K33" s="190"/>
      <c r="L33" s="190"/>
      <c r="M33" s="190"/>
      <c r="N33" s="190"/>
      <c r="O33" s="190"/>
      <c r="P33" s="742"/>
    </row>
    <row r="34" spans="1:16" s="749" customFormat="1">
      <c r="A34" s="616">
        <v>16</v>
      </c>
      <c r="B34" s="747"/>
      <c r="C34" s="632" t="s">
        <v>773</v>
      </c>
      <c r="D34" s="441" t="s">
        <v>29</v>
      </c>
      <c r="E34" s="441">
        <v>108</v>
      </c>
      <c r="F34" s="743"/>
      <c r="G34" s="160"/>
      <c r="H34" s="182"/>
      <c r="I34" s="743"/>
      <c r="J34" s="743"/>
      <c r="K34" s="190"/>
      <c r="L34" s="190"/>
      <c r="M34" s="190"/>
      <c r="N34" s="190"/>
      <c r="O34" s="190"/>
      <c r="P34" s="742"/>
    </row>
    <row r="35" spans="1:16" s="749" customFormat="1">
      <c r="A35" s="616"/>
      <c r="B35" s="747"/>
      <c r="C35" s="748" t="s">
        <v>774</v>
      </c>
      <c r="D35" s="441"/>
      <c r="E35" s="441"/>
      <c r="F35" s="160"/>
      <c r="G35" s="160"/>
      <c r="H35" s="182"/>
      <c r="I35" s="745"/>
      <c r="J35" s="745"/>
      <c r="K35" s="190"/>
      <c r="L35" s="190"/>
      <c r="M35" s="190"/>
      <c r="N35" s="190"/>
      <c r="O35" s="190"/>
      <c r="P35" s="742"/>
    </row>
    <row r="36" spans="1:16" s="749" customFormat="1">
      <c r="A36" s="616">
        <v>17</v>
      </c>
      <c r="B36" s="747"/>
      <c r="C36" s="632" t="s">
        <v>676</v>
      </c>
      <c r="D36" s="441" t="s">
        <v>29</v>
      </c>
      <c r="E36" s="441">
        <v>2098</v>
      </c>
      <c r="F36" s="743"/>
      <c r="G36" s="160"/>
      <c r="H36" s="182"/>
      <c r="I36" s="743"/>
      <c r="J36" s="743"/>
      <c r="K36" s="190"/>
      <c r="L36" s="190"/>
      <c r="M36" s="190"/>
      <c r="N36" s="190"/>
      <c r="O36" s="190"/>
      <c r="P36" s="742"/>
    </row>
    <row r="37" spans="1:16" s="749" customFormat="1" ht="28.35" customHeight="1">
      <c r="A37" s="616">
        <v>18</v>
      </c>
      <c r="B37" s="747"/>
      <c r="C37" s="632" t="s">
        <v>677</v>
      </c>
      <c r="D37" s="441" t="s">
        <v>29</v>
      </c>
      <c r="E37" s="441">
        <v>2098</v>
      </c>
      <c r="F37" s="743"/>
      <c r="G37" s="160"/>
      <c r="H37" s="182"/>
      <c r="I37" s="743"/>
      <c r="J37" s="743"/>
      <c r="K37" s="190"/>
      <c r="L37" s="190"/>
      <c r="M37" s="190"/>
      <c r="N37" s="190"/>
      <c r="O37" s="190"/>
      <c r="P37" s="742"/>
    </row>
    <row r="38" spans="1:16" s="749" customFormat="1">
      <c r="A38" s="616">
        <v>19</v>
      </c>
      <c r="B38" s="747"/>
      <c r="C38" s="632" t="s">
        <v>776</v>
      </c>
      <c r="D38" s="441" t="s">
        <v>29</v>
      </c>
      <c r="E38" s="441">
        <v>2098</v>
      </c>
      <c r="F38" s="743"/>
      <c r="G38" s="160"/>
      <c r="H38" s="182"/>
      <c r="I38" s="743"/>
      <c r="J38" s="743"/>
      <c r="K38" s="190"/>
      <c r="L38" s="190"/>
      <c r="M38" s="190"/>
      <c r="N38" s="190"/>
      <c r="O38" s="190"/>
      <c r="P38" s="742"/>
    </row>
    <row r="39" spans="1:16" s="809" customFormat="1">
      <c r="A39" s="801">
        <v>20</v>
      </c>
      <c r="B39" s="802"/>
      <c r="C39" s="803" t="s">
        <v>848</v>
      </c>
      <c r="D39" s="804" t="s">
        <v>29</v>
      </c>
      <c r="E39" s="810">
        <v>1848</v>
      </c>
      <c r="F39" s="805"/>
      <c r="G39" s="806"/>
      <c r="H39" s="807"/>
      <c r="I39" s="805"/>
      <c r="J39" s="805"/>
      <c r="K39" s="806"/>
      <c r="L39" s="806"/>
      <c r="M39" s="806"/>
      <c r="N39" s="806"/>
      <c r="O39" s="806"/>
      <c r="P39" s="808"/>
    </row>
    <row r="40" spans="1:16" s="809" customFormat="1">
      <c r="A40" s="801">
        <v>21</v>
      </c>
      <c r="B40" s="802"/>
      <c r="C40" s="803" t="s">
        <v>847</v>
      </c>
      <c r="D40" s="804" t="s">
        <v>29</v>
      </c>
      <c r="E40" s="810">
        <v>250</v>
      </c>
      <c r="F40" s="805"/>
      <c r="G40" s="806"/>
      <c r="H40" s="807"/>
      <c r="I40" s="805"/>
      <c r="J40" s="805"/>
      <c r="K40" s="806"/>
      <c r="L40" s="806"/>
      <c r="M40" s="806"/>
      <c r="N40" s="806"/>
      <c r="O40" s="806"/>
      <c r="P40" s="808"/>
    </row>
    <row r="41" spans="1:16" s="749" customFormat="1">
      <c r="A41" s="616"/>
      <c r="B41" s="747"/>
      <c r="C41" s="748" t="s">
        <v>777</v>
      </c>
      <c r="D41" s="441"/>
      <c r="E41" s="441"/>
      <c r="F41" s="160"/>
      <c r="G41" s="160"/>
      <c r="H41" s="182"/>
      <c r="I41" s="745"/>
      <c r="J41" s="745"/>
      <c r="K41" s="190"/>
      <c r="L41" s="190"/>
      <c r="M41" s="190"/>
      <c r="N41" s="190"/>
      <c r="O41" s="190"/>
      <c r="P41" s="742"/>
    </row>
    <row r="42" spans="1:16" s="750" customFormat="1" ht="25.5">
      <c r="A42" s="616">
        <v>22</v>
      </c>
      <c r="B42" s="738"/>
      <c r="C42" s="632" t="s">
        <v>683</v>
      </c>
      <c r="D42" s="624" t="s">
        <v>29</v>
      </c>
      <c r="E42" s="441">
        <v>1744</v>
      </c>
      <c r="F42" s="743"/>
      <c r="G42" s="160"/>
      <c r="H42" s="182"/>
      <c r="I42" s="743"/>
      <c r="J42" s="743"/>
      <c r="K42" s="190"/>
      <c r="L42" s="190"/>
      <c r="M42" s="190"/>
      <c r="N42" s="190"/>
      <c r="O42" s="190"/>
      <c r="P42" s="742"/>
    </row>
    <row r="43" spans="1:16" s="750" customFormat="1" ht="25.5">
      <c r="A43" s="616">
        <v>23</v>
      </c>
      <c r="B43" s="738"/>
      <c r="C43" s="632" t="s">
        <v>778</v>
      </c>
      <c r="D43" s="624" t="s">
        <v>29</v>
      </c>
      <c r="E43" s="441">
        <v>369</v>
      </c>
      <c r="F43" s="743"/>
      <c r="G43" s="160"/>
      <c r="H43" s="182"/>
      <c r="I43" s="743"/>
      <c r="J43" s="743"/>
      <c r="K43" s="190"/>
      <c r="L43" s="190"/>
      <c r="M43" s="190"/>
      <c r="N43" s="190"/>
      <c r="O43" s="190"/>
      <c r="P43" s="742"/>
    </row>
    <row r="44" spans="1:16" s="750" customFormat="1" ht="12.75">
      <c r="A44" s="616"/>
      <c r="B44" s="738"/>
      <c r="C44" s="748" t="s">
        <v>679</v>
      </c>
      <c r="D44" s="624"/>
      <c r="E44" s="441">
        <v>0</v>
      </c>
      <c r="F44" s="743"/>
      <c r="G44" s="743"/>
      <c r="H44" s="182"/>
      <c r="I44" s="743"/>
      <c r="J44" s="743"/>
      <c r="K44" s="190"/>
      <c r="L44" s="190"/>
      <c r="M44" s="190"/>
      <c r="N44" s="190"/>
      <c r="O44" s="190"/>
      <c r="P44" s="742"/>
    </row>
    <row r="45" spans="1:16" s="750" customFormat="1" ht="25.5">
      <c r="A45" s="616">
        <v>24</v>
      </c>
      <c r="B45" s="617"/>
      <c r="C45" s="632" t="s">
        <v>681</v>
      </c>
      <c r="D45" s="441" t="s">
        <v>146</v>
      </c>
      <c r="E45" s="441">
        <v>594</v>
      </c>
      <c r="F45" s="743"/>
      <c r="G45" s="160"/>
      <c r="H45" s="182"/>
      <c r="I45" s="743"/>
      <c r="J45" s="743"/>
      <c r="K45" s="190"/>
      <c r="L45" s="190"/>
      <c r="M45" s="190"/>
      <c r="N45" s="190"/>
      <c r="O45" s="190"/>
      <c r="P45" s="742"/>
    </row>
    <row r="46" spans="1:16" s="750" customFormat="1" ht="25.5">
      <c r="A46" s="616">
        <v>25</v>
      </c>
      <c r="B46" s="738"/>
      <c r="C46" s="632" t="s">
        <v>680</v>
      </c>
      <c r="D46" s="441" t="s">
        <v>146</v>
      </c>
      <c r="E46" s="441">
        <v>192</v>
      </c>
      <c r="F46" s="743"/>
      <c r="G46" s="160"/>
      <c r="H46" s="182"/>
      <c r="I46" s="743"/>
      <c r="J46" s="743"/>
      <c r="K46" s="190"/>
      <c r="L46" s="190"/>
      <c r="M46" s="190"/>
      <c r="N46" s="190"/>
      <c r="O46" s="190"/>
      <c r="P46" s="742"/>
    </row>
    <row r="47" spans="1:16" s="750" customFormat="1" ht="38.25">
      <c r="A47" s="616">
        <v>26</v>
      </c>
      <c r="B47" s="617"/>
      <c r="C47" s="632" t="s">
        <v>779</v>
      </c>
      <c r="D47" s="441" t="s">
        <v>146</v>
      </c>
      <c r="E47" s="441">
        <v>118</v>
      </c>
      <c r="F47" s="743"/>
      <c r="G47" s="160"/>
      <c r="H47" s="182"/>
      <c r="I47" s="743"/>
      <c r="J47" s="743"/>
      <c r="K47" s="190"/>
      <c r="L47" s="190"/>
      <c r="M47" s="190"/>
      <c r="N47" s="190"/>
      <c r="O47" s="190"/>
      <c r="P47" s="742"/>
    </row>
    <row r="48" spans="1:16" s="750" customFormat="1" ht="38.25">
      <c r="A48" s="616">
        <v>27</v>
      </c>
      <c r="B48" s="617"/>
      <c r="C48" s="632" t="s">
        <v>780</v>
      </c>
      <c r="D48" s="441" t="s">
        <v>146</v>
      </c>
      <c r="E48" s="441">
        <v>238</v>
      </c>
      <c r="F48" s="743"/>
      <c r="G48" s="160"/>
      <c r="H48" s="182"/>
      <c r="I48" s="743"/>
      <c r="J48" s="743"/>
      <c r="K48" s="190"/>
      <c r="L48" s="190"/>
      <c r="M48" s="190"/>
      <c r="N48" s="190"/>
      <c r="O48" s="190"/>
      <c r="P48" s="742"/>
    </row>
    <row r="49" spans="1:16" s="750" customFormat="1" ht="38.25">
      <c r="A49" s="616">
        <v>28</v>
      </c>
      <c r="B49" s="738"/>
      <c r="C49" s="632" t="s">
        <v>781</v>
      </c>
      <c r="D49" s="441" t="s">
        <v>146</v>
      </c>
      <c r="E49" s="441">
        <v>139</v>
      </c>
      <c r="F49" s="743"/>
      <c r="G49" s="160"/>
      <c r="H49" s="182"/>
      <c r="I49" s="743"/>
      <c r="J49" s="743"/>
      <c r="K49" s="190"/>
      <c r="L49" s="190"/>
      <c r="M49" s="190"/>
      <c r="N49" s="190"/>
      <c r="O49" s="190"/>
      <c r="P49" s="742"/>
    </row>
    <row r="50" spans="1:16" s="750" customFormat="1" ht="38.25">
      <c r="A50" s="616">
        <v>29</v>
      </c>
      <c r="B50" s="738"/>
      <c r="C50" s="632" t="s">
        <v>782</v>
      </c>
      <c r="D50" s="441" t="s">
        <v>146</v>
      </c>
      <c r="E50" s="441">
        <v>6</v>
      </c>
      <c r="F50" s="743"/>
      <c r="G50" s="160"/>
      <c r="H50" s="182"/>
      <c r="I50" s="743"/>
      <c r="J50" s="743"/>
      <c r="K50" s="190"/>
      <c r="L50" s="190"/>
      <c r="M50" s="190"/>
      <c r="N50" s="190"/>
      <c r="O50" s="190"/>
      <c r="P50" s="742"/>
    </row>
    <row r="51" spans="1:16" s="749" customFormat="1" ht="38.25">
      <c r="A51" s="616">
        <v>30</v>
      </c>
      <c r="B51" s="747"/>
      <c r="C51" s="632" t="s">
        <v>1716</v>
      </c>
      <c r="D51" s="441" t="s">
        <v>29</v>
      </c>
      <c r="E51" s="441">
        <v>5.2</v>
      </c>
      <c r="F51" s="743"/>
      <c r="G51" s="160"/>
      <c r="H51" s="182"/>
      <c r="I51" s="743"/>
      <c r="J51" s="743"/>
      <c r="K51" s="190"/>
      <c r="L51" s="190"/>
      <c r="M51" s="190"/>
      <c r="N51" s="190"/>
      <c r="O51" s="190"/>
      <c r="P51" s="742"/>
    </row>
    <row r="52" spans="1:16" s="749" customFormat="1" ht="25.5">
      <c r="A52" s="616">
        <v>31</v>
      </c>
      <c r="B52" s="747"/>
      <c r="C52" s="632" t="s">
        <v>1717</v>
      </c>
      <c r="D52" s="441" t="s">
        <v>140</v>
      </c>
      <c r="E52" s="441">
        <v>90</v>
      </c>
      <c r="F52" s="743"/>
      <c r="G52" s="160"/>
      <c r="H52" s="182"/>
      <c r="I52" s="743"/>
      <c r="J52" s="743"/>
      <c r="K52" s="190"/>
      <c r="L52" s="190"/>
      <c r="M52" s="190"/>
      <c r="N52" s="190"/>
      <c r="O52" s="190"/>
      <c r="P52" s="742"/>
    </row>
    <row r="53" spans="1:16" s="750" customFormat="1" ht="12.75">
      <c r="A53" s="616"/>
      <c r="B53" s="738"/>
      <c r="C53" s="748" t="s">
        <v>783</v>
      </c>
      <c r="D53" s="624"/>
      <c r="E53" s="441">
        <v>0</v>
      </c>
      <c r="F53" s="743"/>
      <c r="G53" s="743"/>
      <c r="H53" s="182"/>
      <c r="I53" s="743"/>
      <c r="J53" s="743"/>
      <c r="K53" s="190"/>
      <c r="L53" s="190"/>
      <c r="M53" s="190"/>
      <c r="N53" s="190"/>
      <c r="O53" s="190"/>
      <c r="P53" s="742"/>
    </row>
    <row r="54" spans="1:16" s="749" customFormat="1" ht="25.5">
      <c r="A54" s="616">
        <v>32</v>
      </c>
      <c r="B54" s="747"/>
      <c r="C54" s="632" t="s">
        <v>1718</v>
      </c>
      <c r="D54" s="441" t="s">
        <v>29</v>
      </c>
      <c r="E54" s="441">
        <f>1020+716</f>
        <v>1736</v>
      </c>
      <c r="F54" s="743"/>
      <c r="G54" s="160"/>
      <c r="H54" s="182"/>
      <c r="I54" s="743"/>
      <c r="J54" s="743"/>
      <c r="K54" s="190"/>
      <c r="L54" s="190"/>
      <c r="M54" s="190"/>
      <c r="N54" s="190"/>
      <c r="O54" s="190"/>
      <c r="P54" s="742"/>
    </row>
    <row r="55" spans="1:16" s="749" customFormat="1" ht="25.5">
      <c r="A55" s="616">
        <v>33</v>
      </c>
      <c r="B55" s="747"/>
      <c r="C55" s="632" t="s">
        <v>1719</v>
      </c>
      <c r="D55" s="441" t="s">
        <v>29</v>
      </c>
      <c r="E55" s="441">
        <f>701+301</f>
        <v>1002</v>
      </c>
      <c r="F55" s="743"/>
      <c r="G55" s="160"/>
      <c r="H55" s="182"/>
      <c r="I55" s="743"/>
      <c r="J55" s="743"/>
      <c r="K55" s="190"/>
      <c r="L55" s="190"/>
      <c r="M55" s="190"/>
      <c r="N55" s="190"/>
      <c r="O55" s="190"/>
      <c r="P55" s="742"/>
    </row>
    <row r="56" spans="1:16" s="749" customFormat="1">
      <c r="A56" s="616">
        <v>34</v>
      </c>
      <c r="B56" s="747"/>
      <c r="C56" s="632" t="s">
        <v>784</v>
      </c>
      <c r="D56" s="441" t="s">
        <v>29</v>
      </c>
      <c r="E56" s="441">
        <v>228</v>
      </c>
      <c r="F56" s="743"/>
      <c r="G56" s="160"/>
      <c r="H56" s="182"/>
      <c r="I56" s="743"/>
      <c r="J56" s="743"/>
      <c r="K56" s="190"/>
      <c r="L56" s="190"/>
      <c r="M56" s="190"/>
      <c r="N56" s="190"/>
      <c r="O56" s="190"/>
      <c r="P56" s="742"/>
    </row>
    <row r="57" spans="1:16" s="752" customFormat="1" ht="12.75">
      <c r="A57" s="616"/>
      <c r="B57" s="751"/>
      <c r="C57" s="739" t="s">
        <v>682</v>
      </c>
      <c r="D57" s="441"/>
      <c r="E57" s="441"/>
      <c r="F57" s="743"/>
      <c r="G57" s="743"/>
      <c r="H57" s="182"/>
      <c r="I57" s="743"/>
      <c r="J57" s="743"/>
      <c r="K57" s="190"/>
      <c r="L57" s="190"/>
      <c r="M57" s="190"/>
      <c r="N57" s="190"/>
      <c r="O57" s="190"/>
      <c r="P57" s="742"/>
    </row>
    <row r="58" spans="1:16" s="752" customFormat="1" ht="25.5">
      <c r="A58" s="616">
        <v>35</v>
      </c>
      <c r="B58" s="751"/>
      <c r="C58" s="753" t="s">
        <v>684</v>
      </c>
      <c r="D58" s="740" t="s">
        <v>586</v>
      </c>
      <c r="E58" s="754">
        <f>177*0.5</f>
        <v>88.5</v>
      </c>
      <c r="F58" s="743"/>
      <c r="G58" s="160"/>
      <c r="H58" s="182"/>
      <c r="I58" s="743"/>
      <c r="J58" s="743"/>
      <c r="K58" s="190"/>
      <c r="L58" s="190"/>
      <c r="M58" s="190"/>
      <c r="N58" s="190"/>
      <c r="O58" s="190"/>
      <c r="P58" s="742"/>
    </row>
    <row r="59" spans="1:16" s="752" customFormat="1" ht="38.25">
      <c r="A59" s="616">
        <v>36</v>
      </c>
      <c r="B59" s="751"/>
      <c r="C59" s="753" t="s">
        <v>685</v>
      </c>
      <c r="D59" s="740" t="s">
        <v>436</v>
      </c>
      <c r="E59" s="755">
        <v>100</v>
      </c>
      <c r="F59" s="743"/>
      <c r="G59" s="160"/>
      <c r="H59" s="182"/>
      <c r="I59" s="743"/>
      <c r="J59" s="743"/>
      <c r="K59" s="190"/>
      <c r="L59" s="190"/>
      <c r="M59" s="190"/>
      <c r="N59" s="190"/>
      <c r="O59" s="190"/>
      <c r="P59" s="742"/>
    </row>
    <row r="60" spans="1:16" s="752" customFormat="1" ht="38.25">
      <c r="A60" s="616">
        <v>37</v>
      </c>
      <c r="B60" s="751"/>
      <c r="C60" s="753" t="s">
        <v>686</v>
      </c>
      <c r="D60" s="740" t="s">
        <v>436</v>
      </c>
      <c r="E60" s="755">
        <v>27</v>
      </c>
      <c r="F60" s="743"/>
      <c r="G60" s="160"/>
      <c r="H60" s="182"/>
      <c r="I60" s="743"/>
      <c r="J60" s="743"/>
      <c r="K60" s="190"/>
      <c r="L60" s="190"/>
      <c r="M60" s="190"/>
      <c r="N60" s="190"/>
      <c r="O60" s="190"/>
      <c r="P60" s="742"/>
    </row>
    <row r="61" spans="1:16" s="752" customFormat="1" ht="38.25">
      <c r="A61" s="616">
        <v>38</v>
      </c>
      <c r="B61" s="751"/>
      <c r="C61" s="753" t="s">
        <v>687</v>
      </c>
      <c r="D61" s="740" t="s">
        <v>436</v>
      </c>
      <c r="E61" s="755">
        <v>50</v>
      </c>
      <c r="F61" s="743"/>
      <c r="G61" s="160"/>
      <c r="H61" s="182"/>
      <c r="I61" s="743"/>
      <c r="J61" s="743"/>
      <c r="K61" s="190"/>
      <c r="L61" s="190"/>
      <c r="M61" s="190"/>
      <c r="N61" s="190"/>
      <c r="O61" s="190"/>
      <c r="P61" s="742"/>
    </row>
    <row r="62" spans="1:16" s="752" customFormat="1" ht="12.75">
      <c r="A62" s="616"/>
      <c r="B62" s="751"/>
      <c r="C62" s="739" t="s">
        <v>785</v>
      </c>
      <c r="D62" s="441"/>
      <c r="E62" s="441"/>
      <c r="F62" s="743"/>
      <c r="G62" s="743"/>
      <c r="H62" s="182"/>
      <c r="I62" s="743"/>
      <c r="J62" s="743"/>
      <c r="K62" s="190"/>
      <c r="L62" s="190"/>
      <c r="M62" s="190"/>
      <c r="N62" s="190"/>
      <c r="O62" s="190"/>
      <c r="P62" s="742"/>
    </row>
    <row r="63" spans="1:16" s="752" customFormat="1" ht="25.5">
      <c r="A63" s="616">
        <v>39</v>
      </c>
      <c r="B63" s="751"/>
      <c r="C63" s="753" t="s">
        <v>786</v>
      </c>
      <c r="D63" s="740" t="s">
        <v>146</v>
      </c>
      <c r="E63" s="755">
        <v>145</v>
      </c>
      <c r="F63" s="743"/>
      <c r="G63" s="160"/>
      <c r="H63" s="182"/>
      <c r="I63" s="743"/>
      <c r="J63" s="743"/>
      <c r="K63" s="190"/>
      <c r="L63" s="190"/>
      <c r="M63" s="190"/>
      <c r="N63" s="190"/>
      <c r="O63" s="190"/>
      <c r="P63" s="742"/>
    </row>
    <row r="64" spans="1:16" s="752" customFormat="1" ht="12.75">
      <c r="A64" s="616"/>
      <c r="B64" s="751"/>
      <c r="C64" s="739" t="s">
        <v>787</v>
      </c>
      <c r="D64" s="441"/>
      <c r="E64" s="441"/>
      <c r="F64" s="743"/>
      <c r="G64" s="743"/>
      <c r="H64" s="182"/>
      <c r="I64" s="743"/>
      <c r="J64" s="743"/>
      <c r="K64" s="190"/>
      <c r="L64" s="190"/>
      <c r="M64" s="190"/>
      <c r="N64" s="190"/>
      <c r="O64" s="190"/>
      <c r="P64" s="742"/>
    </row>
    <row r="65" spans="1:16" s="749" customFormat="1" ht="25.5">
      <c r="A65" s="616">
        <v>40</v>
      </c>
      <c r="B65" s="702"/>
      <c r="C65" s="632" t="s">
        <v>688</v>
      </c>
      <c r="D65" s="624" t="s">
        <v>140</v>
      </c>
      <c r="E65" s="756">
        <v>11</v>
      </c>
      <c r="F65" s="743"/>
      <c r="G65" s="743"/>
      <c r="H65" s="182"/>
      <c r="I65" s="743"/>
      <c r="J65" s="743"/>
      <c r="K65" s="190"/>
      <c r="L65" s="190"/>
      <c r="M65" s="190"/>
      <c r="N65" s="190"/>
      <c r="O65" s="190"/>
      <c r="P65" s="742"/>
    </row>
    <row r="66" spans="1:16" s="749" customFormat="1" ht="25.5">
      <c r="A66" s="616">
        <v>41</v>
      </c>
      <c r="B66" s="702"/>
      <c r="C66" s="632" t="s">
        <v>689</v>
      </c>
      <c r="D66" s="624" t="s">
        <v>140</v>
      </c>
      <c r="E66" s="756">
        <v>2</v>
      </c>
      <c r="F66" s="743"/>
      <c r="G66" s="743"/>
      <c r="H66" s="182"/>
      <c r="I66" s="743"/>
      <c r="J66" s="743"/>
      <c r="K66" s="190"/>
      <c r="L66" s="190"/>
      <c r="M66" s="190"/>
      <c r="N66" s="190"/>
      <c r="O66" s="190"/>
      <c r="P66" s="742"/>
    </row>
    <row r="67" spans="1:16" s="749" customFormat="1" ht="165.75">
      <c r="A67" s="616">
        <v>42</v>
      </c>
      <c r="B67" s="617"/>
      <c r="C67" s="757" t="s">
        <v>1388</v>
      </c>
      <c r="D67" s="758" t="s">
        <v>140</v>
      </c>
      <c r="E67" s="759">
        <v>92</v>
      </c>
      <c r="F67" s="160"/>
      <c r="G67" s="160"/>
      <c r="H67" s="182"/>
      <c r="I67" s="760"/>
      <c r="J67" s="760"/>
      <c r="K67" s="190"/>
      <c r="L67" s="190"/>
      <c r="M67" s="190"/>
      <c r="N67" s="190"/>
      <c r="O67" s="190"/>
      <c r="P67" s="742"/>
    </row>
    <row r="68" spans="1:16" s="749" customFormat="1" ht="102">
      <c r="A68" s="616">
        <v>43</v>
      </c>
      <c r="B68" s="617"/>
      <c r="C68" s="757" t="s">
        <v>702</v>
      </c>
      <c r="D68" s="758" t="s">
        <v>140</v>
      </c>
      <c r="E68" s="759">
        <v>26</v>
      </c>
      <c r="F68" s="160"/>
      <c r="G68" s="160"/>
      <c r="H68" s="182"/>
      <c r="I68" s="760"/>
      <c r="J68" s="760"/>
      <c r="K68" s="190"/>
      <c r="L68" s="190"/>
      <c r="M68" s="190"/>
      <c r="N68" s="190"/>
      <c r="O68" s="190"/>
      <c r="P68" s="742"/>
    </row>
    <row r="69" spans="1:16" s="749" customFormat="1" ht="153">
      <c r="A69" s="616">
        <v>44</v>
      </c>
      <c r="B69" s="617"/>
      <c r="C69" s="226" t="s">
        <v>703</v>
      </c>
      <c r="D69" s="758" t="s">
        <v>140</v>
      </c>
      <c r="E69" s="759">
        <v>57</v>
      </c>
      <c r="F69" s="160"/>
      <c r="G69" s="160"/>
      <c r="H69" s="182"/>
      <c r="I69" s="760"/>
      <c r="J69" s="760"/>
      <c r="K69" s="190"/>
      <c r="L69" s="190"/>
      <c r="M69" s="190"/>
      <c r="N69" s="190"/>
      <c r="O69" s="190"/>
      <c r="P69" s="742"/>
    </row>
    <row r="70" spans="1:16" s="749" customFormat="1" ht="76.5">
      <c r="A70" s="616">
        <v>45</v>
      </c>
      <c r="B70" s="617"/>
      <c r="C70" s="757" t="s">
        <v>690</v>
      </c>
      <c r="D70" s="758" t="s">
        <v>140</v>
      </c>
      <c r="E70" s="759">
        <v>4</v>
      </c>
      <c r="F70" s="160"/>
      <c r="G70" s="160"/>
      <c r="H70" s="182"/>
      <c r="I70" s="760"/>
      <c r="J70" s="760"/>
      <c r="K70" s="190"/>
      <c r="L70" s="190"/>
      <c r="M70" s="190"/>
      <c r="N70" s="190"/>
      <c r="O70" s="190"/>
      <c r="P70" s="742"/>
    </row>
    <row r="71" spans="1:16" s="749" customFormat="1">
      <c r="A71" s="616">
        <v>46</v>
      </c>
      <c r="B71" s="617"/>
      <c r="C71" s="757" t="s">
        <v>718</v>
      </c>
      <c r="D71" s="758" t="s">
        <v>141</v>
      </c>
      <c r="E71" s="759">
        <v>5</v>
      </c>
      <c r="F71" s="160"/>
      <c r="G71" s="160"/>
      <c r="H71" s="182"/>
      <c r="I71" s="760"/>
      <c r="J71" s="760"/>
      <c r="K71" s="190"/>
      <c r="L71" s="190"/>
      <c r="M71" s="190"/>
      <c r="N71" s="190"/>
      <c r="O71" s="190"/>
      <c r="P71" s="742"/>
    </row>
    <row r="72" spans="1:16" s="749" customFormat="1">
      <c r="A72" s="616">
        <v>47</v>
      </c>
      <c r="B72" s="617"/>
      <c r="C72" s="757" t="s">
        <v>717</v>
      </c>
      <c r="D72" s="758" t="s">
        <v>141</v>
      </c>
      <c r="E72" s="759">
        <v>3</v>
      </c>
      <c r="F72" s="160"/>
      <c r="G72" s="160"/>
      <c r="H72" s="182"/>
      <c r="I72" s="760"/>
      <c r="J72" s="760"/>
      <c r="K72" s="190"/>
      <c r="L72" s="190"/>
      <c r="M72" s="190"/>
      <c r="N72" s="190"/>
      <c r="O72" s="190"/>
      <c r="P72" s="742"/>
    </row>
    <row r="73" spans="1:16" s="749" customFormat="1">
      <c r="A73" s="616">
        <v>48</v>
      </c>
      <c r="B73" s="617"/>
      <c r="C73" s="757" t="s">
        <v>716</v>
      </c>
      <c r="D73" s="758" t="s">
        <v>141</v>
      </c>
      <c r="E73" s="759">
        <v>1</v>
      </c>
      <c r="F73" s="160"/>
      <c r="G73" s="160"/>
      <c r="H73" s="182"/>
      <c r="I73" s="760"/>
      <c r="J73" s="760"/>
      <c r="K73" s="190"/>
      <c r="L73" s="190"/>
      <c r="M73" s="190"/>
      <c r="N73" s="190"/>
      <c r="O73" s="190"/>
      <c r="P73" s="742"/>
    </row>
    <row r="74" spans="1:16" s="749" customFormat="1">
      <c r="A74" s="616">
        <v>49</v>
      </c>
      <c r="B74" s="617"/>
      <c r="C74" s="757" t="s">
        <v>715</v>
      </c>
      <c r="D74" s="758" t="s">
        <v>141</v>
      </c>
      <c r="E74" s="759">
        <v>1</v>
      </c>
      <c r="F74" s="160"/>
      <c r="G74" s="160"/>
      <c r="H74" s="182"/>
      <c r="I74" s="760"/>
      <c r="J74" s="760"/>
      <c r="K74" s="190"/>
      <c r="L74" s="190"/>
      <c r="M74" s="190"/>
      <c r="N74" s="190"/>
      <c r="O74" s="190"/>
      <c r="P74" s="742"/>
    </row>
    <row r="75" spans="1:16" s="749" customFormat="1">
      <c r="A75" s="616">
        <v>50</v>
      </c>
      <c r="B75" s="617"/>
      <c r="C75" s="757" t="s">
        <v>714</v>
      </c>
      <c r="D75" s="758" t="s">
        <v>141</v>
      </c>
      <c r="E75" s="759">
        <v>2</v>
      </c>
      <c r="F75" s="160"/>
      <c r="G75" s="160"/>
      <c r="H75" s="182"/>
      <c r="I75" s="760"/>
      <c r="J75" s="760"/>
      <c r="K75" s="190"/>
      <c r="L75" s="190"/>
      <c r="M75" s="190"/>
      <c r="N75" s="190"/>
      <c r="O75" s="190"/>
      <c r="P75" s="742"/>
    </row>
    <row r="76" spans="1:16" s="749" customFormat="1">
      <c r="A76" s="616">
        <v>51</v>
      </c>
      <c r="B76" s="617"/>
      <c r="C76" s="757" t="s">
        <v>713</v>
      </c>
      <c r="D76" s="758" t="s">
        <v>141</v>
      </c>
      <c r="E76" s="759">
        <v>2</v>
      </c>
      <c r="F76" s="160"/>
      <c r="G76" s="160"/>
      <c r="H76" s="182"/>
      <c r="I76" s="760"/>
      <c r="J76" s="760"/>
      <c r="K76" s="190"/>
      <c r="L76" s="190"/>
      <c r="M76" s="190"/>
      <c r="N76" s="190"/>
      <c r="O76" s="190"/>
      <c r="P76" s="742"/>
    </row>
    <row r="77" spans="1:16" s="749" customFormat="1">
      <c r="A77" s="616">
        <v>52</v>
      </c>
      <c r="B77" s="617"/>
      <c r="C77" s="757" t="s">
        <v>712</v>
      </c>
      <c r="D77" s="758" t="s">
        <v>141</v>
      </c>
      <c r="E77" s="759">
        <v>1</v>
      </c>
      <c r="F77" s="160"/>
      <c r="G77" s="160"/>
      <c r="H77" s="182"/>
      <c r="I77" s="760"/>
      <c r="J77" s="760"/>
      <c r="K77" s="190"/>
      <c r="L77" s="190"/>
      <c r="M77" s="190"/>
      <c r="N77" s="190"/>
      <c r="O77" s="190"/>
      <c r="P77" s="742"/>
    </row>
    <row r="78" spans="1:16" s="749" customFormat="1">
      <c r="A78" s="616">
        <v>53</v>
      </c>
      <c r="B78" s="617"/>
      <c r="C78" s="757" t="s">
        <v>711</v>
      </c>
      <c r="D78" s="758" t="s">
        <v>141</v>
      </c>
      <c r="E78" s="759">
        <v>3</v>
      </c>
      <c r="F78" s="160"/>
      <c r="G78" s="160"/>
      <c r="H78" s="182"/>
      <c r="I78" s="760"/>
      <c r="J78" s="760"/>
      <c r="K78" s="190"/>
      <c r="L78" s="190"/>
      <c r="M78" s="190"/>
      <c r="N78" s="190"/>
      <c r="O78" s="190"/>
      <c r="P78" s="742"/>
    </row>
    <row r="79" spans="1:16" s="749" customFormat="1">
      <c r="A79" s="616">
        <v>54</v>
      </c>
      <c r="B79" s="617"/>
      <c r="C79" s="757" t="s">
        <v>710</v>
      </c>
      <c r="D79" s="758" t="s">
        <v>141</v>
      </c>
      <c r="E79" s="759">
        <v>4</v>
      </c>
      <c r="F79" s="160"/>
      <c r="G79" s="160"/>
      <c r="H79" s="182"/>
      <c r="I79" s="760"/>
      <c r="J79" s="760"/>
      <c r="K79" s="190"/>
      <c r="L79" s="190"/>
      <c r="M79" s="190"/>
      <c r="N79" s="190"/>
      <c r="O79" s="190"/>
      <c r="P79" s="742"/>
    </row>
    <row r="80" spans="1:16" s="749" customFormat="1">
      <c r="A80" s="616">
        <v>55</v>
      </c>
      <c r="B80" s="617"/>
      <c r="C80" s="757" t="s">
        <v>709</v>
      </c>
      <c r="D80" s="758" t="s">
        <v>141</v>
      </c>
      <c r="E80" s="759">
        <v>3</v>
      </c>
      <c r="F80" s="160"/>
      <c r="G80" s="160"/>
      <c r="H80" s="182"/>
      <c r="I80" s="760"/>
      <c r="J80" s="760"/>
      <c r="K80" s="190"/>
      <c r="L80" s="190"/>
      <c r="M80" s="190"/>
      <c r="N80" s="190"/>
      <c r="O80" s="190"/>
      <c r="P80" s="742"/>
    </row>
    <row r="81" spans="1:16" s="749" customFormat="1">
      <c r="A81" s="616">
        <v>56</v>
      </c>
      <c r="B81" s="617"/>
      <c r="C81" s="757" t="s">
        <v>708</v>
      </c>
      <c r="D81" s="758" t="s">
        <v>141</v>
      </c>
      <c r="E81" s="759">
        <v>8</v>
      </c>
      <c r="F81" s="160"/>
      <c r="G81" s="160"/>
      <c r="H81" s="182"/>
      <c r="I81" s="760"/>
      <c r="J81" s="760"/>
      <c r="K81" s="190"/>
      <c r="L81" s="190"/>
      <c r="M81" s="190"/>
      <c r="N81" s="190"/>
      <c r="O81" s="190"/>
      <c r="P81" s="742"/>
    </row>
    <row r="82" spans="1:16" s="749" customFormat="1">
      <c r="A82" s="616">
        <v>57</v>
      </c>
      <c r="B82" s="617"/>
      <c r="C82" s="757" t="s">
        <v>707</v>
      </c>
      <c r="D82" s="758" t="s">
        <v>141</v>
      </c>
      <c r="E82" s="759">
        <v>2</v>
      </c>
      <c r="F82" s="160"/>
      <c r="G82" s="160"/>
      <c r="H82" s="182"/>
      <c r="I82" s="760"/>
      <c r="J82" s="760"/>
      <c r="K82" s="190"/>
      <c r="L82" s="190"/>
      <c r="M82" s="190"/>
      <c r="N82" s="190"/>
      <c r="O82" s="190"/>
      <c r="P82" s="742"/>
    </row>
    <row r="83" spans="1:16" s="749" customFormat="1">
      <c r="A83" s="616">
        <v>58</v>
      </c>
      <c r="B83" s="617"/>
      <c r="C83" s="757" t="s">
        <v>706</v>
      </c>
      <c r="D83" s="758" t="s">
        <v>141</v>
      </c>
      <c r="E83" s="759">
        <v>1</v>
      </c>
      <c r="F83" s="160"/>
      <c r="G83" s="160"/>
      <c r="H83" s="182"/>
      <c r="I83" s="760"/>
      <c r="J83" s="760"/>
      <c r="K83" s="190"/>
      <c r="L83" s="190"/>
      <c r="M83" s="190"/>
      <c r="N83" s="190"/>
      <c r="O83" s="190"/>
      <c r="P83" s="742"/>
    </row>
    <row r="84" spans="1:16" s="749" customFormat="1">
      <c r="A84" s="616">
        <v>59</v>
      </c>
      <c r="B84" s="617"/>
      <c r="C84" s="757" t="s">
        <v>705</v>
      </c>
      <c r="D84" s="758" t="s">
        <v>141</v>
      </c>
      <c r="E84" s="759">
        <v>1</v>
      </c>
      <c r="F84" s="160"/>
      <c r="G84" s="160"/>
      <c r="H84" s="182"/>
      <c r="I84" s="760"/>
      <c r="J84" s="760"/>
      <c r="K84" s="190"/>
      <c r="L84" s="190"/>
      <c r="M84" s="190"/>
      <c r="N84" s="190"/>
      <c r="O84" s="190"/>
      <c r="P84" s="742"/>
    </row>
    <row r="85" spans="1:16" s="749" customFormat="1">
      <c r="A85" s="616">
        <v>60</v>
      </c>
      <c r="B85" s="617"/>
      <c r="C85" s="757" t="s">
        <v>704</v>
      </c>
      <c r="D85" s="758" t="s">
        <v>141</v>
      </c>
      <c r="E85" s="759">
        <v>1</v>
      </c>
      <c r="F85" s="160"/>
      <c r="G85" s="160"/>
      <c r="H85" s="182"/>
      <c r="I85" s="760"/>
      <c r="J85" s="760"/>
      <c r="K85" s="190"/>
      <c r="L85" s="190"/>
      <c r="M85" s="190"/>
      <c r="N85" s="190"/>
      <c r="O85" s="190"/>
      <c r="P85" s="742"/>
    </row>
    <row r="86" spans="1:16" s="749" customFormat="1">
      <c r="A86" s="616">
        <v>61</v>
      </c>
      <c r="B86" s="617"/>
      <c r="C86" s="757" t="s">
        <v>693</v>
      </c>
      <c r="D86" s="758" t="s">
        <v>141</v>
      </c>
      <c r="E86" s="759">
        <v>1</v>
      </c>
      <c r="F86" s="160"/>
      <c r="G86" s="160"/>
      <c r="H86" s="182"/>
      <c r="I86" s="760"/>
      <c r="J86" s="760"/>
      <c r="K86" s="190"/>
      <c r="L86" s="190"/>
      <c r="M86" s="190"/>
      <c r="N86" s="190"/>
      <c r="O86" s="190"/>
      <c r="P86" s="742"/>
    </row>
    <row r="87" spans="1:16" s="749" customFormat="1">
      <c r="A87" s="616">
        <v>62</v>
      </c>
      <c r="B87" s="617"/>
      <c r="C87" s="757" t="s">
        <v>692</v>
      </c>
      <c r="D87" s="758" t="s">
        <v>141</v>
      </c>
      <c r="E87" s="759">
        <v>1</v>
      </c>
      <c r="F87" s="160"/>
      <c r="G87" s="160"/>
      <c r="H87" s="182"/>
      <c r="I87" s="760"/>
      <c r="J87" s="760"/>
      <c r="K87" s="190"/>
      <c r="L87" s="190"/>
      <c r="M87" s="190"/>
      <c r="N87" s="190"/>
      <c r="O87" s="190"/>
      <c r="P87" s="742"/>
    </row>
    <row r="88" spans="1:16" s="749" customFormat="1">
      <c r="A88" s="616">
        <v>63</v>
      </c>
      <c r="B88" s="617"/>
      <c r="C88" s="757" t="s">
        <v>691</v>
      </c>
      <c r="D88" s="758" t="s">
        <v>141</v>
      </c>
      <c r="E88" s="759">
        <v>1</v>
      </c>
      <c r="F88" s="160"/>
      <c r="G88" s="160"/>
      <c r="H88" s="182"/>
      <c r="I88" s="760"/>
      <c r="J88" s="760"/>
      <c r="K88" s="190"/>
      <c r="L88" s="190"/>
      <c r="M88" s="190"/>
      <c r="N88" s="190"/>
      <c r="O88" s="190"/>
      <c r="P88" s="742"/>
    </row>
    <row r="89" spans="1:16" s="749" customFormat="1">
      <c r="A89" s="616">
        <v>64</v>
      </c>
      <c r="B89" s="617"/>
      <c r="C89" s="757" t="s">
        <v>694</v>
      </c>
      <c r="D89" s="758" t="s">
        <v>141</v>
      </c>
      <c r="E89" s="759">
        <v>1</v>
      </c>
      <c r="F89" s="160"/>
      <c r="G89" s="160"/>
      <c r="H89" s="182"/>
      <c r="I89" s="760"/>
      <c r="J89" s="760"/>
      <c r="K89" s="190"/>
      <c r="L89" s="190"/>
      <c r="M89" s="190"/>
      <c r="N89" s="190"/>
      <c r="O89" s="190"/>
      <c r="P89" s="742"/>
    </row>
    <row r="90" spans="1:16" s="749" customFormat="1">
      <c r="A90" s="616">
        <v>65</v>
      </c>
      <c r="B90" s="617"/>
      <c r="C90" s="757" t="s">
        <v>695</v>
      </c>
      <c r="D90" s="758" t="s">
        <v>141</v>
      </c>
      <c r="E90" s="759">
        <v>1</v>
      </c>
      <c r="F90" s="160"/>
      <c r="G90" s="160"/>
      <c r="H90" s="182"/>
      <c r="I90" s="760"/>
      <c r="J90" s="760"/>
      <c r="K90" s="190"/>
      <c r="L90" s="190"/>
      <c r="M90" s="190"/>
      <c r="N90" s="190"/>
      <c r="O90" s="190"/>
      <c r="P90" s="742"/>
    </row>
    <row r="91" spans="1:16" s="749" customFormat="1">
      <c r="A91" s="616">
        <v>66</v>
      </c>
      <c r="B91" s="617"/>
      <c r="C91" s="757" t="s">
        <v>696</v>
      </c>
      <c r="D91" s="758" t="s">
        <v>141</v>
      </c>
      <c r="E91" s="759">
        <v>1</v>
      </c>
      <c r="F91" s="160"/>
      <c r="G91" s="160"/>
      <c r="H91" s="182"/>
      <c r="I91" s="760"/>
      <c r="J91" s="760"/>
      <c r="K91" s="190"/>
      <c r="L91" s="190"/>
      <c r="M91" s="190"/>
      <c r="N91" s="190"/>
      <c r="O91" s="190"/>
      <c r="P91" s="742"/>
    </row>
    <row r="92" spans="1:16" s="749" customFormat="1">
      <c r="A92" s="616">
        <v>67</v>
      </c>
      <c r="B92" s="617"/>
      <c r="C92" s="757" t="s">
        <v>697</v>
      </c>
      <c r="D92" s="758" t="s">
        <v>141</v>
      </c>
      <c r="E92" s="759">
        <v>1</v>
      </c>
      <c r="F92" s="160"/>
      <c r="G92" s="160"/>
      <c r="H92" s="182"/>
      <c r="I92" s="760"/>
      <c r="J92" s="760"/>
      <c r="K92" s="190"/>
      <c r="L92" s="190"/>
      <c r="M92" s="190"/>
      <c r="N92" s="190"/>
      <c r="O92" s="190"/>
      <c r="P92" s="742"/>
    </row>
    <row r="93" spans="1:16" s="749" customFormat="1">
      <c r="A93" s="616">
        <v>68</v>
      </c>
      <c r="B93" s="617"/>
      <c r="C93" s="757" t="s">
        <v>698</v>
      </c>
      <c r="D93" s="758" t="s">
        <v>141</v>
      </c>
      <c r="E93" s="759">
        <v>1</v>
      </c>
      <c r="F93" s="160"/>
      <c r="G93" s="160"/>
      <c r="H93" s="182"/>
      <c r="I93" s="760"/>
      <c r="J93" s="760"/>
      <c r="K93" s="190"/>
      <c r="L93" s="190"/>
      <c r="M93" s="190"/>
      <c r="N93" s="190"/>
      <c r="O93" s="190"/>
      <c r="P93" s="742"/>
    </row>
    <row r="94" spans="1:16" s="749" customFormat="1">
      <c r="A94" s="616">
        <v>69</v>
      </c>
      <c r="B94" s="617"/>
      <c r="C94" s="757" t="s">
        <v>699</v>
      </c>
      <c r="D94" s="758" t="s">
        <v>141</v>
      </c>
      <c r="E94" s="759">
        <v>1</v>
      </c>
      <c r="F94" s="160"/>
      <c r="G94" s="160"/>
      <c r="H94" s="182"/>
      <c r="I94" s="760"/>
      <c r="J94" s="760"/>
      <c r="K94" s="190"/>
      <c r="L94" s="190"/>
      <c r="M94" s="190"/>
      <c r="N94" s="190"/>
      <c r="O94" s="190"/>
      <c r="P94" s="742"/>
    </row>
    <row r="95" spans="1:16" s="749" customFormat="1">
      <c r="A95" s="616">
        <v>70</v>
      </c>
      <c r="B95" s="617"/>
      <c r="C95" s="757" t="s">
        <v>700</v>
      </c>
      <c r="D95" s="758" t="s">
        <v>141</v>
      </c>
      <c r="E95" s="759">
        <v>1</v>
      </c>
      <c r="F95" s="160"/>
      <c r="G95" s="160"/>
      <c r="H95" s="182"/>
      <c r="I95" s="760"/>
      <c r="J95" s="760"/>
      <c r="K95" s="190"/>
      <c r="L95" s="190"/>
      <c r="M95" s="190"/>
      <c r="N95" s="190"/>
      <c r="O95" s="190"/>
      <c r="P95" s="742"/>
    </row>
    <row r="96" spans="1:16" s="749" customFormat="1">
      <c r="A96" s="616">
        <v>71</v>
      </c>
      <c r="B96" s="617"/>
      <c r="C96" s="757" t="s">
        <v>701</v>
      </c>
      <c r="D96" s="758" t="s">
        <v>141</v>
      </c>
      <c r="E96" s="759">
        <v>1</v>
      </c>
      <c r="F96" s="160"/>
      <c r="G96" s="160"/>
      <c r="H96" s="182"/>
      <c r="I96" s="760"/>
      <c r="J96" s="760"/>
      <c r="K96" s="190"/>
      <c r="L96" s="190"/>
      <c r="M96" s="190"/>
      <c r="N96" s="190"/>
      <c r="O96" s="190"/>
      <c r="P96" s="742"/>
    </row>
    <row r="97" spans="1:16" s="749" customFormat="1" ht="114.75">
      <c r="A97" s="616">
        <v>72</v>
      </c>
      <c r="B97" s="617"/>
      <c r="C97" s="757" t="s">
        <v>1720</v>
      </c>
      <c r="D97" s="758" t="s">
        <v>146</v>
      </c>
      <c r="E97" s="759">
        <v>232.5</v>
      </c>
      <c r="F97" s="160"/>
      <c r="G97" s="160"/>
      <c r="H97" s="182"/>
      <c r="I97" s="760"/>
      <c r="J97" s="760"/>
      <c r="K97" s="190"/>
      <c r="L97" s="190"/>
      <c r="M97" s="190"/>
      <c r="N97" s="190"/>
      <c r="O97" s="190"/>
      <c r="P97" s="742"/>
    </row>
    <row r="98" spans="1:16" s="749" customFormat="1" ht="114.75">
      <c r="A98" s="616">
        <v>73</v>
      </c>
      <c r="B98" s="617"/>
      <c r="C98" s="757" t="s">
        <v>1721</v>
      </c>
      <c r="D98" s="758" t="s">
        <v>140</v>
      </c>
      <c r="E98" s="759">
        <v>2</v>
      </c>
      <c r="F98" s="160"/>
      <c r="G98" s="160"/>
      <c r="H98" s="182"/>
      <c r="I98" s="760"/>
      <c r="J98" s="760"/>
      <c r="K98" s="190"/>
      <c r="L98" s="190"/>
      <c r="M98" s="190"/>
      <c r="N98" s="190"/>
      <c r="O98" s="190"/>
      <c r="P98" s="742"/>
    </row>
    <row r="99" spans="1:16" s="766" customFormat="1">
      <c r="A99" s="616"/>
      <c r="B99" s="761"/>
      <c r="C99" s="634" t="s">
        <v>966</v>
      </c>
      <c r="D99" s="762"/>
      <c r="E99" s="763"/>
      <c r="F99" s="552"/>
      <c r="G99" s="764"/>
      <c r="H99" s="765"/>
      <c r="I99" s="552"/>
      <c r="J99" s="552"/>
      <c r="K99" s="657"/>
      <c r="L99" s="657"/>
      <c r="M99" s="657"/>
      <c r="N99" s="657"/>
      <c r="O99" s="657"/>
      <c r="P99" s="660"/>
    </row>
    <row r="100" spans="1:16" s="666" customFormat="1" ht="15">
      <c r="A100" s="616"/>
      <c r="B100" s="702"/>
      <c r="C100" s="767" t="s">
        <v>816</v>
      </c>
      <c r="D100" s="624"/>
      <c r="E100" s="768"/>
      <c r="F100" s="160"/>
      <c r="G100" s="160"/>
      <c r="H100" s="160"/>
      <c r="I100" s="769"/>
      <c r="J100" s="769"/>
      <c r="K100" s="657"/>
      <c r="L100" s="657"/>
      <c r="M100" s="657"/>
      <c r="N100" s="657"/>
      <c r="O100" s="657"/>
      <c r="P100" s="660"/>
    </row>
    <row r="101" spans="1:16" s="666" customFormat="1" ht="25.5">
      <c r="A101" s="616">
        <v>74</v>
      </c>
      <c r="B101" s="702"/>
      <c r="C101" s="770" t="s">
        <v>797</v>
      </c>
      <c r="D101" s="15" t="s">
        <v>29</v>
      </c>
      <c r="E101" s="441">
        <v>640</v>
      </c>
      <c r="F101" s="160"/>
      <c r="G101" s="160"/>
      <c r="H101" s="160"/>
      <c r="I101" s="160"/>
      <c r="J101" s="160"/>
      <c r="K101" s="657"/>
      <c r="L101" s="657"/>
      <c r="M101" s="657"/>
      <c r="N101" s="657"/>
      <c r="O101" s="657"/>
      <c r="P101" s="660"/>
    </row>
    <row r="102" spans="1:16" s="666" customFormat="1" ht="25.5">
      <c r="A102" s="616">
        <v>75</v>
      </c>
      <c r="B102" s="702"/>
      <c r="C102" s="771" t="s">
        <v>968</v>
      </c>
      <c r="D102" s="15" t="s">
        <v>586</v>
      </c>
      <c r="E102" s="441">
        <f>14.1*4</f>
        <v>56.4</v>
      </c>
      <c r="F102" s="160"/>
      <c r="G102" s="160"/>
      <c r="H102" s="160"/>
      <c r="I102" s="160"/>
      <c r="J102" s="160"/>
      <c r="K102" s="657"/>
      <c r="L102" s="657"/>
      <c r="M102" s="657"/>
      <c r="N102" s="657"/>
      <c r="O102" s="657"/>
      <c r="P102" s="660"/>
    </row>
    <row r="103" spans="1:16" s="666" customFormat="1" ht="25.5">
      <c r="A103" s="616">
        <v>76</v>
      </c>
      <c r="B103" s="702"/>
      <c r="C103" s="772" t="s">
        <v>798</v>
      </c>
      <c r="D103" s="15" t="s">
        <v>799</v>
      </c>
      <c r="E103" s="441">
        <f>(1.6335+0.157)*4</f>
        <v>7.1619999999999999</v>
      </c>
      <c r="F103" s="160"/>
      <c r="G103" s="160"/>
      <c r="H103" s="160"/>
      <c r="I103" s="160"/>
      <c r="J103" s="160"/>
      <c r="K103" s="657"/>
      <c r="L103" s="657"/>
      <c r="M103" s="657"/>
      <c r="N103" s="657"/>
      <c r="O103" s="657"/>
      <c r="P103" s="660"/>
    </row>
    <row r="104" spans="1:16" s="666" customFormat="1" ht="25.5">
      <c r="A104" s="616">
        <v>77</v>
      </c>
      <c r="B104" s="702"/>
      <c r="C104" s="772" t="s">
        <v>964</v>
      </c>
      <c r="D104" s="15" t="s">
        <v>586</v>
      </c>
      <c r="E104" s="441">
        <f>22.43*4</f>
        <v>89.72</v>
      </c>
      <c r="F104" s="160"/>
      <c r="G104" s="160"/>
      <c r="H104" s="160"/>
      <c r="I104" s="160"/>
      <c r="J104" s="160"/>
      <c r="K104" s="657"/>
      <c r="L104" s="657"/>
      <c r="M104" s="657"/>
      <c r="N104" s="657"/>
      <c r="O104" s="657"/>
      <c r="P104" s="660"/>
    </row>
    <row r="105" spans="1:16" s="666" customFormat="1" ht="51">
      <c r="A105" s="616">
        <v>78</v>
      </c>
      <c r="B105" s="773"/>
      <c r="C105" s="772" t="s">
        <v>817</v>
      </c>
      <c r="D105" s="773" t="s">
        <v>586</v>
      </c>
      <c r="E105" s="773">
        <f>5.824*4</f>
        <v>23.295999999999999</v>
      </c>
      <c r="F105" s="160"/>
      <c r="G105" s="160"/>
      <c r="H105" s="160"/>
      <c r="I105" s="774"/>
      <c r="J105" s="774"/>
      <c r="K105" s="657"/>
      <c r="L105" s="657"/>
      <c r="M105" s="657"/>
      <c r="N105" s="657"/>
      <c r="O105" s="657"/>
      <c r="P105" s="660"/>
    </row>
    <row r="106" spans="1:16" s="666" customFormat="1" ht="38.25">
      <c r="A106" s="616">
        <v>79</v>
      </c>
      <c r="B106" s="775"/>
      <c r="C106" s="776" t="s">
        <v>810</v>
      </c>
      <c r="D106" s="777" t="s">
        <v>799</v>
      </c>
      <c r="E106" s="778">
        <f>(0.18538+0.527+0.477)*4</f>
        <v>4.7575199999999995</v>
      </c>
      <c r="F106" s="160"/>
      <c r="G106" s="160"/>
      <c r="H106" s="160"/>
      <c r="I106" s="779"/>
      <c r="J106" s="779"/>
      <c r="K106" s="657"/>
      <c r="L106" s="657"/>
      <c r="M106" s="657"/>
      <c r="N106" s="657"/>
      <c r="O106" s="657"/>
      <c r="P106" s="660"/>
    </row>
    <row r="107" spans="1:16" s="666" customFormat="1">
      <c r="A107" s="616">
        <v>80</v>
      </c>
      <c r="B107" s="702"/>
      <c r="C107" s="770" t="s">
        <v>1274</v>
      </c>
      <c r="D107" s="15" t="s">
        <v>140</v>
      </c>
      <c r="E107" s="441">
        <v>224</v>
      </c>
      <c r="F107" s="160"/>
      <c r="G107" s="160"/>
      <c r="H107" s="160"/>
      <c r="I107" s="160"/>
      <c r="J107" s="160"/>
      <c r="K107" s="657"/>
      <c r="L107" s="657"/>
      <c r="M107" s="657"/>
      <c r="N107" s="657"/>
      <c r="O107" s="657"/>
      <c r="P107" s="660"/>
    </row>
    <row r="108" spans="1:16" s="766" customFormat="1">
      <c r="A108" s="616">
        <v>81</v>
      </c>
      <c r="B108" s="761"/>
      <c r="C108" s="780" t="s">
        <v>1275</v>
      </c>
      <c r="D108" s="762" t="s">
        <v>29</v>
      </c>
      <c r="E108" s="763">
        <v>359.72</v>
      </c>
      <c r="F108" s="160"/>
      <c r="G108" s="160"/>
      <c r="H108" s="160"/>
      <c r="I108" s="160"/>
      <c r="J108" s="699"/>
      <c r="K108" s="657"/>
      <c r="L108" s="657"/>
      <c r="M108" s="657"/>
      <c r="N108" s="657"/>
      <c r="O108" s="657"/>
      <c r="P108" s="660"/>
    </row>
    <row r="109" spans="1:16" s="666" customFormat="1">
      <c r="A109" s="616"/>
      <c r="B109" s="781"/>
      <c r="C109" s="782" t="s">
        <v>965</v>
      </c>
      <c r="D109" s="783"/>
      <c r="E109" s="784"/>
      <c r="F109" s="764"/>
      <c r="G109" s="764"/>
      <c r="H109" s="764"/>
      <c r="I109" s="764"/>
      <c r="J109" s="764"/>
      <c r="K109" s="657"/>
      <c r="L109" s="657"/>
      <c r="M109" s="657"/>
      <c r="N109" s="657"/>
      <c r="O109" s="657"/>
      <c r="P109" s="660"/>
    </row>
    <row r="110" spans="1:16" s="766" customFormat="1" ht="25.5">
      <c r="A110" s="616">
        <v>82</v>
      </c>
      <c r="B110" s="761"/>
      <c r="C110" s="780" t="s">
        <v>1722</v>
      </c>
      <c r="D110" s="762" t="s">
        <v>29</v>
      </c>
      <c r="E110" s="763">
        <f>34.6*4</f>
        <v>138.4</v>
      </c>
      <c r="F110" s="160"/>
      <c r="G110" s="743"/>
      <c r="H110" s="182"/>
      <c r="I110" s="674"/>
      <c r="J110" s="699"/>
      <c r="K110" s="657"/>
      <c r="L110" s="657"/>
      <c r="M110" s="657"/>
      <c r="N110" s="657"/>
      <c r="O110" s="657"/>
      <c r="P110" s="660"/>
    </row>
    <row r="111" spans="1:16" s="766" customFormat="1" ht="38.25">
      <c r="A111" s="616">
        <v>83</v>
      </c>
      <c r="B111" s="761"/>
      <c r="C111" s="785" t="s">
        <v>976</v>
      </c>
      <c r="D111" s="762" t="s">
        <v>29</v>
      </c>
      <c r="E111" s="763">
        <f>41.4*4</f>
        <v>165.6</v>
      </c>
      <c r="F111" s="160"/>
      <c r="G111" s="743"/>
      <c r="H111" s="182"/>
      <c r="I111" s="674"/>
      <c r="J111" s="699"/>
      <c r="K111" s="657"/>
      <c r="L111" s="657"/>
      <c r="M111" s="657"/>
      <c r="N111" s="657"/>
      <c r="O111" s="657"/>
      <c r="P111" s="660"/>
    </row>
    <row r="112" spans="1:16" s="766" customFormat="1">
      <c r="A112" s="616">
        <v>84</v>
      </c>
      <c r="B112" s="761"/>
      <c r="C112" s="780" t="s">
        <v>973</v>
      </c>
      <c r="D112" s="762" t="s">
        <v>140</v>
      </c>
      <c r="E112" s="763">
        <f>52*4</f>
        <v>208</v>
      </c>
      <c r="F112" s="160"/>
      <c r="G112" s="743"/>
      <c r="H112" s="182"/>
      <c r="I112" s="674"/>
      <c r="J112" s="699"/>
      <c r="K112" s="657"/>
      <c r="L112" s="657"/>
      <c r="M112" s="657"/>
      <c r="N112" s="657"/>
      <c r="O112" s="657"/>
      <c r="P112" s="660"/>
    </row>
    <row r="113" spans="1:16" s="766" customFormat="1">
      <c r="A113" s="616">
        <v>85</v>
      </c>
      <c r="B113" s="761"/>
      <c r="C113" s="780" t="s">
        <v>974</v>
      </c>
      <c r="D113" s="762" t="s">
        <v>146</v>
      </c>
      <c r="E113" s="763">
        <f>32*4</f>
        <v>128</v>
      </c>
      <c r="F113" s="160"/>
      <c r="G113" s="160"/>
      <c r="H113" s="160"/>
      <c r="I113" s="160"/>
      <c r="J113" s="699"/>
      <c r="K113" s="657"/>
      <c r="L113" s="657"/>
      <c r="M113" s="657"/>
      <c r="N113" s="657"/>
      <c r="O113" s="657"/>
      <c r="P113" s="660"/>
    </row>
    <row r="114" spans="1:16" s="766" customFormat="1">
      <c r="A114" s="616">
        <v>86</v>
      </c>
      <c r="B114" s="761"/>
      <c r="C114" s="780" t="s">
        <v>975</v>
      </c>
      <c r="D114" s="762" t="s">
        <v>29</v>
      </c>
      <c r="E114" s="763">
        <f>27.3*4</f>
        <v>109.2</v>
      </c>
      <c r="F114" s="160"/>
      <c r="G114" s="743"/>
      <c r="H114" s="182"/>
      <c r="I114" s="674"/>
      <c r="J114" s="699"/>
      <c r="K114" s="657"/>
      <c r="L114" s="657"/>
      <c r="M114" s="657"/>
      <c r="N114" s="657"/>
      <c r="O114" s="657"/>
      <c r="P114" s="660"/>
    </row>
    <row r="115" spans="1:16" s="766" customFormat="1" ht="38.25">
      <c r="A115" s="616">
        <v>87</v>
      </c>
      <c r="B115" s="761"/>
      <c r="C115" s="786" t="s">
        <v>1727</v>
      </c>
      <c r="D115" s="762" t="s">
        <v>140</v>
      </c>
      <c r="E115" s="763">
        <f>1*4</f>
        <v>4</v>
      </c>
      <c r="F115" s="787"/>
      <c r="G115" s="788"/>
      <c r="H115" s="789"/>
      <c r="I115" s="704"/>
      <c r="J115" s="790"/>
      <c r="K115" s="657"/>
      <c r="L115" s="657"/>
      <c r="M115" s="657"/>
      <c r="N115" s="657"/>
      <c r="O115" s="657"/>
      <c r="P115" s="660"/>
    </row>
    <row r="116" spans="1:16" s="766" customFormat="1">
      <c r="A116" s="616">
        <v>88</v>
      </c>
      <c r="B116" s="761"/>
      <c r="C116" s="786" t="s">
        <v>1728</v>
      </c>
      <c r="D116" s="762" t="s">
        <v>29</v>
      </c>
      <c r="E116" s="763">
        <f>89.93*4</f>
        <v>359.72</v>
      </c>
      <c r="F116" s="787"/>
      <c r="G116" s="788"/>
      <c r="H116" s="789"/>
      <c r="I116" s="704"/>
      <c r="J116" s="790"/>
      <c r="K116" s="657"/>
      <c r="L116" s="657"/>
      <c r="M116" s="657"/>
      <c r="N116" s="657"/>
      <c r="O116" s="657"/>
      <c r="P116" s="660"/>
    </row>
    <row r="117" spans="1:16" s="766" customFormat="1">
      <c r="A117" s="616">
        <v>89</v>
      </c>
      <c r="B117" s="761"/>
      <c r="C117" s="746" t="s">
        <v>860</v>
      </c>
      <c r="D117" s="441" t="s">
        <v>29</v>
      </c>
      <c r="E117" s="763">
        <f>89.93*4</f>
        <v>359.72</v>
      </c>
      <c r="F117" s="787"/>
      <c r="G117" s="788"/>
      <c r="H117" s="789"/>
      <c r="I117" s="704"/>
      <c r="J117" s="790"/>
      <c r="K117" s="657"/>
      <c r="L117" s="657"/>
      <c r="M117" s="657"/>
      <c r="N117" s="657"/>
      <c r="O117" s="657"/>
      <c r="P117" s="660"/>
    </row>
    <row r="118" spans="1:16" s="766" customFormat="1">
      <c r="A118" s="616">
        <v>90</v>
      </c>
      <c r="B118" s="761"/>
      <c r="C118" s="746" t="s">
        <v>1729</v>
      </c>
      <c r="D118" s="441" t="s">
        <v>145</v>
      </c>
      <c r="E118" s="441">
        <f>33*4</f>
        <v>132</v>
      </c>
      <c r="F118" s="787"/>
      <c r="G118" s="788"/>
      <c r="H118" s="789"/>
      <c r="I118" s="704"/>
      <c r="J118" s="790"/>
      <c r="K118" s="657"/>
      <c r="L118" s="657"/>
      <c r="M118" s="657"/>
      <c r="N118" s="657"/>
      <c r="O118" s="657"/>
      <c r="P118" s="660"/>
    </row>
    <row r="119" spans="1:16" s="766" customFormat="1">
      <c r="A119" s="616">
        <v>91</v>
      </c>
      <c r="B119" s="761"/>
      <c r="C119" s="746" t="s">
        <v>1730</v>
      </c>
      <c r="D119" s="441" t="s">
        <v>145</v>
      </c>
      <c r="E119" s="441">
        <f>3.2*3*4</f>
        <v>38.400000000000006</v>
      </c>
      <c r="F119" s="787"/>
      <c r="G119" s="788"/>
      <c r="H119" s="789"/>
      <c r="I119" s="704"/>
      <c r="J119" s="790"/>
      <c r="K119" s="657"/>
      <c r="L119" s="657"/>
      <c r="M119" s="657"/>
      <c r="N119" s="657"/>
      <c r="O119" s="657"/>
      <c r="P119" s="660"/>
    </row>
    <row r="120" spans="1:16" s="766" customFormat="1">
      <c r="A120" s="616">
        <v>92</v>
      </c>
      <c r="B120" s="761"/>
      <c r="C120" s="634" t="s">
        <v>1731</v>
      </c>
      <c r="D120" s="762"/>
      <c r="E120" s="763"/>
      <c r="F120" s="787"/>
      <c r="G120" s="788"/>
      <c r="H120" s="789"/>
      <c r="I120" s="704"/>
      <c r="J120" s="790"/>
      <c r="K120" s="657"/>
      <c r="L120" s="657"/>
      <c r="M120" s="657"/>
      <c r="N120" s="657"/>
      <c r="O120" s="657"/>
      <c r="P120" s="660"/>
    </row>
    <row r="121" spans="1:16" s="766" customFormat="1" ht="51">
      <c r="A121" s="616">
        <v>93</v>
      </c>
      <c r="B121" s="761"/>
      <c r="C121" s="786" t="s">
        <v>1732</v>
      </c>
      <c r="D121" s="762" t="s">
        <v>140</v>
      </c>
      <c r="E121" s="763">
        <f>9*4</f>
        <v>36</v>
      </c>
      <c r="F121" s="787"/>
      <c r="G121" s="788"/>
      <c r="H121" s="789"/>
      <c r="I121" s="704"/>
      <c r="J121" s="790"/>
      <c r="K121" s="657"/>
      <c r="L121" s="657"/>
      <c r="M121" s="657"/>
      <c r="N121" s="657"/>
      <c r="O121" s="657"/>
      <c r="P121" s="660"/>
    </row>
    <row r="122" spans="1:16" s="766" customFormat="1" ht="51">
      <c r="A122" s="616">
        <v>94</v>
      </c>
      <c r="B122" s="761"/>
      <c r="C122" s="786" t="s">
        <v>1733</v>
      </c>
      <c r="D122" s="762" t="s">
        <v>140</v>
      </c>
      <c r="E122" s="763">
        <f>30*4</f>
        <v>120</v>
      </c>
      <c r="F122" s="787"/>
      <c r="G122" s="788"/>
      <c r="H122" s="789"/>
      <c r="I122" s="704"/>
      <c r="J122" s="790"/>
      <c r="K122" s="657"/>
      <c r="L122" s="657"/>
      <c r="M122" s="657"/>
      <c r="N122" s="657"/>
      <c r="O122" s="657"/>
      <c r="P122" s="660"/>
    </row>
    <row r="123" spans="1:16" s="766" customFormat="1" ht="38.25">
      <c r="A123" s="616">
        <v>95</v>
      </c>
      <c r="B123" s="761"/>
      <c r="C123" s="786" t="s">
        <v>1734</v>
      </c>
      <c r="D123" s="762" t="s">
        <v>140</v>
      </c>
      <c r="E123" s="763">
        <f>9*4</f>
        <v>36</v>
      </c>
      <c r="F123" s="787"/>
      <c r="G123" s="788"/>
      <c r="H123" s="789"/>
      <c r="I123" s="704"/>
      <c r="J123" s="790"/>
      <c r="K123" s="657"/>
      <c r="L123" s="657"/>
      <c r="M123" s="657"/>
      <c r="N123" s="657"/>
      <c r="O123" s="657"/>
      <c r="P123" s="660"/>
    </row>
    <row r="124" spans="1:16" s="766" customFormat="1" ht="38.25">
      <c r="A124" s="616">
        <v>96</v>
      </c>
      <c r="B124" s="761"/>
      <c r="C124" s="786" t="s">
        <v>1735</v>
      </c>
      <c r="D124" s="762" t="s">
        <v>140</v>
      </c>
      <c r="E124" s="763">
        <f>4*4</f>
        <v>16</v>
      </c>
      <c r="F124" s="787"/>
      <c r="G124" s="788"/>
      <c r="H124" s="789"/>
      <c r="I124" s="704"/>
      <c r="J124" s="790"/>
      <c r="K124" s="657"/>
      <c r="L124" s="657"/>
      <c r="M124" s="657"/>
      <c r="N124" s="657"/>
      <c r="O124" s="657"/>
      <c r="P124" s="660"/>
    </row>
    <row r="125" spans="1:16" s="766" customFormat="1" ht="51">
      <c r="A125" s="616">
        <v>97</v>
      </c>
      <c r="B125" s="761"/>
      <c r="C125" s="786" t="s">
        <v>1736</v>
      </c>
      <c r="D125" s="762" t="s">
        <v>140</v>
      </c>
      <c r="E125" s="763">
        <f>1*4</f>
        <v>4</v>
      </c>
      <c r="F125" s="787"/>
      <c r="G125" s="788"/>
      <c r="H125" s="789"/>
      <c r="I125" s="704"/>
      <c r="J125" s="790"/>
      <c r="K125" s="657"/>
      <c r="L125" s="657"/>
      <c r="M125" s="657"/>
      <c r="N125" s="657"/>
      <c r="O125" s="657"/>
      <c r="P125" s="660"/>
    </row>
    <row r="126" spans="1:16" s="766" customFormat="1">
      <c r="A126" s="616"/>
      <c r="B126" s="761"/>
      <c r="C126" s="634" t="s">
        <v>967</v>
      </c>
      <c r="D126" s="762"/>
      <c r="E126" s="763"/>
      <c r="F126" s="552"/>
      <c r="G126" s="764"/>
      <c r="H126" s="765"/>
      <c r="I126" s="552"/>
      <c r="J126" s="552"/>
      <c r="K126" s="657"/>
      <c r="L126" s="657"/>
      <c r="M126" s="657"/>
      <c r="N126" s="657"/>
      <c r="O126" s="657"/>
      <c r="P126" s="660"/>
    </row>
    <row r="127" spans="1:16" s="666" customFormat="1" ht="15">
      <c r="A127" s="616"/>
      <c r="B127" s="702"/>
      <c r="C127" s="767" t="s">
        <v>963</v>
      </c>
      <c r="D127" s="624"/>
      <c r="E127" s="768"/>
      <c r="F127" s="160"/>
      <c r="G127" s="160"/>
      <c r="H127" s="160"/>
      <c r="I127" s="769"/>
      <c r="J127" s="769"/>
      <c r="K127" s="657"/>
      <c r="L127" s="657"/>
      <c r="M127" s="657"/>
      <c r="N127" s="657"/>
      <c r="O127" s="657"/>
      <c r="P127" s="660"/>
    </row>
    <row r="128" spans="1:16" s="666" customFormat="1" ht="25.5">
      <c r="A128" s="616">
        <v>98</v>
      </c>
      <c r="B128" s="702"/>
      <c r="C128" s="770" t="s">
        <v>797</v>
      </c>
      <c r="D128" s="15" t="s">
        <v>29</v>
      </c>
      <c r="E128" s="441">
        <v>423</v>
      </c>
      <c r="F128" s="160"/>
      <c r="G128" s="160"/>
      <c r="H128" s="160"/>
      <c r="I128" s="160"/>
      <c r="J128" s="160"/>
      <c r="K128" s="657"/>
      <c r="L128" s="657"/>
      <c r="M128" s="657"/>
      <c r="N128" s="657"/>
      <c r="O128" s="657"/>
      <c r="P128" s="660"/>
    </row>
    <row r="129" spans="1:16" s="666" customFormat="1" ht="25.5">
      <c r="A129" s="616">
        <v>99</v>
      </c>
      <c r="B129" s="702"/>
      <c r="C129" s="771" t="s">
        <v>968</v>
      </c>
      <c r="D129" s="15" t="s">
        <v>586</v>
      </c>
      <c r="E129" s="441">
        <f>3.84*3</f>
        <v>11.52</v>
      </c>
      <c r="F129" s="160"/>
      <c r="G129" s="160"/>
      <c r="H129" s="160"/>
      <c r="I129" s="160"/>
      <c r="J129" s="160"/>
      <c r="K129" s="657"/>
      <c r="L129" s="657"/>
      <c r="M129" s="657"/>
      <c r="N129" s="657"/>
      <c r="O129" s="657"/>
      <c r="P129" s="660"/>
    </row>
    <row r="130" spans="1:16" s="666" customFormat="1" ht="25.5">
      <c r="A130" s="616">
        <v>100</v>
      </c>
      <c r="B130" s="702"/>
      <c r="C130" s="772" t="s">
        <v>798</v>
      </c>
      <c r="D130" s="15" t="s">
        <v>799</v>
      </c>
      <c r="E130" s="441">
        <f>(0.276+0.074)*3</f>
        <v>1.05</v>
      </c>
      <c r="F130" s="160"/>
      <c r="G130" s="160"/>
      <c r="H130" s="160"/>
      <c r="I130" s="160"/>
      <c r="J130" s="160"/>
      <c r="K130" s="657"/>
      <c r="L130" s="657"/>
      <c r="M130" s="657"/>
      <c r="N130" s="657"/>
      <c r="O130" s="657"/>
      <c r="P130" s="660"/>
    </row>
    <row r="131" spans="1:16" s="666" customFormat="1" ht="25.5">
      <c r="A131" s="616">
        <v>101</v>
      </c>
      <c r="B131" s="702"/>
      <c r="C131" s="772" t="s">
        <v>964</v>
      </c>
      <c r="D131" s="15" t="s">
        <v>586</v>
      </c>
      <c r="E131" s="441">
        <f>5.87*3</f>
        <v>17.61</v>
      </c>
      <c r="F131" s="160"/>
      <c r="G131" s="160"/>
      <c r="H131" s="160"/>
      <c r="I131" s="160"/>
      <c r="J131" s="160"/>
      <c r="K131" s="657"/>
      <c r="L131" s="657"/>
      <c r="M131" s="657"/>
      <c r="N131" s="657"/>
      <c r="O131" s="657"/>
      <c r="P131" s="660"/>
    </row>
    <row r="132" spans="1:16" s="666" customFormat="1" ht="38.25">
      <c r="A132" s="616">
        <v>102</v>
      </c>
      <c r="B132" s="775"/>
      <c r="C132" s="776" t="s">
        <v>810</v>
      </c>
      <c r="D132" s="777" t="s">
        <v>799</v>
      </c>
      <c r="E132" s="778">
        <f>(0.446+0.3133+0.20361+0.062)*3</f>
        <v>3.0747300000000006</v>
      </c>
      <c r="F132" s="160"/>
      <c r="G132" s="160"/>
      <c r="H132" s="160"/>
      <c r="I132" s="779"/>
      <c r="J132" s="779"/>
      <c r="K132" s="657"/>
      <c r="L132" s="657"/>
      <c r="M132" s="657"/>
      <c r="N132" s="657"/>
      <c r="O132" s="657"/>
      <c r="P132" s="660"/>
    </row>
    <row r="133" spans="1:16" s="766" customFormat="1" ht="25.5">
      <c r="A133" s="616">
        <v>103</v>
      </c>
      <c r="B133" s="761"/>
      <c r="C133" s="780" t="s">
        <v>1723</v>
      </c>
      <c r="D133" s="762" t="s">
        <v>29</v>
      </c>
      <c r="E133" s="763">
        <v>64.53</v>
      </c>
      <c r="F133" s="160"/>
      <c r="G133" s="160"/>
      <c r="H133" s="160"/>
      <c r="I133" s="160"/>
      <c r="J133" s="699"/>
      <c r="K133" s="657"/>
      <c r="L133" s="657"/>
      <c r="M133" s="657"/>
      <c r="N133" s="657"/>
      <c r="O133" s="657"/>
      <c r="P133" s="660"/>
    </row>
    <row r="134" spans="1:16" s="666" customFormat="1">
      <c r="A134" s="616"/>
      <c r="B134" s="781"/>
      <c r="C134" s="782" t="s">
        <v>965</v>
      </c>
      <c r="D134" s="783"/>
      <c r="E134" s="784"/>
      <c r="F134" s="764"/>
      <c r="G134" s="764"/>
      <c r="H134" s="764"/>
      <c r="I134" s="764"/>
      <c r="J134" s="764"/>
      <c r="K134" s="657"/>
      <c r="L134" s="657"/>
      <c r="M134" s="657"/>
      <c r="N134" s="657"/>
      <c r="O134" s="657"/>
      <c r="P134" s="660"/>
    </row>
    <row r="135" spans="1:16" s="766" customFormat="1" ht="25.5">
      <c r="A135" s="616">
        <v>104</v>
      </c>
      <c r="B135" s="761"/>
      <c r="C135" s="780" t="s">
        <v>1724</v>
      </c>
      <c r="D135" s="762" t="s">
        <v>29</v>
      </c>
      <c r="E135" s="763">
        <f>29.2*3</f>
        <v>87.6</v>
      </c>
      <c r="F135" s="160"/>
      <c r="G135" s="743"/>
      <c r="H135" s="182"/>
      <c r="I135" s="674"/>
      <c r="J135" s="699"/>
      <c r="K135" s="657"/>
      <c r="L135" s="657"/>
      <c r="M135" s="657"/>
      <c r="N135" s="657"/>
      <c r="O135" s="657"/>
      <c r="P135" s="660"/>
    </row>
    <row r="136" spans="1:16" s="766" customFormat="1" ht="25.5">
      <c r="A136" s="616">
        <v>105</v>
      </c>
      <c r="B136" s="761"/>
      <c r="C136" s="780" t="s">
        <v>1276</v>
      </c>
      <c r="D136" s="762" t="s">
        <v>140</v>
      </c>
      <c r="E136" s="763">
        <f>9*3</f>
        <v>27</v>
      </c>
      <c r="F136" s="160"/>
      <c r="G136" s="743"/>
      <c r="H136" s="182"/>
      <c r="I136" s="674"/>
      <c r="J136" s="699"/>
      <c r="K136" s="657"/>
      <c r="L136" s="657"/>
      <c r="M136" s="657"/>
      <c r="N136" s="657"/>
      <c r="O136" s="657"/>
      <c r="P136" s="660"/>
    </row>
    <row r="137" spans="1:16" s="766" customFormat="1">
      <c r="A137" s="616">
        <v>106</v>
      </c>
      <c r="B137" s="761"/>
      <c r="C137" s="780" t="s">
        <v>1277</v>
      </c>
      <c r="D137" s="762" t="s">
        <v>140</v>
      </c>
      <c r="E137" s="763">
        <f>9*3</f>
        <v>27</v>
      </c>
      <c r="F137" s="160"/>
      <c r="G137" s="743"/>
      <c r="H137" s="182"/>
      <c r="I137" s="674"/>
      <c r="J137" s="699"/>
      <c r="K137" s="657"/>
      <c r="L137" s="657"/>
      <c r="M137" s="657"/>
      <c r="N137" s="657"/>
      <c r="O137" s="657"/>
      <c r="P137" s="660"/>
    </row>
    <row r="138" spans="1:16" s="766" customFormat="1">
      <c r="A138" s="616">
        <v>107</v>
      </c>
      <c r="B138" s="761"/>
      <c r="C138" s="780" t="s">
        <v>974</v>
      </c>
      <c r="D138" s="762" t="s">
        <v>146</v>
      </c>
      <c r="E138" s="763">
        <f>13*3</f>
        <v>39</v>
      </c>
      <c r="F138" s="160"/>
      <c r="G138" s="160"/>
      <c r="H138" s="160"/>
      <c r="I138" s="160"/>
      <c r="J138" s="699"/>
      <c r="K138" s="657"/>
      <c r="L138" s="657"/>
      <c r="M138" s="657"/>
      <c r="N138" s="657"/>
      <c r="O138" s="657"/>
      <c r="P138" s="660"/>
    </row>
    <row r="139" spans="1:16" s="766" customFormat="1">
      <c r="A139" s="616">
        <v>108</v>
      </c>
      <c r="B139" s="761"/>
      <c r="C139" s="746" t="s">
        <v>1729</v>
      </c>
      <c r="D139" s="441" t="s">
        <v>145</v>
      </c>
      <c r="E139" s="441">
        <f>4.9*3</f>
        <v>14.700000000000001</v>
      </c>
      <c r="F139" s="787"/>
      <c r="G139" s="787"/>
      <c r="H139" s="787"/>
      <c r="I139" s="787"/>
      <c r="J139" s="790"/>
      <c r="K139" s="657"/>
      <c r="L139" s="657"/>
      <c r="M139" s="657"/>
      <c r="N139" s="657"/>
      <c r="O139" s="657"/>
      <c r="P139" s="660"/>
    </row>
    <row r="140" spans="1:16" s="766" customFormat="1">
      <c r="A140" s="616">
        <v>109</v>
      </c>
      <c r="B140" s="761"/>
      <c r="C140" s="746" t="s">
        <v>1730</v>
      </c>
      <c r="D140" s="441" t="s">
        <v>145</v>
      </c>
      <c r="E140" s="441">
        <f>2.7*3</f>
        <v>8.1000000000000014</v>
      </c>
      <c r="F140" s="787"/>
      <c r="G140" s="787"/>
      <c r="H140" s="787"/>
      <c r="I140" s="787"/>
      <c r="J140" s="790"/>
      <c r="K140" s="657"/>
      <c r="L140" s="657"/>
      <c r="M140" s="657"/>
      <c r="N140" s="657"/>
      <c r="O140" s="657"/>
      <c r="P140" s="660"/>
    </row>
    <row r="141" spans="1:16" s="766" customFormat="1">
      <c r="A141" s="616"/>
      <c r="B141" s="761"/>
      <c r="C141" s="634" t="s">
        <v>969</v>
      </c>
      <c r="D141" s="762"/>
      <c r="E141" s="763"/>
      <c r="F141" s="552"/>
      <c r="G141" s="764"/>
      <c r="H141" s="765"/>
      <c r="I141" s="552"/>
      <c r="J141" s="552"/>
      <c r="K141" s="657"/>
      <c r="L141" s="657"/>
      <c r="M141" s="657"/>
      <c r="N141" s="657"/>
      <c r="O141" s="657"/>
      <c r="P141" s="660"/>
    </row>
    <row r="142" spans="1:16" s="666" customFormat="1" ht="15">
      <c r="A142" s="616"/>
      <c r="B142" s="702"/>
      <c r="C142" s="767" t="s">
        <v>963</v>
      </c>
      <c r="D142" s="624"/>
      <c r="E142" s="768"/>
      <c r="F142" s="160"/>
      <c r="G142" s="160"/>
      <c r="H142" s="160"/>
      <c r="I142" s="769"/>
      <c r="J142" s="769"/>
      <c r="K142" s="657"/>
      <c r="L142" s="657"/>
      <c r="M142" s="657"/>
      <c r="N142" s="657"/>
      <c r="O142" s="657"/>
      <c r="P142" s="660"/>
    </row>
    <row r="143" spans="1:16" s="666" customFormat="1" ht="25.5">
      <c r="A143" s="616">
        <v>110</v>
      </c>
      <c r="B143" s="702"/>
      <c r="C143" s="770" t="s">
        <v>797</v>
      </c>
      <c r="D143" s="15" t="s">
        <v>29</v>
      </c>
      <c r="E143" s="441">
        <v>44</v>
      </c>
      <c r="F143" s="160"/>
      <c r="G143" s="160"/>
      <c r="H143" s="160"/>
      <c r="I143" s="160"/>
      <c r="J143" s="160"/>
      <c r="K143" s="657"/>
      <c r="L143" s="657"/>
      <c r="M143" s="657"/>
      <c r="N143" s="657"/>
      <c r="O143" s="657"/>
      <c r="P143" s="660"/>
    </row>
    <row r="144" spans="1:16" s="666" customFormat="1" ht="25.5">
      <c r="A144" s="616">
        <v>111</v>
      </c>
      <c r="B144" s="702"/>
      <c r="C144" s="771" t="s">
        <v>968</v>
      </c>
      <c r="D144" s="15" t="s">
        <v>586</v>
      </c>
      <c r="E144" s="441">
        <v>3.27</v>
      </c>
      <c r="F144" s="160"/>
      <c r="G144" s="160"/>
      <c r="H144" s="160"/>
      <c r="I144" s="160"/>
      <c r="J144" s="160"/>
      <c r="K144" s="657"/>
      <c r="L144" s="657"/>
      <c r="M144" s="657"/>
      <c r="N144" s="657"/>
      <c r="O144" s="657"/>
      <c r="P144" s="660"/>
    </row>
    <row r="145" spans="1:16" s="666" customFormat="1" ht="25.5">
      <c r="A145" s="616">
        <v>112</v>
      </c>
      <c r="B145" s="702"/>
      <c r="C145" s="772" t="s">
        <v>798</v>
      </c>
      <c r="D145" s="15" t="s">
        <v>799</v>
      </c>
      <c r="E145" s="441">
        <f>0.261+0.028</f>
        <v>0.28900000000000003</v>
      </c>
      <c r="F145" s="160"/>
      <c r="G145" s="160"/>
      <c r="H145" s="160"/>
      <c r="I145" s="160"/>
      <c r="J145" s="160"/>
      <c r="K145" s="657"/>
      <c r="L145" s="657"/>
      <c r="M145" s="657"/>
      <c r="N145" s="657"/>
      <c r="O145" s="657"/>
      <c r="P145" s="660"/>
    </row>
    <row r="146" spans="1:16" s="666" customFormat="1" ht="25.5">
      <c r="A146" s="616">
        <v>113</v>
      </c>
      <c r="B146" s="702"/>
      <c r="C146" s="772" t="s">
        <v>964</v>
      </c>
      <c r="D146" s="15" t="s">
        <v>586</v>
      </c>
      <c r="E146" s="441">
        <v>5.45</v>
      </c>
      <c r="F146" s="160"/>
      <c r="G146" s="160"/>
      <c r="H146" s="160"/>
      <c r="I146" s="160"/>
      <c r="J146" s="160"/>
      <c r="K146" s="657"/>
      <c r="L146" s="657"/>
      <c r="M146" s="657"/>
      <c r="N146" s="657"/>
      <c r="O146" s="657"/>
      <c r="P146" s="660"/>
    </row>
    <row r="147" spans="1:16" s="666" customFormat="1" ht="51">
      <c r="A147" s="616">
        <v>114</v>
      </c>
      <c r="B147" s="773"/>
      <c r="C147" s="772" t="s">
        <v>817</v>
      </c>
      <c r="D147" s="773" t="s">
        <v>586</v>
      </c>
      <c r="E147" s="773">
        <v>1.7</v>
      </c>
      <c r="F147" s="160"/>
      <c r="G147" s="160"/>
      <c r="H147" s="160"/>
      <c r="I147" s="774"/>
      <c r="J147" s="774"/>
      <c r="K147" s="657"/>
      <c r="L147" s="657"/>
      <c r="M147" s="657"/>
      <c r="N147" s="657"/>
      <c r="O147" s="657"/>
      <c r="P147" s="660"/>
    </row>
    <row r="148" spans="1:16" s="766" customFormat="1">
      <c r="A148" s="616">
        <v>115</v>
      </c>
      <c r="B148" s="761"/>
      <c r="C148" s="780" t="s">
        <v>1275</v>
      </c>
      <c r="D148" s="762" t="s">
        <v>29</v>
      </c>
      <c r="E148" s="763">
        <v>21.7</v>
      </c>
      <c r="F148" s="160"/>
      <c r="G148" s="160"/>
      <c r="H148" s="160"/>
      <c r="I148" s="160"/>
      <c r="J148" s="699"/>
      <c r="K148" s="657"/>
      <c r="L148" s="657"/>
      <c r="M148" s="657"/>
      <c r="N148" s="657"/>
      <c r="O148" s="657"/>
      <c r="P148" s="660"/>
    </row>
    <row r="149" spans="1:16" s="666" customFormat="1">
      <c r="A149" s="616">
        <v>116</v>
      </c>
      <c r="B149" s="702"/>
      <c r="C149" s="770" t="s">
        <v>1725</v>
      </c>
      <c r="D149" s="15" t="s">
        <v>140</v>
      </c>
      <c r="E149" s="441">
        <v>9</v>
      </c>
      <c r="F149" s="160"/>
      <c r="G149" s="160"/>
      <c r="H149" s="160"/>
      <c r="I149" s="160"/>
      <c r="J149" s="160"/>
      <c r="K149" s="657"/>
      <c r="L149" s="657"/>
      <c r="M149" s="657"/>
      <c r="N149" s="657"/>
      <c r="O149" s="657"/>
      <c r="P149" s="660"/>
    </row>
    <row r="150" spans="1:16" s="666" customFormat="1">
      <c r="A150" s="616"/>
      <c r="B150" s="781"/>
      <c r="C150" s="782" t="s">
        <v>965</v>
      </c>
      <c r="D150" s="783"/>
      <c r="E150" s="784"/>
      <c r="F150" s="764"/>
      <c r="G150" s="764"/>
      <c r="H150" s="764"/>
      <c r="I150" s="764"/>
      <c r="J150" s="764"/>
      <c r="K150" s="657"/>
      <c r="L150" s="657"/>
      <c r="M150" s="657"/>
      <c r="N150" s="657"/>
      <c r="O150" s="657"/>
      <c r="P150" s="660"/>
    </row>
    <row r="151" spans="1:16" s="766" customFormat="1" ht="25.5">
      <c r="A151" s="616">
        <v>117</v>
      </c>
      <c r="B151" s="761"/>
      <c r="C151" s="780" t="s">
        <v>1724</v>
      </c>
      <c r="D151" s="762" t="s">
        <v>29</v>
      </c>
      <c r="E151" s="763">
        <v>30.2</v>
      </c>
      <c r="F151" s="160"/>
      <c r="G151" s="743"/>
      <c r="H151" s="182"/>
      <c r="I151" s="674"/>
      <c r="J151" s="699"/>
      <c r="K151" s="657"/>
      <c r="L151" s="657"/>
      <c r="M151" s="657"/>
      <c r="N151" s="657"/>
      <c r="O151" s="657"/>
      <c r="P151" s="660"/>
    </row>
    <row r="152" spans="1:16" s="766" customFormat="1">
      <c r="A152" s="616">
        <v>118</v>
      </c>
      <c r="B152" s="761"/>
      <c r="C152" s="780" t="s">
        <v>973</v>
      </c>
      <c r="D152" s="762" t="s">
        <v>140</v>
      </c>
      <c r="E152" s="763">
        <v>24</v>
      </c>
      <c r="F152" s="160"/>
      <c r="G152" s="743"/>
      <c r="H152" s="182"/>
      <c r="I152" s="674"/>
      <c r="J152" s="699"/>
      <c r="K152" s="657"/>
      <c r="L152" s="657"/>
      <c r="M152" s="657"/>
      <c r="N152" s="657"/>
      <c r="O152" s="657"/>
      <c r="P152" s="660"/>
    </row>
    <row r="153" spans="1:16" s="766" customFormat="1">
      <c r="A153" s="616">
        <v>119</v>
      </c>
      <c r="B153" s="761"/>
      <c r="C153" s="780" t="s">
        <v>974</v>
      </c>
      <c r="D153" s="762" t="s">
        <v>146</v>
      </c>
      <c r="E153" s="763">
        <v>14.5</v>
      </c>
      <c r="F153" s="160"/>
      <c r="G153" s="160"/>
      <c r="H153" s="160"/>
      <c r="I153" s="160"/>
      <c r="J153" s="699"/>
      <c r="K153" s="657"/>
      <c r="L153" s="657"/>
      <c r="M153" s="657"/>
      <c r="N153" s="657"/>
      <c r="O153" s="657"/>
      <c r="P153" s="660"/>
    </row>
    <row r="154" spans="1:16" s="766" customFormat="1">
      <c r="A154" s="616">
        <v>120</v>
      </c>
      <c r="B154" s="791"/>
      <c r="C154" s="786" t="s">
        <v>1728</v>
      </c>
      <c r="D154" s="762" t="s">
        <v>29</v>
      </c>
      <c r="E154" s="763">
        <v>21.7</v>
      </c>
      <c r="F154" s="471"/>
      <c r="G154" s="471"/>
      <c r="H154" s="471"/>
      <c r="I154" s="471"/>
      <c r="J154" s="792"/>
      <c r="K154" s="793"/>
      <c r="L154" s="793"/>
      <c r="M154" s="793"/>
      <c r="N154" s="793"/>
      <c r="O154" s="793"/>
      <c r="P154" s="794"/>
    </row>
    <row r="155" spans="1:16" s="766" customFormat="1">
      <c r="A155" s="616">
        <v>121</v>
      </c>
      <c r="B155" s="791"/>
      <c r="C155" s="746" t="s">
        <v>860</v>
      </c>
      <c r="D155" s="441" t="s">
        <v>29</v>
      </c>
      <c r="E155" s="763">
        <v>21.7</v>
      </c>
      <c r="F155" s="471"/>
      <c r="G155" s="471"/>
      <c r="H155" s="471"/>
      <c r="I155" s="471"/>
      <c r="J155" s="792"/>
      <c r="K155" s="793"/>
      <c r="L155" s="793"/>
      <c r="M155" s="793"/>
      <c r="N155" s="793"/>
      <c r="O155" s="793"/>
      <c r="P155" s="794"/>
    </row>
    <row r="156" spans="1:16" s="766" customFormat="1">
      <c r="A156" s="616">
        <v>122</v>
      </c>
      <c r="B156" s="791"/>
      <c r="C156" s="746" t="s">
        <v>1729</v>
      </c>
      <c r="D156" s="441" t="s">
        <v>145</v>
      </c>
      <c r="E156" s="441">
        <v>4.3</v>
      </c>
      <c r="F156" s="471"/>
      <c r="G156" s="471"/>
      <c r="H156" s="471"/>
      <c r="I156" s="471"/>
      <c r="J156" s="792"/>
      <c r="K156" s="793"/>
      <c r="L156" s="793"/>
      <c r="M156" s="793"/>
      <c r="N156" s="793"/>
      <c r="O156" s="793"/>
      <c r="P156" s="794"/>
    </row>
    <row r="157" spans="1:16" s="766" customFormat="1">
      <c r="A157" s="616">
        <v>123</v>
      </c>
      <c r="B157" s="791"/>
      <c r="C157" s="746" t="s">
        <v>1730</v>
      </c>
      <c r="D157" s="441" t="s">
        <v>145</v>
      </c>
      <c r="E157" s="441">
        <v>2.5</v>
      </c>
      <c r="F157" s="471"/>
      <c r="G157" s="471"/>
      <c r="H157" s="471"/>
      <c r="I157" s="471"/>
      <c r="J157" s="792"/>
      <c r="K157" s="793"/>
      <c r="L157" s="793"/>
      <c r="M157" s="793"/>
      <c r="N157" s="793"/>
      <c r="O157" s="793"/>
      <c r="P157" s="794"/>
    </row>
    <row r="158" spans="1:16" ht="15.4" customHeight="1">
      <c r="A158" s="795"/>
      <c r="B158" s="796"/>
      <c r="C158" s="900" t="s">
        <v>98</v>
      </c>
      <c r="D158" s="901"/>
      <c r="E158" s="901"/>
      <c r="F158" s="901"/>
      <c r="G158" s="901"/>
      <c r="H158" s="901"/>
      <c r="I158" s="901"/>
      <c r="J158" s="901"/>
      <c r="K158" s="901"/>
      <c r="L158" s="797">
        <f>SUM(L13:L157)</f>
        <v>0</v>
      </c>
      <c r="M158" s="797">
        <f>SUM(M13:M157)</f>
        <v>0</v>
      </c>
      <c r="N158" s="797">
        <f>SUM(N13:N157)</f>
        <v>0</v>
      </c>
      <c r="O158" s="797">
        <f>SUM(O13:O157)</f>
        <v>0</v>
      </c>
      <c r="P158" s="797">
        <f>SUM(P13:P157)</f>
        <v>0</v>
      </c>
    </row>
    <row r="159" spans="1:16" s="684" customFormat="1">
      <c r="I159" s="685"/>
    </row>
    <row r="160" spans="1:16" s="686" customFormat="1" ht="12.75" customHeight="1">
      <c r="B160" s="687" t="s">
        <v>52</v>
      </c>
    </row>
    <row r="161" spans="1:16" s="686" customFormat="1" ht="45" customHeight="1">
      <c r="A161" s="87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875"/>
      <c r="C161" s="875"/>
      <c r="D161" s="875"/>
      <c r="E161" s="875"/>
      <c r="F161" s="875"/>
      <c r="G161" s="875"/>
      <c r="H161" s="875"/>
      <c r="I161" s="875"/>
      <c r="J161" s="875"/>
      <c r="K161" s="875"/>
      <c r="L161" s="875"/>
      <c r="M161" s="875"/>
      <c r="N161" s="875"/>
      <c r="O161" s="875"/>
      <c r="P161" s="875"/>
    </row>
    <row r="162" spans="1:16" s="686" customFormat="1" ht="79.5" customHeight="1">
      <c r="A162" s="875">
        <f>'2,1'!$A$192</f>
        <v>0</v>
      </c>
      <c r="B162" s="875"/>
      <c r="C162" s="875"/>
      <c r="D162" s="875"/>
      <c r="E162" s="875"/>
      <c r="F162" s="875"/>
      <c r="G162" s="875"/>
      <c r="H162" s="875"/>
      <c r="I162" s="875"/>
      <c r="J162" s="875"/>
      <c r="K162" s="875"/>
      <c r="L162" s="875"/>
      <c r="M162" s="875"/>
      <c r="N162" s="875"/>
      <c r="O162" s="875"/>
      <c r="P162" s="875"/>
    </row>
    <row r="163" spans="1:16" s="686" customFormat="1" ht="12.75" customHeight="1">
      <c r="B163" s="688"/>
    </row>
    <row r="164" spans="1:16" s="686" customFormat="1" ht="12.75" customHeight="1">
      <c r="B164" s="688"/>
    </row>
    <row r="165" spans="1:16" s="684" customFormat="1">
      <c r="B165" s="684" t="s">
        <v>8</v>
      </c>
      <c r="L165" s="684" t="str">
        <f>Koptame!B41</f>
        <v>Pārbaudīja:</v>
      </c>
    </row>
    <row r="166" spans="1:16" s="684" customFormat="1">
      <c r="C166" s="689">
        <f>Koptame!C36</f>
        <v>0</v>
      </c>
      <c r="L166" s="689"/>
      <c r="M166" s="872">
        <f>Koptame!C42</f>
        <v>0</v>
      </c>
      <c r="N166" s="872"/>
    </row>
    <row r="167" spans="1:16" s="684" customFormat="1">
      <c r="C167" s="690">
        <f>Koptame!C37</f>
        <v>0</v>
      </c>
      <c r="L167" s="690"/>
      <c r="M167" s="873">
        <f>Koptame!C43</f>
        <v>0</v>
      </c>
      <c r="N167" s="873"/>
    </row>
    <row r="168" spans="1:16" s="684" customFormat="1" collapsed="1">
      <c r="B168" s="685"/>
      <c r="F168" s="685"/>
      <c r="G168" s="685"/>
    </row>
  </sheetData>
  <mergeCells count="17">
    <mergeCell ref="A2:P2"/>
    <mergeCell ref="D3:P3"/>
    <mergeCell ref="D4:P4"/>
    <mergeCell ref="D5:P5"/>
    <mergeCell ref="L9:O9"/>
    <mergeCell ref="F11:K11"/>
    <mergeCell ref="L11:P11"/>
    <mergeCell ref="C158:K158"/>
    <mergeCell ref="M167:N167"/>
    <mergeCell ref="M166:N166"/>
    <mergeCell ref="A162:P162"/>
    <mergeCell ref="A161:P161"/>
    <mergeCell ref="A11:A12"/>
    <mergeCell ref="B11:B12"/>
    <mergeCell ref="C11:C12"/>
    <mergeCell ref="D11:D12"/>
    <mergeCell ref="E11:E12"/>
  </mergeCells>
  <conditionalFormatting sqref="I99 I141 I126">
    <cfRule type="expression" dxfId="183" priority="218" stopIfTrue="1">
      <formula>I99=#REF!=FALSE</formula>
    </cfRule>
  </conditionalFormatting>
  <conditionalFormatting sqref="I99 I141">
    <cfRule type="expression" dxfId="182" priority="213" stopIfTrue="1">
      <formula>I99=#REF!=FALSE</formula>
    </cfRule>
    <cfRule type="expression" dxfId="181" priority="214">
      <formula>#REF!&gt;0</formula>
    </cfRule>
    <cfRule type="expression" dxfId="180" priority="215">
      <formula>#REF!=3</formula>
    </cfRule>
    <cfRule type="expression" dxfId="179" priority="216">
      <formula>#REF!=2</formula>
    </cfRule>
    <cfRule type="expression" dxfId="178" priority="217">
      <formula>#REF!=1</formula>
    </cfRule>
  </conditionalFormatting>
  <conditionalFormatting sqref="I105">
    <cfRule type="expression" dxfId="177" priority="193">
      <formula>#REF!=3</formula>
    </cfRule>
    <cfRule type="expression" dxfId="176" priority="194">
      <formula>#REF!=2</formula>
    </cfRule>
    <cfRule type="expression" dxfId="175" priority="195">
      <formula>#REF!=1</formula>
    </cfRule>
    <cfRule type="expression" dxfId="174" priority="196" stopIfTrue="1">
      <formula>I105=#REF!=FALSE</formula>
    </cfRule>
    <cfRule type="expression" dxfId="173" priority="197">
      <formula>#REF!&gt;0</formula>
    </cfRule>
    <cfRule type="expression" dxfId="172" priority="198">
      <formula>#REF!=3</formula>
    </cfRule>
    <cfRule type="expression" dxfId="171" priority="199">
      <formula>#REF!=2</formula>
    </cfRule>
    <cfRule type="expression" dxfId="170" priority="200">
      <formula>#REF!=1</formula>
    </cfRule>
    <cfRule type="expression" dxfId="169" priority="201" stopIfTrue="1">
      <formula>I105=#REF!=FALSE</formula>
    </cfRule>
  </conditionalFormatting>
  <conditionalFormatting sqref="I105:I106">
    <cfRule type="expression" dxfId="168" priority="71">
      <formula>#REF!&gt;0</formula>
    </cfRule>
  </conditionalFormatting>
  <conditionalFormatting sqref="I106">
    <cfRule type="expression" dxfId="167" priority="70" stopIfTrue="1">
      <formula>I106=#REF!=FALSE</formula>
    </cfRule>
    <cfRule type="expression" dxfId="166" priority="72">
      <formula>#REF!=3</formula>
    </cfRule>
    <cfRule type="expression" dxfId="165" priority="73">
      <formula>#REF!=2</formula>
    </cfRule>
    <cfRule type="expression" dxfId="164" priority="74">
      <formula>#REF!=1</formula>
    </cfRule>
    <cfRule type="expression" dxfId="163" priority="75" stopIfTrue="1">
      <formula>I106=#REF!=FALSE</formula>
    </cfRule>
  </conditionalFormatting>
  <conditionalFormatting sqref="I108">
    <cfRule type="expression" dxfId="162" priority="49" stopIfTrue="1">
      <formula>I108=#REF!=FALSE</formula>
    </cfRule>
    <cfRule type="expression" dxfId="161" priority="50">
      <formula>#REF!&gt;0</formula>
    </cfRule>
    <cfRule type="expression" dxfId="160" priority="51">
      <formula>#REF!=3</formula>
    </cfRule>
    <cfRule type="expression" dxfId="159" priority="52">
      <formula>#REF!=2</formula>
    </cfRule>
    <cfRule type="expression" dxfId="158" priority="53">
      <formula>#REF!=1</formula>
    </cfRule>
    <cfRule type="expression" dxfId="157" priority="54" stopIfTrue="1">
      <formula>I108=#REF!=FALSE</formula>
    </cfRule>
    <cfRule type="expression" dxfId="156" priority="55" stopIfTrue="1">
      <formula>I108=#REF!=FALSE</formula>
    </cfRule>
    <cfRule type="expression" dxfId="155" priority="56">
      <formula>#REF!&gt;0</formula>
    </cfRule>
    <cfRule type="expression" dxfId="154" priority="57">
      <formula>#REF!=3</formula>
    </cfRule>
    <cfRule type="expression" dxfId="153" priority="58">
      <formula>#REF!=2</formula>
    </cfRule>
    <cfRule type="expression" dxfId="152" priority="59">
      <formula>#REF!=1</formula>
    </cfRule>
    <cfRule type="expression" dxfId="151" priority="60">
      <formula>#REF!&gt;0</formula>
    </cfRule>
    <cfRule type="expression" dxfId="150" priority="61">
      <formula>#REF!=3</formula>
    </cfRule>
    <cfRule type="expression" dxfId="149" priority="62">
      <formula>#REF!=2</formula>
    </cfRule>
    <cfRule type="expression" dxfId="148" priority="63">
      <formula>#REF!=1</formula>
    </cfRule>
    <cfRule type="expression" dxfId="147" priority="64" stopIfTrue="1">
      <formula>I108=#REF!=FALSE</formula>
    </cfRule>
    <cfRule type="expression" dxfId="146" priority="65">
      <formula>#REF!&gt;0</formula>
    </cfRule>
    <cfRule type="expression" dxfId="145" priority="66">
      <formula>#REF!=3</formula>
    </cfRule>
    <cfRule type="expression" dxfId="144" priority="67">
      <formula>#REF!=2</formula>
    </cfRule>
    <cfRule type="expression" dxfId="143" priority="68">
      <formula>#REF!=1</formula>
    </cfRule>
    <cfRule type="expression" dxfId="142" priority="69" stopIfTrue="1">
      <formula>I108=#REF!=FALSE</formula>
    </cfRule>
  </conditionalFormatting>
  <conditionalFormatting sqref="I110:I112">
    <cfRule type="expression" dxfId="141" priority="182">
      <formula>#REF!&gt;0</formula>
    </cfRule>
    <cfRule type="expression" dxfId="140" priority="183">
      <formula>#REF!=3</formula>
    </cfRule>
    <cfRule type="expression" dxfId="139" priority="184">
      <formula>#REF!=2</formula>
    </cfRule>
    <cfRule type="expression" dxfId="138" priority="185">
      <formula>#REF!=1</formula>
    </cfRule>
    <cfRule type="expression" dxfId="137" priority="186" stopIfTrue="1">
      <formula>I110=#REF!=FALSE</formula>
    </cfRule>
    <cfRule type="expression" dxfId="136" priority="187">
      <formula>#REF!&gt;0</formula>
    </cfRule>
    <cfRule type="expression" dxfId="135" priority="188">
      <formula>#REF!=3</formula>
    </cfRule>
    <cfRule type="expression" dxfId="134" priority="189">
      <formula>#REF!=2</formula>
    </cfRule>
    <cfRule type="expression" dxfId="133" priority="190">
      <formula>#REF!=1</formula>
    </cfRule>
    <cfRule type="expression" dxfId="132" priority="191" stopIfTrue="1">
      <formula>I110=#REF!=FALSE</formula>
    </cfRule>
  </conditionalFormatting>
  <conditionalFormatting sqref="I110:I113">
    <cfRule type="expression" dxfId="131" priority="180" stopIfTrue="1">
      <formula>I110=#REF!=FALSE</formula>
    </cfRule>
  </conditionalFormatting>
  <conditionalFormatting sqref="I113">
    <cfRule type="expression" dxfId="130" priority="165" stopIfTrue="1">
      <formula>I113=#REF!=FALSE</formula>
    </cfRule>
    <cfRule type="expression" dxfId="129" priority="166" stopIfTrue="1">
      <formula>I113=#REF!=FALSE</formula>
    </cfRule>
    <cfRule type="expression" dxfId="128" priority="167">
      <formula>#REF!&gt;0</formula>
    </cfRule>
    <cfRule type="expression" dxfId="127" priority="168">
      <formula>#REF!=3</formula>
    </cfRule>
    <cfRule type="expression" dxfId="126" priority="169">
      <formula>#REF!=2</formula>
    </cfRule>
    <cfRule type="expression" dxfId="125" priority="170">
      <formula>#REF!=1</formula>
    </cfRule>
    <cfRule type="expression" dxfId="124" priority="171">
      <formula>#REF!&gt;0</formula>
    </cfRule>
    <cfRule type="expression" dxfId="123" priority="172">
      <formula>#REF!=3</formula>
    </cfRule>
    <cfRule type="expression" dxfId="122" priority="173">
      <formula>#REF!=2</formula>
    </cfRule>
    <cfRule type="expression" dxfId="121" priority="174">
      <formula>#REF!=1</formula>
    </cfRule>
    <cfRule type="expression" dxfId="120" priority="175" stopIfTrue="1">
      <formula>I113=#REF!=FALSE</formula>
    </cfRule>
    <cfRule type="expression" dxfId="119" priority="176">
      <formula>#REF!&gt;0</formula>
    </cfRule>
    <cfRule type="expression" dxfId="118" priority="177">
      <formula>#REF!=3</formula>
    </cfRule>
    <cfRule type="expression" dxfId="117" priority="178">
      <formula>#REF!=2</formula>
    </cfRule>
    <cfRule type="expression" dxfId="116" priority="179">
      <formula>#REF!=1</formula>
    </cfRule>
  </conditionalFormatting>
  <conditionalFormatting sqref="I113:I126">
    <cfRule type="expression" dxfId="115" priority="149" stopIfTrue="1">
      <formula>I113=#REF!=FALSE</formula>
    </cfRule>
    <cfRule type="expression" dxfId="114" priority="155">
      <formula>#REF!&gt;0</formula>
    </cfRule>
    <cfRule type="expression" dxfId="113" priority="156">
      <formula>#REF!=3</formula>
    </cfRule>
    <cfRule type="expression" dxfId="112" priority="157">
      <formula>#REF!=2</formula>
    </cfRule>
    <cfRule type="expression" dxfId="111" priority="158">
      <formula>#REF!=1</formula>
    </cfRule>
  </conditionalFormatting>
  <conditionalFormatting sqref="I114:I125">
    <cfRule type="expression" dxfId="110" priority="150">
      <formula>#REF!&gt;0</formula>
    </cfRule>
    <cfRule type="expression" dxfId="109" priority="151">
      <formula>#REF!=3</formula>
    </cfRule>
    <cfRule type="expression" dxfId="108" priority="152">
      <formula>#REF!=2</formula>
    </cfRule>
    <cfRule type="expression" dxfId="107" priority="153">
      <formula>#REF!=1</formula>
    </cfRule>
    <cfRule type="expression" dxfId="106" priority="154" stopIfTrue="1">
      <formula>I114=#REF!=FALSE</formula>
    </cfRule>
    <cfRule type="expression" dxfId="105" priority="159" stopIfTrue="1">
      <formula>I114=#REF!=FALSE</formula>
    </cfRule>
  </conditionalFormatting>
  <conditionalFormatting sqref="I132">
    <cfRule type="expression" dxfId="104" priority="27" stopIfTrue="1">
      <formula>I132=#REF!=FALSE</formula>
    </cfRule>
  </conditionalFormatting>
  <conditionalFormatting sqref="I132:I133">
    <cfRule type="expression" dxfId="103" priority="16" stopIfTrue="1">
      <formula>I132=#REF!=FALSE</formula>
    </cfRule>
    <cfRule type="expression" dxfId="102" priority="17">
      <formula>#REF!&gt;0</formula>
    </cfRule>
    <cfRule type="expression" dxfId="101" priority="18">
      <formula>#REF!=3</formula>
    </cfRule>
    <cfRule type="expression" dxfId="100" priority="19">
      <formula>#REF!=2</formula>
    </cfRule>
    <cfRule type="expression" dxfId="99" priority="20">
      <formula>#REF!=1</formula>
    </cfRule>
  </conditionalFormatting>
  <conditionalFormatting sqref="I133">
    <cfRule type="expression" dxfId="98" priority="1" stopIfTrue="1">
      <formula>I133=#REF!=FALSE</formula>
    </cfRule>
    <cfRule type="expression" dxfId="97" priority="2">
      <formula>#REF!&gt;0</formula>
    </cfRule>
    <cfRule type="expression" dxfId="96" priority="3">
      <formula>#REF!=3</formula>
    </cfRule>
    <cfRule type="expression" dxfId="95" priority="4">
      <formula>#REF!=2</formula>
    </cfRule>
    <cfRule type="expression" dxfId="94" priority="5">
      <formula>#REF!=1</formula>
    </cfRule>
    <cfRule type="expression" dxfId="93" priority="6" stopIfTrue="1">
      <formula>I133=#REF!=FALSE</formula>
    </cfRule>
    <cfRule type="expression" dxfId="92" priority="7" stopIfTrue="1">
      <formula>I133=#REF!=FALSE</formula>
    </cfRule>
    <cfRule type="expression" dxfId="91" priority="8">
      <formula>#REF!&gt;0</formula>
    </cfRule>
    <cfRule type="expression" dxfId="90" priority="9">
      <formula>#REF!=3</formula>
    </cfRule>
    <cfRule type="expression" dxfId="89" priority="10">
      <formula>#REF!=2</formula>
    </cfRule>
    <cfRule type="expression" dxfId="88" priority="11">
      <formula>#REF!=1</formula>
    </cfRule>
    <cfRule type="expression" dxfId="87" priority="12">
      <formula>#REF!&gt;0</formula>
    </cfRule>
    <cfRule type="expression" dxfId="86" priority="13">
      <formula>#REF!=3</formula>
    </cfRule>
    <cfRule type="expression" dxfId="85" priority="14">
      <formula>#REF!=2</formula>
    </cfRule>
    <cfRule type="expression" dxfId="84" priority="15">
      <formula>#REF!=1</formula>
    </cfRule>
    <cfRule type="expression" dxfId="83" priority="21" stopIfTrue="1">
      <formula>I133=#REF!=FALSE</formula>
    </cfRule>
  </conditionalFormatting>
  <conditionalFormatting sqref="I135:I137">
    <cfRule type="expression" dxfId="82" priority="208">
      <formula>#REF!&gt;0</formula>
    </cfRule>
    <cfRule type="expression" dxfId="81" priority="209">
      <formula>#REF!=3</formula>
    </cfRule>
    <cfRule type="expression" dxfId="80" priority="210">
      <formula>#REF!=2</formula>
    </cfRule>
    <cfRule type="expression" dxfId="79" priority="211">
      <formula>#REF!=1</formula>
    </cfRule>
    <cfRule type="expression" dxfId="78" priority="212" stopIfTrue="1">
      <formula>I135=#REF!=FALSE</formula>
    </cfRule>
  </conditionalFormatting>
  <conditionalFormatting sqref="I135:I140">
    <cfRule type="expression" dxfId="77" priority="124" stopIfTrue="1">
      <formula>I135=#REF!=FALSE</formula>
    </cfRule>
    <cfRule type="expression" dxfId="76" priority="134">
      <formula>#REF!&gt;0</formula>
    </cfRule>
    <cfRule type="expression" dxfId="75" priority="135">
      <formula>#REF!=3</formula>
    </cfRule>
    <cfRule type="expression" dxfId="74" priority="136">
      <formula>#REF!=2</formula>
    </cfRule>
    <cfRule type="expression" dxfId="73" priority="137">
      <formula>#REF!=1</formula>
    </cfRule>
    <cfRule type="expression" dxfId="72" priority="138" stopIfTrue="1">
      <formula>I135=#REF!=FALSE</formula>
    </cfRule>
  </conditionalFormatting>
  <conditionalFormatting sqref="I138:I140">
    <cfRule type="expression" dxfId="71" priority="118" stopIfTrue="1">
      <formula>I138=#REF!=FALSE</formula>
    </cfRule>
    <cfRule type="expression" dxfId="70" priority="119">
      <formula>#REF!&gt;0</formula>
    </cfRule>
    <cfRule type="expression" dxfId="69" priority="120">
      <formula>#REF!=3</formula>
    </cfRule>
    <cfRule type="expression" dxfId="68" priority="121">
      <formula>#REF!=2</formula>
    </cfRule>
    <cfRule type="expression" dxfId="67" priority="122">
      <formula>#REF!=1</formula>
    </cfRule>
    <cfRule type="expression" dxfId="66" priority="123" stopIfTrue="1">
      <formula>I138=#REF!=FALSE</formula>
    </cfRule>
    <cfRule type="expression" dxfId="65" priority="125">
      <formula>#REF!&gt;0</formula>
    </cfRule>
    <cfRule type="expression" dxfId="64" priority="126">
      <formula>#REF!=3</formula>
    </cfRule>
    <cfRule type="expression" dxfId="63" priority="127">
      <formula>#REF!=2</formula>
    </cfRule>
    <cfRule type="expression" dxfId="62" priority="128">
      <formula>#REF!=1</formula>
    </cfRule>
    <cfRule type="expression" dxfId="61" priority="129">
      <formula>#REF!&gt;0</formula>
    </cfRule>
    <cfRule type="expression" dxfId="60" priority="130">
      <formula>#REF!=3</formula>
    </cfRule>
    <cfRule type="expression" dxfId="59" priority="131">
      <formula>#REF!=2</formula>
    </cfRule>
    <cfRule type="expression" dxfId="58" priority="132">
      <formula>#REF!=1</formula>
    </cfRule>
    <cfRule type="expression" dxfId="57" priority="133" stopIfTrue="1">
      <formula>I138=#REF!=FALSE</formula>
    </cfRule>
  </conditionalFormatting>
  <conditionalFormatting sqref="I147">
    <cfRule type="expression" dxfId="56" priority="113">
      <formula>#REF!&gt;0</formula>
    </cfRule>
    <cfRule type="expression" dxfId="55" priority="114">
      <formula>#REF!=3</formula>
    </cfRule>
    <cfRule type="expression" dxfId="54" priority="115">
      <formula>#REF!=2</formula>
    </cfRule>
    <cfRule type="expression" dxfId="53" priority="116">
      <formula>#REF!=1</formula>
    </cfRule>
    <cfRule type="expression" dxfId="52" priority="117" stopIfTrue="1">
      <formula>I147=#REF!=FALSE</formula>
    </cfRule>
  </conditionalFormatting>
  <conditionalFormatting sqref="I147:I148">
    <cfRule type="expression" dxfId="51" priority="44">
      <formula>#REF!&gt;0</formula>
    </cfRule>
    <cfRule type="expression" dxfId="50" priority="45">
      <formula>#REF!=3</formula>
    </cfRule>
    <cfRule type="expression" dxfId="49" priority="46">
      <formula>#REF!=2</formula>
    </cfRule>
    <cfRule type="expression" dxfId="48" priority="47">
      <formula>#REF!=1</formula>
    </cfRule>
    <cfRule type="expression" dxfId="47" priority="48" stopIfTrue="1">
      <formula>I147=#REF!=FALSE</formula>
    </cfRule>
  </conditionalFormatting>
  <conditionalFormatting sqref="I148">
    <cfRule type="expression" dxfId="46" priority="28" stopIfTrue="1">
      <formula>I148=#REF!=FALSE</formula>
    </cfRule>
    <cfRule type="expression" dxfId="45" priority="29">
      <formula>#REF!&gt;0</formula>
    </cfRule>
    <cfRule type="expression" dxfId="44" priority="30">
      <formula>#REF!=3</formula>
    </cfRule>
    <cfRule type="expression" dxfId="43" priority="31">
      <formula>#REF!=2</formula>
    </cfRule>
    <cfRule type="expression" dxfId="42" priority="32">
      <formula>#REF!=1</formula>
    </cfRule>
    <cfRule type="expression" dxfId="41" priority="33" stopIfTrue="1">
      <formula>I148=#REF!=FALSE</formula>
    </cfRule>
    <cfRule type="expression" dxfId="40" priority="34" stopIfTrue="1">
      <formula>I148=#REF!=FALSE</formula>
    </cfRule>
    <cfRule type="expression" dxfId="39" priority="35">
      <formula>#REF!&gt;0</formula>
    </cfRule>
    <cfRule type="expression" dxfId="38" priority="36">
      <formula>#REF!=3</formula>
    </cfRule>
    <cfRule type="expression" dxfId="37" priority="37">
      <formula>#REF!=2</formula>
    </cfRule>
    <cfRule type="expression" dxfId="36" priority="38">
      <formula>#REF!=1</formula>
    </cfRule>
    <cfRule type="expression" dxfId="35" priority="39">
      <formula>#REF!&gt;0</formula>
    </cfRule>
    <cfRule type="expression" dxfId="34" priority="40">
      <formula>#REF!=3</formula>
    </cfRule>
    <cfRule type="expression" dxfId="33" priority="41">
      <formula>#REF!=2</formula>
    </cfRule>
    <cfRule type="expression" dxfId="32" priority="42">
      <formula>#REF!=1</formula>
    </cfRule>
    <cfRule type="expression" dxfId="31" priority="43" stopIfTrue="1">
      <formula>I148=#REF!=FALSE</formula>
    </cfRule>
  </conditionalFormatting>
  <conditionalFormatting sqref="I151:I152">
    <cfRule type="expression" dxfId="30" priority="98">
      <formula>#REF!&gt;0</formula>
    </cfRule>
    <cfRule type="expression" dxfId="29" priority="99">
      <formula>#REF!=3</formula>
    </cfRule>
    <cfRule type="expression" dxfId="28" priority="100">
      <formula>#REF!=2</formula>
    </cfRule>
    <cfRule type="expression" dxfId="27" priority="101">
      <formula>#REF!=1</formula>
    </cfRule>
    <cfRule type="expression" dxfId="26" priority="102" stopIfTrue="1">
      <formula>I151=#REF!=FALSE</formula>
    </cfRule>
    <cfRule type="expression" dxfId="25" priority="103">
      <formula>#REF!&gt;0</formula>
    </cfRule>
    <cfRule type="expression" dxfId="24" priority="104">
      <formula>#REF!=3</formula>
    </cfRule>
    <cfRule type="expression" dxfId="23" priority="105">
      <formula>#REF!=2</formula>
    </cfRule>
    <cfRule type="expression" dxfId="22" priority="106">
      <formula>#REF!=1</formula>
    </cfRule>
    <cfRule type="expression" dxfId="21" priority="107" stopIfTrue="1">
      <formula>I151=#REF!=FALSE</formula>
    </cfRule>
  </conditionalFormatting>
  <conditionalFormatting sqref="I151:I157">
    <cfRule type="expression" dxfId="20" priority="96" stopIfTrue="1">
      <formula>I151=#REF!=FALSE</formula>
    </cfRule>
  </conditionalFormatting>
  <conditionalFormatting sqref="I153:I157">
    <cfRule type="expression" dxfId="19" priority="76" stopIfTrue="1">
      <formula>I153=#REF!=FALSE</formula>
    </cfRule>
    <cfRule type="expression" dxfId="18" priority="77">
      <formula>#REF!&gt;0</formula>
    </cfRule>
    <cfRule type="expression" dxfId="17" priority="78">
      <formula>#REF!=3</formula>
    </cfRule>
    <cfRule type="expression" dxfId="16" priority="79">
      <formula>#REF!=2</formula>
    </cfRule>
    <cfRule type="expression" dxfId="15" priority="80">
      <formula>#REF!=1</formula>
    </cfRule>
    <cfRule type="expression" dxfId="14" priority="81" stopIfTrue="1">
      <formula>I153=#REF!=FALSE</formula>
    </cfRule>
    <cfRule type="expression" dxfId="13" priority="82" stopIfTrue="1">
      <formula>I153=#REF!=FALSE</formula>
    </cfRule>
    <cfRule type="expression" dxfId="12" priority="83">
      <formula>#REF!&gt;0</formula>
    </cfRule>
    <cfRule type="expression" dxfId="11" priority="84">
      <formula>#REF!=3</formula>
    </cfRule>
    <cfRule type="expression" dxfId="10" priority="85">
      <formula>#REF!=2</formula>
    </cfRule>
    <cfRule type="expression" dxfId="9" priority="86">
      <formula>#REF!=1</formula>
    </cfRule>
    <cfRule type="expression" dxfId="8" priority="87">
      <formula>#REF!&gt;0</formula>
    </cfRule>
    <cfRule type="expression" dxfId="7" priority="88">
      <formula>#REF!=3</formula>
    </cfRule>
    <cfRule type="expression" dxfId="6" priority="89">
      <formula>#REF!=2</formula>
    </cfRule>
    <cfRule type="expression" dxfId="5" priority="90">
      <formula>#REF!=1</formula>
    </cfRule>
    <cfRule type="expression" dxfId="4" priority="91" stopIfTrue="1">
      <formula>I153=#REF!=FALSE</formula>
    </cfRule>
    <cfRule type="expression" dxfId="3" priority="92">
      <formula>#REF!&gt;0</formula>
    </cfRule>
    <cfRule type="expression" dxfId="2" priority="93">
      <formula>#REF!=3</formula>
    </cfRule>
    <cfRule type="expression" dxfId="1" priority="94">
      <formula>#REF!=2</formula>
    </cfRule>
    <cfRule type="expression" dxfId="0" priority="95">
      <formula>#REF!=1</formula>
    </cfRule>
  </conditionalFormatting>
  <printOptions horizontalCentered="1"/>
  <pageMargins left="0.27559055118110237" right="0.27559055118110237" top="0.74803149606299213" bottom="0.74803149606299213" header="0.31496062992125984" footer="0.31496062992125984"/>
  <pageSetup paperSize="9" scale="65" orientation="landscape" r:id="rId1"/>
  <rowBreaks count="2" manualBreakCount="2">
    <brk id="96" max="16383" man="1"/>
    <brk id="14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42</vt:i4>
      </vt:variant>
    </vt:vector>
  </HeadingPairs>
  <TitlesOfParts>
    <vt:vector size="80" baseType="lpstr">
      <vt:lpstr>Koptame</vt:lpstr>
      <vt:lpstr>kops1</vt:lpstr>
      <vt:lpstr>1,1</vt:lpstr>
      <vt:lpstr>1,2</vt:lpstr>
      <vt:lpstr>1,3</vt:lpstr>
      <vt:lpstr>1,4</vt:lpstr>
      <vt:lpstr>1,5</vt:lpstr>
      <vt:lpstr>1,6</vt:lpstr>
      <vt:lpstr>1,7</vt:lpstr>
      <vt:lpstr>1,8</vt:lpstr>
      <vt:lpstr>1,9</vt:lpstr>
      <vt:lpstr>1,10</vt:lpstr>
      <vt:lpstr>1,11</vt:lpstr>
      <vt:lpstr>kops2</vt:lpstr>
      <vt:lpstr>2,1</vt:lpstr>
      <vt:lpstr>2,2</vt:lpstr>
      <vt:lpstr>2,3</vt:lpstr>
      <vt:lpstr>2,4</vt:lpstr>
      <vt:lpstr>2,5</vt:lpstr>
      <vt:lpstr>2,6</vt:lpstr>
      <vt:lpstr>2,7</vt:lpstr>
      <vt:lpstr>2,8</vt:lpstr>
      <vt:lpstr>2,9</vt:lpstr>
      <vt:lpstr>2,10</vt:lpstr>
      <vt:lpstr>2,11</vt:lpstr>
      <vt:lpstr>2,12</vt:lpstr>
      <vt:lpstr>2,13</vt:lpstr>
      <vt:lpstr>2,14</vt:lpstr>
      <vt:lpstr>2,17</vt:lpstr>
      <vt:lpstr>2,18</vt:lpstr>
      <vt:lpstr>kops3</vt:lpstr>
      <vt:lpstr>3,1</vt:lpstr>
      <vt:lpstr>3,2</vt:lpstr>
      <vt:lpstr>3,3</vt:lpstr>
      <vt:lpstr>3,4</vt:lpstr>
      <vt:lpstr>3,5</vt:lpstr>
      <vt:lpstr>kops4</vt:lpstr>
      <vt:lpstr>4,1</vt:lpstr>
      <vt:lpstr>'1,3'!Print_Area</vt:lpstr>
      <vt:lpstr>'2,12'!Print_Area</vt:lpstr>
      <vt:lpstr>'2,3'!Print_Area</vt:lpstr>
      <vt:lpstr>'3,3'!Print_Area</vt:lpstr>
      <vt:lpstr>Koptame!Print_Area</vt:lpstr>
      <vt:lpstr>'1,1'!Print_Titles</vt:lpstr>
      <vt:lpstr>'1,10'!Print_Titles</vt:lpstr>
      <vt:lpstr>'1,11'!Print_Titles</vt:lpstr>
      <vt:lpstr>'1,2'!Print_Titles</vt:lpstr>
      <vt:lpstr>'1,3'!Print_Titles</vt:lpstr>
      <vt:lpstr>'1,4'!Print_Titles</vt:lpstr>
      <vt:lpstr>'1,5'!Print_Titles</vt:lpstr>
      <vt:lpstr>'1,6'!Print_Titles</vt:lpstr>
      <vt:lpstr>'1,7'!Print_Titles</vt:lpstr>
      <vt:lpstr>'1,8'!Print_Titles</vt:lpstr>
      <vt:lpstr>'1,9'!Print_Titles</vt:lpstr>
      <vt:lpstr>'2,1'!Print_Titles</vt:lpstr>
      <vt:lpstr>'2,10'!Print_Titles</vt:lpstr>
      <vt:lpstr>'2,11'!Print_Titles</vt:lpstr>
      <vt:lpstr>'2,12'!Print_Titles</vt:lpstr>
      <vt:lpstr>'2,13'!Print_Titles</vt:lpstr>
      <vt:lpstr>'2,14'!Print_Titles</vt:lpstr>
      <vt:lpstr>'2,17'!Print_Titles</vt:lpstr>
      <vt:lpstr>'2,18'!Print_Titles</vt:lpstr>
      <vt:lpstr>'2,2'!Print_Titles</vt:lpstr>
      <vt:lpstr>'2,3'!Print_Titles</vt:lpstr>
      <vt:lpstr>'2,4'!Print_Titles</vt:lpstr>
      <vt:lpstr>'2,5'!Print_Titles</vt:lpstr>
      <vt:lpstr>'2,6'!Print_Titles</vt:lpstr>
      <vt:lpstr>'2,7'!Print_Titles</vt:lpstr>
      <vt:lpstr>'2,8'!Print_Titles</vt:lpstr>
      <vt:lpstr>'2,9'!Print_Titles</vt:lpstr>
      <vt:lpstr>'3,1'!Print_Titles</vt:lpstr>
      <vt:lpstr>'3,2'!Print_Titles</vt:lpstr>
      <vt:lpstr>'3,3'!Print_Titles</vt:lpstr>
      <vt:lpstr>'3,4'!Print_Titles</vt:lpstr>
      <vt:lpstr>'3,5'!Print_Titles</vt:lpstr>
      <vt:lpstr>'4,1'!Print_Titles</vt:lpstr>
      <vt:lpstr>kops1!Print_Titles</vt:lpstr>
      <vt:lpstr>kops2!Print_Titles</vt:lpstr>
      <vt:lpstr>kops3!Print_Titles</vt:lpstr>
      <vt:lpstr>kops4!Print_Titles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Anna Leimane</cp:lastModifiedBy>
  <cp:lastPrinted>2024-10-02T08:12:21Z</cp:lastPrinted>
  <dcterms:created xsi:type="dcterms:W3CDTF">2011-09-07T11:49:58Z</dcterms:created>
  <dcterms:modified xsi:type="dcterms:W3CDTF">2024-10-16T08:36:44Z</dcterms:modified>
</cp:coreProperties>
</file>